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xampp\htdocs\hb\_hermann-baum.de strato\excel\WorldCup\download\"/>
    </mc:Choice>
  </mc:AlternateContent>
  <xr:revisionPtr revIDLastSave="0" documentId="13_ncr:1_{5FFB8A41-7332-4B00-A179-BA6485E37888}" xr6:coauthVersionLast="36" xr6:coauthVersionMax="47" xr10:uidLastSave="{00000000-0000-0000-0000-000000000000}"/>
  <bookViews>
    <workbookView xWindow="-120" yWindow="-120" windowWidth="29040" windowHeight="15750"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B46" i="48" l="1"/>
  <c r="C46" i="48"/>
  <c r="C45" i="48"/>
  <c r="B45" i="48"/>
  <c r="B55" i="48"/>
  <c r="C55" i="48"/>
  <c r="C86" i="48"/>
  <c r="B86" i="48"/>
  <c r="B87" i="48"/>
  <c r="C87" i="48"/>
  <c r="B61" i="48"/>
  <c r="C61" i="48"/>
  <c r="B56" i="48"/>
  <c r="C56" i="48"/>
  <c r="B41" i="48"/>
  <c r="C41" i="48"/>
  <c r="B50" i="48"/>
  <c r="C50" i="48"/>
  <c r="C23" i="48"/>
  <c r="B23" i="48"/>
  <c r="B30" i="48"/>
  <c r="C30" i="48"/>
  <c r="B51" i="48"/>
  <c r="C51" i="48"/>
  <c r="C60" i="48"/>
  <c r="B60" i="48"/>
  <c r="B10" i="48"/>
  <c r="C10" i="48"/>
  <c r="C40" i="48"/>
  <c r="B40" i="48"/>
  <c r="C3" i="18"/>
  <c r="E28" i="18" s="1"/>
  <c r="D54" i="26" s="1"/>
  <c r="I23" i="22" s="1"/>
  <c r="AC18" i="33" s="1"/>
  <c r="P23" i="66" s="1"/>
  <c r="C70" i="47" s="1"/>
  <c r="C4" i="18"/>
  <c r="C5" i="18"/>
  <c r="C6" i="18"/>
  <c r="C7" i="18"/>
  <c r="AU5" i="67" a="1"/>
  <c r="AV5" i="67" a="1"/>
  <c r="AU5" i="68" a="1"/>
  <c r="AV5" i="68" a="1"/>
  <c r="AU5" i="66" a="1"/>
  <c r="AV5" i="66" a="1"/>
  <c r="AU5" i="69" a="1"/>
  <c r="AV5" i="69" a="1"/>
  <c r="AU5" i="65" a="1"/>
  <c r="AV5" i="65" a="1"/>
  <c r="AU5" i="64" a="1"/>
  <c r="AV5" i="64" a="1"/>
  <c r="AU5" i="71" a="1"/>
  <c r="AV5" i="71" a="1"/>
  <c r="AU5" i="72" a="1"/>
  <c r="AV5" i="72" a="1"/>
  <c r="AU5" i="63" a="1"/>
  <c r="AV5" i="63" a="1"/>
  <c r="AU5" i="62" a="1"/>
  <c r="AV5" i="62" a="1"/>
  <c r="AU5" i="61" a="1"/>
  <c r="AV5" i="61" a="1"/>
  <c r="AV5" i="70" a="1"/>
  <c r="AU5" i="70" a="1"/>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AQ14" i="73" a="1"/>
  <c r="AN14" i="73" a="1"/>
  <c r="AM14" i="73" a="1"/>
  <c r="AL14" i="73" a="1"/>
  <c r="AK14" i="73" a="1"/>
  <c r="U14" i="73" a="1"/>
  <c r="R14" i="73" a="1"/>
  <c r="Q14" i="73" a="1"/>
  <c r="P14" i="73" a="1"/>
  <c r="O14" i="73" a="1"/>
  <c r="J14" i="73" a="1"/>
  <c r="I14" i="73" a="1"/>
  <c r="G14" i="73" a="1"/>
  <c r="E14" i="73" a="1"/>
  <c r="D14" i="73" a="1"/>
  <c r="AQ13" i="73" a="1"/>
  <c r="U13" i="73" a="1"/>
  <c r="J13" i="73" a="1"/>
  <c r="E123" i="18"/>
  <c r="AV37" i="73" s="1"/>
  <c r="E133" i="18"/>
  <c r="AC93" i="73" s="1"/>
  <c r="E132" i="18"/>
  <c r="Q85" i="73" s="1"/>
  <c r="E131" i="18"/>
  <c r="AL85" i="73" s="1"/>
  <c r="E93" i="73"/>
  <c r="AC85" i="73"/>
  <c r="P85" i="73"/>
  <c r="G85" i="73"/>
  <c r="AN77" i="73"/>
  <c r="AC77" i="73"/>
  <c r="AA77" i="73"/>
  <c r="P77" i="73"/>
  <c r="AN69" i="73"/>
  <c r="AC69" i="73"/>
  <c r="AB69" i="73"/>
  <c r="R69" i="73"/>
  <c r="G69" i="73"/>
  <c r="AN61" i="73"/>
  <c r="AL61" i="73"/>
  <c r="AC61" i="73"/>
  <c r="F61" i="73"/>
  <c r="AN53" i="73"/>
  <c r="AC53" i="73"/>
  <c r="R53" i="73"/>
  <c r="P53" i="73"/>
  <c r="G53" i="73"/>
  <c r="AN45" i="73"/>
  <c r="AC45" i="73"/>
  <c r="R45" i="73"/>
  <c r="G45" i="73"/>
  <c r="AN37" i="73"/>
  <c r="AL37" i="73"/>
  <c r="AC37" i="73"/>
  <c r="AA37" i="73"/>
  <c r="R37" i="73"/>
  <c r="P37" i="73"/>
  <c r="G37" i="73"/>
  <c r="F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G78" i="47"/>
  <c r="F71" i="47"/>
  <c r="F69"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61" i="28"/>
  <c r="II47" i="28"/>
  <c r="GV61" i="28"/>
  <c r="GV54" i="28"/>
  <c r="GV47" i="28"/>
  <c r="GV5" i="28"/>
  <c r="GI47" i="28"/>
  <c r="GI5" i="28"/>
  <c r="EI61" i="28"/>
  <c r="EI47" i="28"/>
  <c r="DV61" i="28"/>
  <c r="DV5" i="28"/>
  <c r="DI47" i="28"/>
  <c r="CI5" i="28"/>
  <c r="BV61" i="28"/>
  <c r="BV47" i="28"/>
  <c r="BV26" i="28"/>
  <c r="BV5" i="28"/>
  <c r="BI5" i="28"/>
  <c r="AV61" i="28"/>
  <c r="AV47" i="28"/>
  <c r="AV26" i="28"/>
  <c r="AV5" i="28"/>
  <c r="AI5" i="28"/>
  <c r="V47" i="28"/>
  <c r="V26" i="28"/>
  <c r="V5" i="28"/>
  <c r="F80" i="28"/>
  <c r="F69"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O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B75" i="48"/>
  <c r="C130" i="48"/>
  <c r="E178" i="18"/>
  <c r="J5" i="44" s="1"/>
  <c r="E233" i="18"/>
  <c r="E111" i="18"/>
  <c r="H94" i="22" s="1"/>
  <c r="E263" i="18"/>
  <c r="E262" i="18"/>
  <c r="M3" i="48" s="1"/>
  <c r="E183" i="18"/>
  <c r="E149" i="18"/>
  <c r="E173" i="18"/>
  <c r="B145" i="48" s="1"/>
  <c r="E243" i="18"/>
  <c r="H8" i="30" s="1"/>
  <c r="E219" i="18"/>
  <c r="MB127" i="47" s="1"/>
  <c r="E118" i="18"/>
  <c r="H57" i="22" s="1"/>
  <c r="E169" i="18"/>
  <c r="E207" i="18"/>
  <c r="E175" i="18"/>
  <c r="AR52" i="33" s="1"/>
  <c r="E247" i="18"/>
  <c r="E213" i="18"/>
  <c r="LG4" i="47" s="1"/>
  <c r="E160" i="18"/>
  <c r="E189" i="18"/>
  <c r="E201" i="18"/>
  <c r="E260" i="18"/>
  <c r="B3" i="48" s="1"/>
  <c r="E143" i="18"/>
  <c r="E128" i="18"/>
  <c r="C2" i="44" s="1"/>
  <c r="E124" i="18"/>
  <c r="A1" i="19" s="1"/>
  <c r="E221" i="18"/>
  <c r="E172" i="18"/>
  <c r="E215" i="18"/>
  <c r="E236" i="18"/>
  <c r="H4" i="30" s="1"/>
  <c r="E109" i="18"/>
  <c r="E110" i="18"/>
  <c r="E222" i="18"/>
  <c r="B3" i="30"/>
  <c r="E229" i="18"/>
  <c r="B8" i="30" s="1"/>
  <c r="E230" i="18"/>
  <c r="B135" i="28" s="1"/>
  <c r="E235" i="18"/>
  <c r="B9" i="30"/>
  <c r="E204" i="18"/>
  <c r="B1" i="28" s="1"/>
  <c r="E209" i="18"/>
  <c r="E259" i="18"/>
  <c r="B137" i="48"/>
  <c r="E177" i="18"/>
  <c r="C5" i="44" s="1"/>
  <c r="E146" i="18"/>
  <c r="E151" i="18"/>
  <c r="E193" i="18"/>
  <c r="B3" i="3" s="1"/>
  <c r="E244" i="18"/>
  <c r="B136" i="47" s="1"/>
  <c r="E205" i="18"/>
  <c r="B3" i="47" s="1"/>
  <c r="E113" i="18"/>
  <c r="E171" i="18"/>
  <c r="K109" i="22" s="1"/>
  <c r="R77" i="33" s="1"/>
  <c r="E231" i="18"/>
  <c r="B138" i="28" s="1"/>
  <c r="E196" i="18"/>
  <c r="L1" i="18" s="1"/>
  <c r="E206" i="18"/>
  <c r="F4" i="28" s="1"/>
  <c r="E234" i="18"/>
  <c r="E254" i="18"/>
  <c r="D3" i="48" s="1"/>
  <c r="E180" i="18"/>
  <c r="E156" i="18"/>
  <c r="E154" i="18"/>
  <c r="E212" i="18"/>
  <c r="E191" i="18"/>
  <c r="E245" i="18"/>
  <c r="E162" i="18"/>
  <c r="E104" i="18"/>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c r="E257" i="18"/>
  <c r="B116" i="48" s="1"/>
  <c r="E251" i="18"/>
  <c r="F3" i="48" s="1"/>
  <c r="E214" i="18"/>
  <c r="E161" i="18"/>
  <c r="E210" i="18"/>
  <c r="IC127" i="47" s="1"/>
  <c r="E252" i="18"/>
  <c r="G3" i="48"/>
  <c r="E181" i="18"/>
  <c r="AN31" i="33" s="1"/>
  <c r="E142" i="18"/>
  <c r="E237" i="18"/>
  <c r="O4" i="30" s="1"/>
  <c r="E105" i="18"/>
  <c r="E195" i="18"/>
  <c r="E216" i="18"/>
  <c r="B115" i="28" s="1"/>
  <c r="E107" i="18"/>
  <c r="H46" i="22" s="1"/>
  <c r="I55" i="48" s="1"/>
  <c r="E167" i="18"/>
  <c r="E242" i="18"/>
  <c r="H14" i="30" s="1"/>
  <c r="E208" i="18"/>
  <c r="E250" i="18"/>
  <c r="B1" i="48" s="1"/>
  <c r="E121" i="18"/>
  <c r="E1" i="33" s="1"/>
  <c r="E114" i="18"/>
  <c r="E218" i="18"/>
  <c r="B123" i="28" s="1"/>
  <c r="E176" i="18"/>
  <c r="C3" i="29" s="1"/>
  <c r="E106" i="18"/>
  <c r="H22" i="22" s="1"/>
  <c r="E155" i="18"/>
  <c r="E239" i="18"/>
  <c r="H6" i="30" s="1"/>
  <c r="E144" i="18"/>
  <c r="B2" i="3"/>
  <c r="E246" i="18"/>
  <c r="E153" i="18"/>
  <c r="E134" i="18"/>
  <c r="F2" i="33" s="1"/>
  <c r="E226" i="18"/>
  <c r="B5" i="30" s="1"/>
  <c r="E158" i="18"/>
  <c r="E127" i="18"/>
  <c r="B1" i="29" s="1"/>
  <c r="E108" i="18"/>
  <c r="H26" i="22" s="1"/>
  <c r="I30" i="48" s="1"/>
  <c r="E253" i="18"/>
  <c r="C3" i="48" s="1"/>
  <c r="E240" i="18"/>
  <c r="H7" i="30" s="1"/>
  <c r="E190" i="18"/>
  <c r="J5" i="16" s="1"/>
  <c r="E148" i="18"/>
  <c r="E185" i="18"/>
  <c r="I3" i="48" s="1"/>
  <c r="E187" i="18"/>
  <c r="E258" i="18"/>
  <c r="B129" i="48" s="1"/>
  <c r="E184" i="18"/>
  <c r="J3" i="48" s="1"/>
  <c r="E157" i="18"/>
  <c r="E145" i="18"/>
  <c r="E116" i="18"/>
  <c r="E117" i="18"/>
  <c r="E166" i="18"/>
  <c r="E159" i="18"/>
  <c r="E223" i="18"/>
  <c r="H3" i="30" s="1"/>
  <c r="E198" i="18"/>
  <c r="G4" i="19" s="1"/>
  <c r="E164" i="18"/>
  <c r="E115" i="18"/>
  <c r="H52" i="22" s="1"/>
  <c r="H31" i="33" s="1"/>
  <c r="E238" i="18"/>
  <c r="E112" i="18"/>
  <c r="H99" i="22" s="1"/>
  <c r="I124" i="48" s="1"/>
  <c r="E170" i="18"/>
  <c r="K108" i="22" s="1"/>
  <c r="F77" i="33" s="1"/>
  <c r="E255" i="18"/>
  <c r="E3" i="48" s="1"/>
  <c r="E182" i="18"/>
  <c r="AL44" i="33" s="1"/>
  <c r="E179" i="18"/>
  <c r="D7" i="44" s="1"/>
  <c r="E147" i="18"/>
  <c r="E152" i="18"/>
  <c r="E136" i="18"/>
  <c r="E192" i="18"/>
  <c r="E224" i="18"/>
  <c r="HS4" i="47" s="1"/>
  <c r="E168" i="18"/>
  <c r="E165" i="18"/>
  <c r="E103" i="18"/>
  <c r="H89" i="22" s="1"/>
  <c r="I110" i="48" s="1"/>
  <c r="IB128" i="28"/>
  <c r="JO128" i="28"/>
  <c r="HO128" i="28"/>
  <c r="LO128" i="28"/>
  <c r="AB128" i="28"/>
  <c r="BB128" i="28"/>
  <c r="DB128" i="28"/>
  <c r="EB128" i="28"/>
  <c r="G81" i="29"/>
  <c r="J82" i="32"/>
  <c r="G82" i="32" s="1"/>
  <c r="G34" i="32"/>
  <c r="K5" i="44"/>
  <c r="DS4" i="47"/>
  <c r="KS127" i="47"/>
  <c r="MF127" i="47"/>
  <c r="ES4" i="47"/>
  <c r="EF127" i="47"/>
  <c r="IF4" i="47"/>
  <c r="EF4" i="47"/>
  <c r="ES4" i="28"/>
  <c r="DF4" i="28"/>
  <c r="LF4" i="28"/>
  <c r="GS4" i="28"/>
  <c r="CS129" i="28"/>
  <c r="HS129" i="28"/>
  <c r="JF129" i="28"/>
  <c r="FF129" i="28"/>
  <c r="EF4" i="28"/>
  <c r="S4" i="28"/>
  <c r="LT4" i="47"/>
  <c r="LG127" i="47"/>
  <c r="HT4" i="47"/>
  <c r="HG127" i="47"/>
  <c r="DT4" i="47"/>
  <c r="BT4" i="47"/>
  <c r="GT127" i="47"/>
  <c r="FG4" i="47"/>
  <c r="DG4" i="47"/>
  <c r="MG127" i="47"/>
  <c r="KT4" i="47"/>
  <c r="KG127" i="47"/>
  <c r="CT4" i="47"/>
  <c r="AG127" i="47"/>
  <c r="MG4" i="47"/>
  <c r="JT127" i="47"/>
  <c r="HT127" i="47"/>
  <c r="FT127" i="47"/>
  <c r="CT129" i="28"/>
  <c r="HT129" i="28"/>
  <c r="IT129" i="28"/>
  <c r="GG4" i="28"/>
  <c r="LG4" i="28"/>
  <c r="BG4" i="28"/>
  <c r="ET4" i="28"/>
  <c r="BT4" i="28"/>
  <c r="FG4" i="28"/>
  <c r="HG129" i="28"/>
  <c r="LT4" i="28"/>
  <c r="KG129" i="28"/>
  <c r="KT4" i="28"/>
  <c r="CG4" i="28"/>
  <c r="ET129" i="28"/>
  <c r="JT129" i="28"/>
  <c r="AG4" i="47"/>
  <c r="DG129" i="28"/>
  <c r="GT4" i="28"/>
  <c r="AT129" i="28"/>
  <c r="FT129" i="28"/>
  <c r="MG129" i="28"/>
  <c r="HT4" i="28"/>
  <c r="IT4" i="28"/>
  <c r="AG129" i="28"/>
  <c r="T129" i="28"/>
  <c r="LT129" i="28"/>
  <c r="T4" i="47"/>
  <c r="GT129" i="28"/>
  <c r="K113" i="22"/>
  <c r="L95" i="33" s="1"/>
  <c r="H43" i="22"/>
  <c r="T26" i="33" s="1"/>
  <c r="H80" i="22"/>
  <c r="H95" i="22"/>
  <c r="H68" i="22"/>
  <c r="H38" i="22"/>
  <c r="I45" i="48" s="1"/>
  <c r="F5" i="3"/>
  <c r="C5" i="3"/>
  <c r="I5" i="3"/>
  <c r="IP4" i="47"/>
  <c r="EC127" i="47"/>
  <c r="CP4" i="47"/>
  <c r="MC4" i="47"/>
  <c r="KC4" i="47"/>
  <c r="GC4" i="47"/>
  <c r="FP127" i="47"/>
  <c r="BP127" i="47"/>
  <c r="HP4" i="47"/>
  <c r="FP4" i="47"/>
  <c r="BP4" i="47"/>
  <c r="BC127" i="47"/>
  <c r="IP127" i="47"/>
  <c r="HC4" i="47"/>
  <c r="DC4" i="47"/>
  <c r="DC4" i="28"/>
  <c r="CP129" i="28"/>
  <c r="IC4" i="28"/>
  <c r="CC129" i="28"/>
  <c r="BC4" i="28"/>
  <c r="EC129" i="28"/>
  <c r="P129" i="28"/>
  <c r="CC4" i="28"/>
  <c r="DP129" i="28"/>
  <c r="KC129" i="28"/>
  <c r="BP4" i="28"/>
  <c r="HC4" i="28"/>
  <c r="GC129" i="28"/>
  <c r="AC4" i="47"/>
  <c r="KP4" i="28"/>
  <c r="P4" i="47"/>
  <c r="EP4" i="28"/>
  <c r="KP129" i="28"/>
  <c r="C1" i="45"/>
  <c r="AL31" i="33"/>
  <c r="H85" i="22"/>
  <c r="H47" i="22"/>
  <c r="H34" i="22"/>
  <c r="I43" i="48" s="1"/>
  <c r="H23" i="22"/>
  <c r="I28" i="48" s="1"/>
  <c r="KM4" i="47"/>
  <c r="IM4" i="47"/>
  <c r="HZ4" i="47"/>
  <c r="FZ4" i="47"/>
  <c r="DM4" i="47"/>
  <c r="BM4" i="47"/>
  <c r="BZ4" i="28"/>
  <c r="FZ4" i="28"/>
  <c r="M4" i="28"/>
  <c r="IM4" i="28"/>
  <c r="BM4" i="28"/>
  <c r="GZ4" i="28"/>
  <c r="H12" i="30"/>
  <c r="H39" i="22"/>
  <c r="I48" i="48" s="1"/>
  <c r="H15" i="22"/>
  <c r="H79" i="22"/>
  <c r="B1" i="32"/>
  <c r="H78" i="22"/>
  <c r="I96" i="48" s="1"/>
  <c r="B1" i="47"/>
  <c r="H104" i="22"/>
  <c r="I132" i="48" s="1"/>
  <c r="H7" i="22"/>
  <c r="H55" i="22"/>
  <c r="H5" i="22"/>
  <c r="H61" i="22"/>
  <c r="I75" i="48" s="1"/>
  <c r="H91" i="22"/>
  <c r="H37" i="22"/>
  <c r="H72" i="22"/>
  <c r="H65" i="22"/>
  <c r="I80" i="48" s="1"/>
  <c r="H6" i="22"/>
  <c r="I7" i="48" s="1"/>
  <c r="H87" i="22"/>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83" i="22"/>
  <c r="I102" i="48" s="1"/>
  <c r="H56" i="22"/>
  <c r="H97" i="22"/>
  <c r="I121" i="48" s="1"/>
  <c r="H27" i="22"/>
  <c r="AF16" i="33" s="1"/>
  <c r="H4" i="22"/>
  <c r="B11" i="33" s="1"/>
  <c r="C3" i="32"/>
  <c r="H73" i="22"/>
  <c r="AC36" i="33" s="1"/>
  <c r="H92" i="22"/>
  <c r="I114" i="48" s="1"/>
  <c r="H108" i="22"/>
  <c r="H98" i="22"/>
  <c r="I123" i="48" s="1"/>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LQ127" i="47"/>
  <c r="KD4" i="47"/>
  <c r="ID4" i="47"/>
  <c r="HQ127" i="47"/>
  <c r="GD4" i="47"/>
  <c r="ED4" i="47"/>
  <c r="DQ127" i="47"/>
  <c r="CD4" i="47"/>
  <c r="LQ4" i="47"/>
  <c r="LD127" i="47"/>
  <c r="JQ4" i="47"/>
  <c r="HQ4" i="47"/>
  <c r="HD127" i="47"/>
  <c r="FQ4" i="47"/>
  <c r="DQ4" i="47"/>
  <c r="DD127" i="47"/>
  <c r="BQ4" i="47"/>
  <c r="LD4" i="47"/>
  <c r="KQ127" i="47"/>
  <c r="JD4" i="47"/>
  <c r="IQ127" i="47"/>
  <c r="HD4" i="47"/>
  <c r="GQ127" i="47"/>
  <c r="FD4" i="47"/>
  <c r="EQ127" i="47"/>
  <c r="DD4" i="47"/>
  <c r="CQ127" i="47"/>
  <c r="BD4" i="47"/>
  <c r="AQ127" i="47"/>
  <c r="MD127" i="47"/>
  <c r="KQ4" i="47"/>
  <c r="KD127" i="47"/>
  <c r="IQ4" i="47"/>
  <c r="ID127" i="47"/>
  <c r="GQ4" i="47"/>
  <c r="GD127" i="47"/>
  <c r="EQ4" i="47"/>
  <c r="ED127" i="47"/>
  <c r="CQ4" i="47"/>
  <c r="CD127" i="47"/>
  <c r="AQ4" i="47"/>
  <c r="AD127" i="47"/>
  <c r="JQ129" i="28"/>
  <c r="ED4" i="28"/>
  <c r="AD4" i="47"/>
  <c r="GQ129" i="28"/>
  <c r="JD129" i="28"/>
  <c r="AD4" i="28"/>
  <c r="BQ4" i="28"/>
  <c r="HQ4" i="28"/>
  <c r="GD129" i="28"/>
  <c r="MD129" i="28"/>
  <c r="DQ4" i="28"/>
  <c r="GQ4" i="28"/>
  <c r="AQ4" i="28"/>
  <c r="DQ129" i="28"/>
  <c r="CD129" i="28"/>
  <c r="FQ4" i="28"/>
  <c r="DD129" i="28"/>
  <c r="BD4" i="28"/>
  <c r="LQ129" i="28"/>
  <c r="ID129" i="28"/>
  <c r="KQ129" i="28"/>
  <c r="LD129" i="28"/>
  <c r="CQ4" i="28"/>
  <c r="IQ4" i="28"/>
  <c r="EQ129" i="28"/>
  <c r="HD4" i="28"/>
  <c r="LQ4" i="28"/>
  <c r="EQ4" i="28"/>
  <c r="KD4" i="28"/>
  <c r="BD129" i="28"/>
  <c r="Q129" i="28"/>
  <c r="HQ129" i="28"/>
  <c r="JD4" i="28"/>
  <c r="GD4" i="28"/>
  <c r="BQ129" i="28"/>
  <c r="Q4" i="28"/>
  <c r="FQ129" i="28"/>
  <c r="FD4" i="28"/>
  <c r="KQ4" i="28"/>
  <c r="AD129" i="28"/>
  <c r="ID4" i="28"/>
  <c r="IQ129" i="28"/>
  <c r="FD129" i="28"/>
  <c r="Q127" i="47"/>
  <c r="KD129" i="28"/>
  <c r="JQ4" i="28"/>
  <c r="LD4" i="28"/>
  <c r="Q4" i="47"/>
  <c r="MD4" i="28"/>
  <c r="ED129" i="28"/>
  <c r="DD4" i="28"/>
  <c r="CQ129" i="28"/>
  <c r="HD129" i="28"/>
  <c r="CD4" i="28"/>
  <c r="AQ129" i="28"/>
  <c r="D3" i="32"/>
  <c r="D3" i="29"/>
  <c r="BR4" i="47"/>
  <c r="AE129" i="28"/>
  <c r="Q62" i="33"/>
  <c r="W52" i="33"/>
  <c r="F82" i="33"/>
  <c r="N62" i="33"/>
  <c r="T62" i="33"/>
  <c r="E52" i="33"/>
  <c r="L100" i="33"/>
  <c r="B52" i="33"/>
  <c r="I7" i="44"/>
  <c r="F7" i="44"/>
  <c r="B123" i="47"/>
  <c r="B115" i="47"/>
  <c r="B133" i="47"/>
  <c r="AD2" i="33"/>
  <c r="AG2" i="33"/>
  <c r="L2" i="33"/>
  <c r="O2" i="33"/>
  <c r="I2" i="33"/>
  <c r="AJ2" i="33"/>
  <c r="AA2" i="33"/>
  <c r="B89" i="47"/>
  <c r="CI89" i="47" s="1"/>
  <c r="B89" i="28"/>
  <c r="I89" i="28" s="1"/>
  <c r="AY129" i="47"/>
  <c r="Y129" i="47"/>
  <c r="HL129" i="47"/>
  <c r="LL129" i="47"/>
  <c r="CY131" i="28"/>
  <c r="HL131" i="28"/>
  <c r="GL131" i="28"/>
  <c r="CL129" i="47"/>
  <c r="DL129" i="47"/>
  <c r="JL129" i="47"/>
  <c r="FY131" i="28"/>
  <c r="KY131" i="28"/>
  <c r="CL131" i="28"/>
  <c r="GY131" i="28"/>
  <c r="H40" i="22"/>
  <c r="H105" i="22"/>
  <c r="H74" i="22"/>
  <c r="AF31" i="33" s="1"/>
  <c r="H16" i="22"/>
  <c r="H111" i="22"/>
  <c r="L86" i="33" s="1"/>
  <c r="KL130" i="47"/>
  <c r="EL130" i="47"/>
  <c r="JY130" i="47"/>
  <c r="HY130" i="47"/>
  <c r="LL130" i="47"/>
  <c r="HL130" i="47"/>
  <c r="IY130" i="47"/>
  <c r="GY130" i="47"/>
  <c r="KL132" i="28"/>
  <c r="EY132" i="28"/>
  <c r="GY132" i="28"/>
  <c r="HY132" i="28"/>
  <c r="LL132" i="28"/>
  <c r="Y132" i="28"/>
  <c r="LY132" i="28"/>
  <c r="GL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106" i="28"/>
  <c r="KO128" i="28"/>
  <c r="GO128" i="28"/>
  <c r="CO128" i="28"/>
  <c r="DO128" i="28"/>
  <c r="GB128" i="28"/>
  <c r="KB128" i="28"/>
  <c r="BO128" i="28"/>
  <c r="O128" i="28"/>
  <c r="LB128" i="28"/>
  <c r="HB128" i="28"/>
  <c r="MB128" i="28"/>
  <c r="JB128" i="28"/>
  <c r="IO128" i="28"/>
  <c r="FB128" i="28"/>
  <c r="EO128" i="28"/>
  <c r="FO128" i="28"/>
  <c r="AO128" i="28"/>
  <c r="CB128" i="28"/>
  <c r="I26" i="28"/>
  <c r="W16" i="33"/>
  <c r="N26" i="33"/>
  <c r="K26" i="33"/>
  <c r="Q26" i="33"/>
  <c r="I138" i="48"/>
  <c r="F78" i="33"/>
  <c r="E11" i="33"/>
  <c r="AC16" i="33"/>
  <c r="Q21" i="33"/>
  <c r="GI115" i="28"/>
  <c r="EI115" i="28"/>
  <c r="DV115" i="28"/>
  <c r="BI115" i="28"/>
  <c r="JV115" i="28"/>
  <c r="LV115" i="28"/>
  <c r="FI115" i="28"/>
  <c r="JI115" i="28"/>
  <c r="LI115" i="28"/>
  <c r="AI115" i="28"/>
  <c r="KV115" i="28"/>
  <c r="BV115" i="28"/>
  <c r="IV115" i="28"/>
  <c r="I4" i="48"/>
  <c r="I58" i="48"/>
  <c r="I143" i="48"/>
  <c r="I82" i="28"/>
  <c r="Q36" i="33"/>
  <c r="I22" i="48"/>
  <c r="Z26" i="33"/>
  <c r="CI89" i="28"/>
  <c r="LV89" i="28"/>
  <c r="BV89" i="28"/>
  <c r="JI89" i="28"/>
  <c r="AV89" i="28"/>
  <c r="FV89" i="28"/>
  <c r="GV89" i="28"/>
  <c r="DI89" i="28"/>
  <c r="LI89" i="28"/>
  <c r="EV89" i="28"/>
  <c r="DV89" i="28"/>
  <c r="AI89" i="28"/>
  <c r="HI89" i="28"/>
  <c r="KI89" i="28"/>
  <c r="CV89" i="28"/>
  <c r="EI123" i="47"/>
  <c r="KI123" i="47"/>
  <c r="FV123" i="47"/>
  <c r="BV123" i="47"/>
  <c r="AV123" i="47"/>
  <c r="JV123" i="47"/>
  <c r="BI123" i="47"/>
  <c r="II123" i="47"/>
  <c r="DV123" i="47"/>
  <c r="I54" i="28"/>
  <c r="I19" i="28"/>
  <c r="I75" i="28"/>
  <c r="I47" i="28"/>
  <c r="B16" i="33"/>
  <c r="I5" i="48"/>
  <c r="AC26" i="33"/>
  <c r="AI106" i="28"/>
  <c r="I106" i="28"/>
  <c r="BV106" i="28"/>
  <c r="CV106" i="28"/>
  <c r="LV106" i="28"/>
  <c r="GV106" i="28"/>
  <c r="FV106" i="28"/>
  <c r="V106" i="28"/>
  <c r="EI106" i="28"/>
  <c r="HI106" i="28"/>
  <c r="DI106" i="28"/>
  <c r="DV106" i="28"/>
  <c r="FI106" i="28"/>
  <c r="AV106" i="28"/>
  <c r="II106" i="28"/>
  <c r="HV106" i="28"/>
  <c r="KI106" i="28"/>
  <c r="CI106" i="28"/>
  <c r="LI106" i="28"/>
  <c r="BI106" i="28"/>
  <c r="JV106" i="28"/>
  <c r="IV106" i="28"/>
  <c r="KV106" i="28"/>
  <c r="JI106" i="28"/>
  <c r="GI106" i="28"/>
  <c r="EV106" i="28"/>
  <c r="JI89" i="47"/>
  <c r="FI89" i="47"/>
  <c r="LV89" i="47"/>
  <c r="II89" i="47"/>
  <c r="HV89" i="47"/>
  <c r="LI89" i="47"/>
  <c r="HI89" i="47"/>
  <c r="KV89" i="47"/>
  <c r="GV89" i="47"/>
  <c r="GI89" i="47"/>
  <c r="BV89" i="47"/>
  <c r="EV125" i="28"/>
  <c r="KI125" i="28"/>
  <c r="FV125" i="28"/>
  <c r="JV125" i="28"/>
  <c r="BV125" i="28"/>
  <c r="GV125" i="28"/>
  <c r="LI125" i="28"/>
  <c r="BI125" i="28"/>
  <c r="I125" i="28"/>
  <c r="AV125" i="28"/>
  <c r="EI125" i="28"/>
  <c r="GI125" i="28"/>
  <c r="DI125" i="28"/>
  <c r="IV125" i="28"/>
  <c r="I61" i="28"/>
  <c r="I70" i="48"/>
  <c r="B31" i="33"/>
  <c r="B21" i="33"/>
  <c r="Z36" i="33"/>
  <c r="I57" i="48"/>
  <c r="I118" i="48"/>
  <c r="BV106" i="47"/>
  <c r="V106" i="47"/>
  <c r="I106" i="47"/>
  <c r="JV106" i="47"/>
  <c r="FV106" i="47"/>
  <c r="JI106" i="47"/>
  <c r="FI106" i="47"/>
  <c r="AI106" i="47"/>
  <c r="IV106" i="47"/>
  <c r="EV106" i="47"/>
  <c r="II106" i="47"/>
  <c r="EI106" i="47"/>
  <c r="AV106" i="47"/>
  <c r="LV106" i="47"/>
  <c r="HV106" i="47"/>
  <c r="DV106" i="47"/>
  <c r="BI106" i="47"/>
  <c r="LI106" i="47"/>
  <c r="HI106" i="47"/>
  <c r="DI106" i="47"/>
  <c r="CI106" i="47"/>
  <c r="KV106" i="47"/>
  <c r="GV106" i="47"/>
  <c r="CV106" i="47"/>
  <c r="KI106" i="47"/>
  <c r="GI106" i="47"/>
  <c r="I134" i="48"/>
  <c r="I69" i="48"/>
  <c r="B36" i="33"/>
  <c r="I52" i="48"/>
  <c r="I47" i="48"/>
  <c r="I5" i="28"/>
  <c r="I12" i="28"/>
  <c r="W26" i="33"/>
  <c r="I88" i="48"/>
  <c r="AC31"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C107" i="28" l="1"/>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ET130" i="28"/>
  <c r="JI54" i="28"/>
  <c r="I105" i="48"/>
  <c r="I117"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EG130" i="28"/>
  <c r="EG131" i="28" s="1"/>
  <c r="IG130" i="28"/>
  <c r="MG130" i="28"/>
  <c r="AB130" i="28"/>
  <c r="AB131" i="28" s="1"/>
  <c r="EB130" i="28"/>
  <c r="EB131" i="28" s="1"/>
  <c r="IB130" i="28"/>
  <c r="IB131" i="28" s="1"/>
  <c r="MB130" i="28"/>
  <c r="MB131" i="28" s="1"/>
  <c r="DT130" i="28"/>
  <c r="HT130" i="28"/>
  <c r="HT131" i="28" s="1"/>
  <c r="LT130" i="28"/>
  <c r="CO130" i="28"/>
  <c r="CO131" i="28" s="1"/>
  <c r="AO130" i="28"/>
  <c r="AO131" i="28" s="1"/>
  <c r="FB130" i="28"/>
  <c r="FB131" i="28" s="1"/>
  <c r="JB130" i="28"/>
  <c r="JB131" i="28" s="1"/>
  <c r="DG130" i="28"/>
  <c r="HG130" i="28"/>
  <c r="HG131" i="28" s="1"/>
  <c r="LG130" i="28"/>
  <c r="LG131" i="28" s="1"/>
  <c r="KO130" i="28"/>
  <c r="KO131" i="28" s="1"/>
  <c r="BB130" i="28"/>
  <c r="BB131" i="28" s="1"/>
  <c r="GB130" i="28"/>
  <c r="GB131" i="28" s="1"/>
  <c r="KB130" i="28"/>
  <c r="KB131" i="28" s="1"/>
  <c r="CT130" i="28"/>
  <c r="GT130" i="28"/>
  <c r="KT130" i="28"/>
  <c r="KT131" i="28" s="1"/>
  <c r="BO130" i="28"/>
  <c r="BO131" i="28" s="1"/>
  <c r="HB130" i="28"/>
  <c r="HB131" i="28" s="1"/>
  <c r="LB130" i="28"/>
  <c r="LB131" i="28" s="1"/>
  <c r="CG130" i="28"/>
  <c r="GG130" i="28"/>
  <c r="KG130" i="28"/>
  <c r="AT130" i="28"/>
  <c r="AT131" i="28" s="1"/>
  <c r="CB130" i="28"/>
  <c r="CB131" i="28" s="1"/>
  <c r="EO130" i="28"/>
  <c r="EO131" i="28" s="1"/>
  <c r="IO130" i="28"/>
  <c r="IO131" i="28" s="1"/>
  <c r="BT130" i="28"/>
  <c r="FT130" i="28"/>
  <c r="JT130" i="28"/>
  <c r="JT131" i="28" s="1"/>
  <c r="GO130" i="28"/>
  <c r="GO131" i="28" s="1"/>
  <c r="IT130" i="28"/>
  <c r="O130" i="28"/>
  <c r="O131" i="28" s="1"/>
  <c r="DB130" i="28"/>
  <c r="DB131" i="28" s="1"/>
  <c r="FO130" i="28"/>
  <c r="FO131" i="28" s="1"/>
  <c r="JO130" i="28"/>
  <c r="JO131" i="28" s="1"/>
  <c r="BG130" i="28"/>
  <c r="BG131" i="28" s="1"/>
  <c r="FG130" i="28"/>
  <c r="JG130" i="28"/>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C88" i="48"/>
  <c r="AC32" i="33"/>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AF27" i="33"/>
  <c r="B63" i="48"/>
  <c r="K17" i="33"/>
  <c r="B12" i="48"/>
  <c r="C12" i="48"/>
  <c r="C106" i="48"/>
  <c r="B106" i="48"/>
  <c r="IV115" i="47"/>
  <c r="GI115" i="47"/>
  <c r="AI115" i="47"/>
  <c r="GV123" i="28"/>
  <c r="V123" i="28"/>
  <c r="DV123" i="28"/>
  <c r="FI123" i="28"/>
  <c r="II125" i="47"/>
  <c r="BV125" i="47"/>
  <c r="V125" i="47"/>
  <c r="LI127" i="28"/>
  <c r="GV127" i="28"/>
  <c r="R127" i="47"/>
  <c r="AR4" i="47"/>
  <c r="JE127" i="47"/>
  <c r="IV127" i="28"/>
  <c r="H60" i="22"/>
  <c r="H25" i="22"/>
  <c r="I31" i="48" s="1"/>
  <c r="H14" i="22"/>
  <c r="I16" i="48" s="1"/>
  <c r="C63" i="48"/>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C8" i="48"/>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D59" i="26" s="1"/>
  <c r="J50" i="22" s="1"/>
  <c r="E60" i="48" s="1"/>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B130" i="48"/>
  <c r="CO107" i="47"/>
  <c r="JC126" i="47"/>
  <c r="EP124" i="47"/>
  <c r="B120" i="47"/>
  <c r="H12" i="22"/>
  <c r="EE4" i="28"/>
  <c r="LR129" i="28"/>
  <c r="BE129" i="28"/>
  <c r="AR4" i="28"/>
  <c r="HE4" i="28"/>
  <c r="GE4" i="28"/>
  <c r="DE4" i="28"/>
  <c r="GE127" i="47"/>
  <c r="BE4" i="47"/>
  <c r="JE4" i="47"/>
  <c r="FR4" i="47"/>
  <c r="CE4" i="47"/>
  <c r="KE4" i="47"/>
  <c r="HI127" i="28"/>
  <c r="GI127" i="28"/>
  <c r="KI127" i="28"/>
  <c r="DI127" i="28"/>
  <c r="V127" i="28"/>
  <c r="T17" i="33"/>
  <c r="C21" i="48"/>
  <c r="C121" i="48"/>
  <c r="CP126" i="47"/>
  <c r="JC124" i="47"/>
  <c r="EO107" i="47"/>
  <c r="H58" i="22"/>
  <c r="I72" i="48" s="1"/>
  <c r="B1" i="30"/>
  <c r="JE129" i="28"/>
  <c r="GE129" i="28"/>
  <c r="KR4" i="28"/>
  <c r="LR4" i="28"/>
  <c r="LE129" i="28"/>
  <c r="IR129" i="28"/>
  <c r="IR4" i="28"/>
  <c r="GR4" i="47"/>
  <c r="CR127" i="47"/>
  <c r="KR127" i="47"/>
  <c r="HE127" i="47"/>
  <c r="DR127" i="47"/>
  <c r="LR127" i="47"/>
  <c r="B96" i="48"/>
  <c r="H71" i="22"/>
  <c r="I87" i="48" s="1"/>
  <c r="BE4" i="28"/>
  <c r="HR4" i="28"/>
  <c r="JE4" i="28"/>
  <c r="HE129" i="28"/>
  <c r="JR4" i="28"/>
  <c r="ER4" i="28"/>
  <c r="AE127" i="47"/>
  <c r="IE127" i="47"/>
  <c r="DE4" i="47"/>
  <c r="LE4" i="47"/>
  <c r="HR4" i="47"/>
  <c r="EE4" i="47"/>
  <c r="ME4" i="47"/>
  <c r="B142" i="48"/>
  <c r="K111" i="22"/>
  <c r="L85" i="33" s="1"/>
  <c r="AC17" i="33"/>
  <c r="C28" i="48"/>
  <c r="AF17" i="33"/>
  <c r="B32" i="48"/>
  <c r="E32" i="33"/>
  <c r="B67" i="48"/>
  <c r="B58" i="48"/>
  <c r="C101" i="48"/>
  <c r="B101" i="48"/>
  <c r="C118" i="48"/>
  <c r="B118" i="48"/>
  <c r="C53" i="48"/>
  <c r="B53" i="48"/>
  <c r="Z22" i="33"/>
  <c r="EF97" i="47"/>
  <c r="KP126" i="47"/>
  <c r="HP126" i="47"/>
  <c r="GO107" i="47"/>
  <c r="DB108" i="47"/>
  <c r="I65" i="48"/>
  <c r="H32" i="22"/>
  <c r="I42" i="48" s="1"/>
  <c r="FR129" i="28"/>
  <c r="KR129" i="28"/>
  <c r="AE4" i="28"/>
  <c r="ER129" i="28"/>
  <c r="IE129" i="28"/>
  <c r="BR4" i="28"/>
  <c r="HR129" i="28"/>
  <c r="CR4" i="47"/>
  <c r="KR4" i="47"/>
  <c r="GR127" i="47"/>
  <c r="DE127" i="47"/>
  <c r="LE127" i="47"/>
  <c r="HR12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B57" i="48"/>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B23" i="3"/>
  <c r="E23" i="3"/>
  <c r="H23" i="3"/>
  <c r="B68" i="47"/>
  <c r="B26" i="47"/>
  <c r="CV19" i="28"/>
  <c r="CV82" i="28"/>
  <c r="DI54" i="28"/>
  <c r="EI26" i="28"/>
  <c r="EV19" i="28"/>
  <c r="FI82" i="28"/>
  <c r="GI54" i="28"/>
  <c r="HI26" i="28"/>
  <c r="HV26" i="28"/>
  <c r="II26" i="28"/>
  <c r="IV19" i="28"/>
  <c r="JI19" i="28"/>
  <c r="V19" i="47"/>
  <c r="AI33" i="47"/>
  <c r="JI82"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D49" i="26" s="1"/>
  <c r="J45" i="22" s="1"/>
  <c r="E56" i="48" s="1"/>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HE13"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DG131" i="28"/>
  <c r="F17" i="47"/>
  <c r="F17" i="28"/>
  <c r="G16" i="47"/>
  <c r="KP16" i="47" s="1"/>
  <c r="G16" i="28"/>
  <c r="G23" i="47"/>
  <c r="G23" i="28"/>
  <c r="G36" i="47"/>
  <c r="G36" i="28"/>
  <c r="IP34" i="28"/>
  <c r="DP34" i="28"/>
  <c r="IT131"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CT131" i="28"/>
  <c r="ET131" i="28"/>
  <c r="GG131" i="28"/>
  <c r="IG131" i="28"/>
  <c r="KG131" i="28"/>
  <c r="LT131" i="28"/>
  <c r="MG131" i="28"/>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B94" i="48"/>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Q37" i="33"/>
  <c r="GS105" i="47"/>
  <c r="CQ105" i="47"/>
  <c r="CR105" i="47" s="1"/>
  <c r="GS96" i="47"/>
  <c r="ES126" i="47"/>
  <c r="LQ126" i="47"/>
  <c r="LR126" i="47" s="1"/>
  <c r="L87" i="33"/>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69" i="33"/>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75" i="48"/>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B37" i="33"/>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J65" i="22"/>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9" i="33"/>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U69"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I69" i="33"/>
  <c r="DP88" i="47"/>
  <c r="BC88" i="47"/>
  <c r="GP85" i="47"/>
  <c r="HC85" i="47"/>
  <c r="HD85" i="47" s="1"/>
  <c r="ID93" i="47"/>
  <c r="IE93" i="47" s="1"/>
  <c r="DF91" i="47"/>
  <c r="B88" i="48"/>
  <c r="T22" i="33"/>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21" i="48"/>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KD13" i="47"/>
  <c r="KE13" i="47"/>
  <c r="KF13"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T131" i="28"/>
  <c r="GF98" i="47"/>
  <c r="GD98" i="47"/>
  <c r="GE98" i="47" s="1"/>
  <c r="JS98" i="47"/>
  <c r="JQ98" i="47"/>
  <c r="JR98" i="47" s="1"/>
  <c r="AG131" i="28"/>
  <c r="BT131" i="28"/>
  <c r="CG131" i="28"/>
  <c r="DT131" i="28"/>
  <c r="FG131" i="28"/>
  <c r="FT131" i="28"/>
  <c r="JG131" i="28"/>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JP79" i="28" l="1"/>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4" i="48"/>
  <c r="HP79" i="28"/>
  <c r="HQ79" i="28" s="1"/>
  <c r="EP79" i="28"/>
  <c r="ES79" i="28" s="1"/>
  <c r="C81" i="48"/>
  <c r="AI37" i="33"/>
  <c r="K37" i="33"/>
  <c r="B77" i="48"/>
  <c r="C77" i="48"/>
  <c r="C27" i="48"/>
  <c r="B27" i="48"/>
  <c r="AI17" i="33"/>
  <c r="C76" i="48"/>
  <c r="LP79" i="28"/>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H12" i="33"/>
  <c r="KP79" i="28"/>
  <c r="KS79" i="28" s="1"/>
  <c r="HC79" i="28"/>
  <c r="HF79" i="28" s="1"/>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BC27" i="28"/>
  <c r="BD27" i="28" s="1"/>
  <c r="HP27" i="28"/>
  <c r="HQ27" i="28" s="1"/>
  <c r="AF6" i="47"/>
  <c r="B16" i="48"/>
  <c r="H27" i="33"/>
  <c r="B57" i="33"/>
  <c r="IP27" i="28"/>
  <c r="IR27" i="28" s="1"/>
  <c r="JC27" i="28"/>
  <c r="JF27" i="28" s="1"/>
  <c r="CE80" i="47"/>
  <c r="KE10" i="47"/>
  <c r="JS71" i="47"/>
  <c r="KF10" i="47"/>
  <c r="C33" i="48"/>
  <c r="B33" i="48"/>
  <c r="AI12" i="33"/>
  <c r="F64" i="33"/>
  <c r="J48" i="33" s="1"/>
  <c r="K49" i="33" s="1"/>
  <c r="O64" i="33"/>
  <c r="AB48" i="33" s="1"/>
  <c r="N57" i="33"/>
  <c r="N58" i="33"/>
  <c r="BC64" i="28"/>
  <c r="BD64" i="28" s="1"/>
  <c r="JP64" i="28"/>
  <c r="JR64" i="28" s="1"/>
  <c r="DC64" i="28"/>
  <c r="DF64" i="28" s="1"/>
  <c r="AC64" i="28"/>
  <c r="AD64" i="28" s="1"/>
  <c r="KP64" i="28"/>
  <c r="KR64" i="28" s="1"/>
  <c r="IP64" i="28"/>
  <c r="DP64" i="28"/>
  <c r="DS64" i="28" s="1"/>
  <c r="LP64" i="28"/>
  <c r="LS64" i="28" s="1"/>
  <c r="KC64" i="28"/>
  <c r="KE64" i="28" s="1"/>
  <c r="P64" i="28"/>
  <c r="R64" i="28" s="1"/>
  <c r="HC64" i="28"/>
  <c r="IC64" i="28"/>
  <c r="ID64" i="28" s="1"/>
  <c r="LC64" i="28"/>
  <c r="LF64" i="28" s="1"/>
  <c r="EP64" i="28"/>
  <c r="GP64" i="28"/>
  <c r="GR64" i="28" s="1"/>
  <c r="FP64" i="28"/>
  <c r="FQ64" i="28" s="1"/>
  <c r="EC64" i="28"/>
  <c r="EF64" i="28" s="1"/>
  <c r="HE6" i="47"/>
  <c r="AP64" i="28"/>
  <c r="BP64" i="28"/>
  <c r="BR64" i="28" s="1"/>
  <c r="FC64" i="28"/>
  <c r="FD64" i="28" s="1"/>
  <c r="KC29" i="28"/>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Q31" i="28"/>
  <c r="AC24" i="28"/>
  <c r="AF24" i="28" s="1"/>
  <c r="I62" i="22"/>
  <c r="K33" i="33" s="1"/>
  <c r="P26" i="70" s="1"/>
  <c r="E20" i="3"/>
  <c r="J66" i="22"/>
  <c r="U33" i="33" s="1"/>
  <c r="Q26" i="64" s="1"/>
  <c r="Z32"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AS41" i="28"/>
  <c r="GD34" i="28"/>
  <c r="AR41"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DD64" i="28"/>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KD79" i="28"/>
  <c r="CQ55" i="28"/>
  <c r="MC13" i="28"/>
  <c r="MD13" i="28" s="1"/>
  <c r="LP13" i="28"/>
  <c r="LQ13" i="28" s="1"/>
  <c r="JP13" i="28"/>
  <c r="JS13" i="28" s="1"/>
  <c r="CF55" i="28"/>
  <c r="IC13" i="28"/>
  <c r="MD62" i="47"/>
  <c r="DR55" i="28"/>
  <c r="AF80" i="47"/>
  <c r="LS31" i="28"/>
  <c r="LS72" i="47"/>
  <c r="KE79" i="28"/>
  <c r="CD31" i="28"/>
  <c r="LD31" i="28"/>
  <c r="KC13" i="28"/>
  <c r="KE13" i="28" s="1"/>
  <c r="EC13" i="28"/>
  <c r="ED13" i="28" s="1"/>
  <c r="KP13" i="28"/>
  <c r="KQ13" i="28" s="1"/>
  <c r="CE55" i="28"/>
  <c r="BC13" i="28"/>
  <c r="BF13" i="28" s="1"/>
  <c r="BS28" i="47"/>
  <c r="I68" i="22"/>
  <c r="W33" i="33" s="1"/>
  <c r="P26" i="65" s="1"/>
  <c r="DC13" i="28"/>
  <c r="DD13" i="28" s="1"/>
  <c r="FC13" i="28"/>
  <c r="FE13" i="28" s="1"/>
  <c r="BR79" i="28"/>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FE79" i="28"/>
  <c r="GD55" i="28"/>
  <c r="FF55" i="28"/>
  <c r="CC79" i="47"/>
  <c r="EC79" i="47"/>
  <c r="AP79" i="47"/>
  <c r="GC79" i="47"/>
  <c r="KC79" i="47"/>
  <c r="LC79" i="47"/>
  <c r="IP79" i="47"/>
  <c r="EP79" i="47"/>
  <c r="BP79" i="47"/>
  <c r="DC79" i="47"/>
  <c r="P79" i="47"/>
  <c r="KP79" i="47"/>
  <c r="JC79" i="47"/>
  <c r="FP79" i="47"/>
  <c r="BC79" i="47"/>
  <c r="DP79" i="47"/>
  <c r="JP79" i="47"/>
  <c r="FC79" i="47"/>
  <c r="R41" i="28"/>
  <c r="S41" i="28"/>
  <c r="D5" i="61"/>
  <c r="D14" i="61" s="1"/>
  <c r="CR62" i="47"/>
  <c r="LP50" i="47"/>
  <c r="LR50" i="47" s="1"/>
  <c r="MC50" i="47"/>
  <c r="MF50" i="47" s="1"/>
  <c r="JC50" i="47"/>
  <c r="JE50" i="47" s="1"/>
  <c r="DP29" i="47"/>
  <c r="DR29" i="47" s="1"/>
  <c r="EF62" i="47"/>
  <c r="DR72" i="47"/>
  <c r="HE79" i="28"/>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IF79" i="28"/>
  <c r="IE79"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JE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BF27" i="28"/>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S27" i="28"/>
  <c r="R27" i="28"/>
  <c r="Q27" i="28"/>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E27" i="28"/>
  <c r="BF79" i="28"/>
  <c r="BE79" i="28"/>
  <c r="BD79" i="28"/>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LL16" i="47"/>
  <c r="JY16" i="47"/>
  <c r="AY16" i="47"/>
  <c r="KL16" i="47"/>
  <c r="FY16" i="47"/>
  <c r="CL16" i="47"/>
  <c r="L16" i="47"/>
  <c r="GL16" i="47"/>
  <c r="GY16" i="47"/>
  <c r="EY16" i="47"/>
  <c r="BY16" i="47"/>
  <c r="AL16" i="47"/>
  <c r="EL16" i="47"/>
  <c r="DY16" i="47"/>
  <c r="BL16" i="47"/>
  <c r="HL16" i="47"/>
  <c r="FL16" i="47"/>
  <c r="Y16" i="47"/>
  <c r="CY16" i="47"/>
  <c r="IL16" i="47"/>
  <c r="DL16" i="47"/>
  <c r="IY16"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R71" i="47"/>
  <c r="LQ71" i="47"/>
  <c r="LS71" i="47"/>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KY16"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Y16" i="47"/>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AF29" i="28"/>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KD29" i="28"/>
  <c r="KE29" i="28"/>
  <c r="KF29" i="28"/>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IS71" i="47"/>
  <c r="IQ71" i="47"/>
  <c r="IR71" i="47"/>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KJ52" i="47"/>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LW52" i="47"/>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ES64" i="28"/>
  <c r="EQ64" i="28"/>
  <c r="ER64" i="28"/>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Q64" i="28"/>
  <c r="IS64" i="28"/>
  <c r="IR64" i="28"/>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LD24" i="28"/>
  <c r="LE24" i="28"/>
  <c r="LF2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KW52" i="47"/>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EJ52" i="47"/>
  <c r="HG117" i="47"/>
  <c r="KT116" i="47"/>
  <c r="DG119" i="47"/>
  <c r="AT118" i="47"/>
  <c r="JG118" i="47"/>
  <c r="HG119" i="47"/>
  <c r="IT119" i="47"/>
  <c r="GG117" i="47"/>
  <c r="MG117" i="47"/>
  <c r="BG118" i="47"/>
  <c r="MG119" i="47"/>
  <c r="KC87" i="28"/>
  <c r="KD87" i="28" s="1"/>
  <c r="P86" i="28"/>
  <c r="R86" i="28" s="1"/>
  <c r="CP86" i="28"/>
  <c r="CQ86" i="28" s="1"/>
  <c r="LP87" i="28"/>
  <c r="LR87" i="28" s="1"/>
  <c r="IW52" i="47"/>
  <c r="Q5" i="71"/>
  <c r="GG119" i="47"/>
  <c r="T117" i="47"/>
  <c r="FT116" i="47"/>
  <c r="GG116" i="47"/>
  <c r="CT117" i="47"/>
  <c r="JT118" i="47"/>
  <c r="AT116" i="47"/>
  <c r="HG118" i="47"/>
  <c r="FT118" i="47"/>
  <c r="EG118" i="47"/>
  <c r="CG117" i="47"/>
  <c r="BT116" i="47"/>
  <c r="MF88" i="47"/>
  <c r="EC87" i="28"/>
  <c r="EE87" i="28" s="1"/>
  <c r="FC86" i="28"/>
  <c r="FE86" i="28" s="1"/>
  <c r="LJ52" i="47"/>
  <c r="BC86" i="28"/>
  <c r="BF86" i="28" s="1"/>
  <c r="CS87" i="28"/>
  <c r="BP87" i="28"/>
  <c r="BQ87" i="28" s="1"/>
  <c r="DC87" i="28"/>
  <c r="DD87" i="28" s="1"/>
  <c r="FW52" i="47"/>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C52"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FJ52" i="47"/>
  <c r="BW52" i="47"/>
  <c r="EW52" i="47"/>
  <c r="AJ52" i="47"/>
  <c r="GW52" i="47"/>
  <c r="CW52" i="47"/>
  <c r="BJ52" i="47"/>
  <c r="IJ52" i="47"/>
  <c r="DW52" i="47"/>
  <c r="W52" i="47"/>
  <c r="JW52" i="47"/>
  <c r="GJ52" i="47"/>
  <c r="CJ52" i="47"/>
  <c r="DJ52" i="47"/>
  <c r="J52" i="47"/>
  <c r="AW52" i="47"/>
  <c r="HW52" i="47"/>
  <c r="HJ52" i="47"/>
  <c r="X28" i="33"/>
  <c r="Q25" i="65" s="1"/>
  <c r="E47" i="48"/>
  <c r="LP87" i="47"/>
  <c r="LQ87" i="47" s="1"/>
  <c r="E90" i="48"/>
  <c r="AC33" i="33"/>
  <c r="P26" i="66" s="1"/>
  <c r="D88" i="48"/>
  <c r="EP87" i="47"/>
  <c r="EQ87" i="47" s="1"/>
  <c r="AA38" i="33"/>
  <c r="Q27" i="69" s="1"/>
  <c r="E80" i="48"/>
  <c r="D62" i="48"/>
  <c r="C28" i="33"/>
  <c r="Q25" i="61" s="1"/>
  <c r="BC83" i="28"/>
  <c r="LP83" i="28"/>
  <c r="KP83" i="28"/>
  <c r="H18" i="33"/>
  <c r="P23" i="63" s="1"/>
  <c r="U38" i="33"/>
  <c r="Q27" i="64" s="1"/>
  <c r="E82" i="48"/>
  <c r="BC84" i="28"/>
  <c r="BP84" i="28"/>
  <c r="HC84" i="28"/>
  <c r="JP84" i="28"/>
  <c r="EC84" i="28"/>
  <c r="AA23" i="33"/>
  <c r="Q24" i="69" s="1"/>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AC47" i="33"/>
  <c r="AC49" i="33"/>
  <c r="AC48" i="33"/>
  <c r="AC54" i="33"/>
  <c r="AD54" i="33"/>
  <c r="ID85" i="47"/>
  <c r="IF85" i="47"/>
  <c r="IE85" i="47"/>
  <c r="KF88" i="47"/>
  <c r="KD88" i="47"/>
  <c r="KE88" i="47"/>
  <c r="LD87" i="47"/>
  <c r="LE87" i="47"/>
  <c r="JQ86" i="47"/>
  <c r="JS86" i="47"/>
  <c r="JR86" i="47"/>
  <c r="IE86" i="47"/>
  <c r="IF86" i="47"/>
  <c r="ID86" i="47"/>
  <c r="JP87" i="47"/>
  <c r="IC87" i="47"/>
  <c r="AC87" i="47"/>
  <c r="GR57" i="28"/>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HF27" i="28"/>
  <c r="HE27" i="28"/>
  <c r="HD27" i="28"/>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MF64" i="28" l="1"/>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Z23" i="33"/>
  <c r="P24" i="69" s="1"/>
  <c r="C64" i="28" s="1"/>
  <c r="D56" i="48"/>
  <c r="W23" i="33"/>
  <c r="P24" i="65" s="1"/>
  <c r="C57" i="47" s="1"/>
  <c r="D50" i="48"/>
  <c r="I23" i="33"/>
  <c r="Q24" i="63" s="1"/>
  <c r="E41" i="48"/>
  <c r="P124" i="47"/>
  <c r="P126" i="47"/>
  <c r="O108" i="47"/>
  <c r="O107" i="47"/>
  <c r="D65" i="48"/>
  <c r="D84" i="48"/>
  <c r="E17" i="48"/>
  <c r="D38" i="48"/>
  <c r="D41" i="48"/>
  <c r="D81" i="48"/>
  <c r="N9" i="48"/>
  <c r="AZ9" i="33" s="1"/>
  <c r="AI38" i="33"/>
  <c r="P27" i="67" s="1"/>
  <c r="D87" i="48"/>
  <c r="R23" i="33"/>
  <c r="Q24" i="71" s="1"/>
  <c r="E45" i="48"/>
  <c r="E18" i="33"/>
  <c r="P23" i="62" s="1"/>
  <c r="Z23" i="62" s="1"/>
  <c r="D10" i="48"/>
  <c r="L23" i="33"/>
  <c r="Q24" i="70" s="1"/>
  <c r="E40" i="48"/>
  <c r="KC126" i="47"/>
  <c r="KC124" i="47"/>
  <c r="KB108" i="47"/>
  <c r="KB107" i="47"/>
  <c r="U18" i="33"/>
  <c r="Q23" i="64" s="1"/>
  <c r="E49" i="47" s="1"/>
  <c r="E23" i="48"/>
  <c r="AG13" i="33"/>
  <c r="Q22" i="68" s="1"/>
  <c r="E30" i="48"/>
  <c r="Q23" i="33"/>
  <c r="P24" i="71" s="1"/>
  <c r="D45" i="48"/>
  <c r="T18" i="33"/>
  <c r="P23" i="64"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MC130" i="28"/>
  <c r="MC131" i="28" s="1"/>
  <c r="IE64" i="28"/>
  <c r="IS27" i="28"/>
  <c r="IS79" i="28"/>
  <c r="GR41" i="28"/>
  <c r="LP130" i="28"/>
  <c r="LP131" i="28" s="1"/>
  <c r="AP130" i="28"/>
  <c r="AP131" i="28" s="1"/>
  <c r="IC130" i="28"/>
  <c r="BQ64" i="28"/>
  <c r="CC130" i="28"/>
  <c r="IP130" i="28"/>
  <c r="LC130" i="28"/>
  <c r="GC130" i="28"/>
  <c r="BS64" i="28"/>
  <c r="JR41" i="28"/>
  <c r="P130" i="28"/>
  <c r="AC130" i="28"/>
  <c r="AC131" i="28" s="1"/>
  <c r="JC130" i="28"/>
  <c r="JC131" i="28" s="1"/>
  <c r="DC130" i="28"/>
  <c r="DC131" i="28" s="1"/>
  <c r="KP130" i="28"/>
  <c r="HP130" i="28"/>
  <c r="LE29" i="28"/>
  <c r="GF41" i="28"/>
  <c r="EC130" i="28"/>
  <c r="BP130" i="28"/>
  <c r="BP131" i="28" s="1"/>
  <c r="GP130" i="28"/>
  <c r="BC130" i="28"/>
  <c r="BC131" i="28" s="1"/>
  <c r="IF64" i="28"/>
  <c r="GE41" i="28"/>
  <c r="HC130" i="28"/>
  <c r="HC131" i="28" s="1"/>
  <c r="KC130" i="28"/>
  <c r="KC131" i="28" s="1"/>
  <c r="FP130" i="28"/>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Q8" i="61"/>
  <c r="I56" i="22"/>
  <c r="B33" i="33" s="1"/>
  <c r="P26" i="61" s="1"/>
  <c r="T26" i="61" s="1"/>
  <c r="HE29" i="28"/>
  <c r="ES80" i="28"/>
  <c r="K28" i="33"/>
  <c r="P25" i="70" s="1"/>
  <c r="C30" i="47" s="1"/>
  <c r="FR29" i="28"/>
  <c r="AD29" i="28"/>
  <c r="GS29" i="28"/>
  <c r="ME29" i="28"/>
  <c r="GS57" i="28"/>
  <c r="HQ29" i="28"/>
  <c r="D17" i="72"/>
  <c r="Y14" i="28"/>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JY16" i="28"/>
  <c r="D90" i="48"/>
  <c r="ER24" i="28"/>
  <c r="D14" i="64"/>
  <c r="D21" i="48"/>
  <c r="E68" i="48"/>
  <c r="Q8" i="70"/>
  <c r="EQ24" i="28"/>
  <c r="ES71" i="28"/>
  <c r="FF20" i="28"/>
  <c r="CF24" i="28"/>
  <c r="LD71" i="28"/>
  <c r="DY16"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D16" i="28"/>
  <c r="LK16" i="28" s="1"/>
  <c r="FY16" i="28"/>
  <c r="LY16" i="28"/>
  <c r="EY16" i="28"/>
  <c r="Y16" i="28"/>
  <c r="KL16" i="28"/>
  <c r="IY16" i="28"/>
  <c r="IL16" i="28"/>
  <c r="CL16" i="28"/>
  <c r="EL16" i="28"/>
  <c r="BL16" i="28"/>
  <c r="L16" i="28"/>
  <c r="GY16" i="28"/>
  <c r="LL16" i="28"/>
  <c r="CY16" i="28"/>
  <c r="JL16" i="28"/>
  <c r="KY16" i="28"/>
  <c r="DL16" i="28"/>
  <c r="BY16" i="28"/>
  <c r="CD17" i="28"/>
  <c r="AY16" i="28"/>
  <c r="GL16" i="28"/>
  <c r="FL16" i="28"/>
  <c r="HL16" i="28"/>
  <c r="AL16"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CC131" i="28"/>
  <c r="KP131" i="28"/>
  <c r="HP131" i="28"/>
  <c r="GC131" i="28"/>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LC131" i="28"/>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IP131" i="28"/>
  <c r="GP131"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FC131"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1"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1"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1"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E43" i="47"/>
  <c r="E43" i="28"/>
  <c r="HF86" i="28"/>
  <c r="HE86" i="28"/>
  <c r="HD86" i="28"/>
  <c r="JJ52" i="28"/>
  <c r="FJ52" i="28"/>
  <c r="AJ52" i="28"/>
  <c r="J52" i="28"/>
  <c r="IJ52" i="28"/>
  <c r="GW52" i="28"/>
  <c r="BW52" i="28"/>
  <c r="DW52" i="28"/>
  <c r="GJ52" i="28"/>
  <c r="EW52" i="28"/>
  <c r="BJ52" i="28"/>
  <c r="W52" i="28"/>
  <c r="HW52" i="28"/>
  <c r="CW52" i="28"/>
  <c r="AW52" i="28"/>
  <c r="IW52" i="28"/>
  <c r="FW52" i="28"/>
  <c r="CJ52" i="28"/>
  <c r="HJ52" i="28"/>
  <c r="EJ52" i="28"/>
  <c r="DJ52" i="28"/>
  <c r="KJ52" i="28"/>
  <c r="B52" i="28"/>
  <c r="KW52" i="28"/>
  <c r="JW52" i="28"/>
  <c r="LJ52" i="28"/>
  <c r="LW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88" i="28"/>
  <c r="C88"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49" i="47"/>
  <c r="C49" i="28"/>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KS83" i="28"/>
  <c r="KR83" i="28"/>
  <c r="KQ83" i="28"/>
  <c r="C73" i="47"/>
  <c r="C73" i="28"/>
  <c r="Z32" i="66"/>
  <c r="Z26" i="66"/>
  <c r="T26" i="66"/>
  <c r="E18" i="47"/>
  <c r="E18" i="28"/>
  <c r="O143" i="47"/>
  <c r="CB141" i="47"/>
  <c r="LS83" i="28"/>
  <c r="LR83" i="28"/>
  <c r="LQ83" i="28"/>
  <c r="E67" i="47"/>
  <c r="E67" i="28"/>
  <c r="C14" i="47"/>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E64" i="47"/>
  <c r="E64"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C8" i="47"/>
  <c r="C8" i="28"/>
  <c r="Z24" i="61"/>
  <c r="T24" i="61"/>
  <c r="E72" i="47"/>
  <c r="E72" i="28"/>
  <c r="JO143" i="47"/>
  <c r="JB143" i="47"/>
  <c r="LO144" i="47"/>
  <c r="KO143" i="47"/>
  <c r="E8" i="47"/>
  <c r="E8" i="28"/>
  <c r="Z30" i="61"/>
  <c r="FO143" i="47"/>
  <c r="IB143" i="47"/>
  <c r="DO141" i="47"/>
  <c r="JS87" i="47"/>
  <c r="JR87" i="47"/>
  <c r="JQ87" i="47"/>
  <c r="KO144" i="47"/>
  <c r="HD87" i="47"/>
  <c r="HE87" i="47"/>
  <c r="HF87" i="47"/>
  <c r="W49" i="33"/>
  <c r="W47" i="33"/>
  <c r="W48" i="33"/>
  <c r="X54" i="33"/>
  <c r="W54" i="33"/>
  <c r="E87" i="47"/>
  <c r="E87" i="28"/>
  <c r="CO142" i="47"/>
  <c r="C87"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43" i="47"/>
  <c r="C43" i="28"/>
  <c r="Z30" i="71"/>
  <c r="Z24" i="71"/>
  <c r="T24" i="71"/>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T27" i="69"/>
  <c r="C67" i="47"/>
  <c r="C67" i="28"/>
  <c r="Z27" i="69"/>
  <c r="Z33" i="69"/>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22" i="47"/>
  <c r="E22"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C14" i="28" l="1"/>
  <c r="IL14" i="28"/>
  <c r="E14" i="47"/>
  <c r="KY14" i="47" s="1"/>
  <c r="LY14" i="28"/>
  <c r="GL14" i="28"/>
  <c r="T23" i="64"/>
  <c r="FL14" i="28"/>
  <c r="Z23" i="64"/>
  <c r="D14" i="28"/>
  <c r="LK14" i="28" s="1"/>
  <c r="JY14" i="28"/>
  <c r="KL14" i="28"/>
  <c r="T23" i="62"/>
  <c r="Z29" i="64"/>
  <c r="EY14" i="28"/>
  <c r="BY14" i="28"/>
  <c r="E36" i="28"/>
  <c r="E49" i="28"/>
  <c r="HL14" i="28"/>
  <c r="EL14" i="28"/>
  <c r="HY14" i="28"/>
  <c r="Z29" i="62"/>
  <c r="CL14" i="28"/>
  <c r="Z32" i="67"/>
  <c r="C64" i="47"/>
  <c r="T26" i="67"/>
  <c r="T24" i="69"/>
  <c r="Z27" i="71"/>
  <c r="Z26" i="67"/>
  <c r="Z24" i="69"/>
  <c r="H5" i="69"/>
  <c r="Z30" i="69"/>
  <c r="HS130" i="28"/>
  <c r="IY14" i="47"/>
  <c r="Z30" i="63"/>
  <c r="T24" i="65"/>
  <c r="Z24" i="65"/>
  <c r="Z30" i="65"/>
  <c r="C57" i="28"/>
  <c r="GJ57" i="28" s="1"/>
  <c r="Z30" i="64"/>
  <c r="E50" i="28"/>
  <c r="D14" i="68"/>
  <c r="Q5" i="68"/>
  <c r="D35" i="48"/>
  <c r="D60" i="48"/>
  <c r="AF23" i="33"/>
  <c r="P24" i="68" s="1"/>
  <c r="AE130" i="28"/>
  <c r="AE131" i="28" s="1"/>
  <c r="IS130" i="28"/>
  <c r="IS131" i="28" s="1"/>
  <c r="LQ130" i="28"/>
  <c r="FF130" i="28"/>
  <c r="FF131" i="28" s="1"/>
  <c r="DS130" i="28"/>
  <c r="BF130" i="28"/>
  <c r="D30" i="48"/>
  <c r="AF13" i="33"/>
  <c r="P22" i="68" s="1"/>
  <c r="I8"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FD130" i="28"/>
  <c r="JR130" i="28"/>
  <c r="KE130" i="28"/>
  <c r="BE130" i="28"/>
  <c r="BR130" i="28"/>
  <c r="HR130" i="28"/>
  <c r="R130" i="28"/>
  <c r="R131" i="28" s="1"/>
  <c r="GD130" i="28"/>
  <c r="GD131" i="28" s="1"/>
  <c r="IQ130" i="28"/>
  <c r="LS130" i="28"/>
  <c r="ED130" i="28"/>
  <c r="DQ130" i="28"/>
  <c r="HE130" i="28"/>
  <c r="HE131" i="28" s="1"/>
  <c r="BD130" i="28"/>
  <c r="BD131" i="28" s="1"/>
  <c r="HF130" i="28"/>
  <c r="HF131" i="28" s="1"/>
  <c r="HQ130" i="28"/>
  <c r="HQ131" i="28" s="1"/>
  <c r="S130" i="28"/>
  <c r="GE130" i="28"/>
  <c r="IE130" i="28"/>
  <c r="LR130" i="28"/>
  <c r="LR131" i="28" s="1"/>
  <c r="EE130" i="28"/>
  <c r="EE131" i="28" s="1"/>
  <c r="MF130" i="28"/>
  <c r="MF131" i="28" s="1"/>
  <c r="DR130" i="28"/>
  <c r="FQ130" i="28"/>
  <c r="HD130" i="28"/>
  <c r="GR130" i="28"/>
  <c r="KQ130" i="28"/>
  <c r="JF130" i="28"/>
  <c r="Q130" i="28"/>
  <c r="Q131" i="28" s="1"/>
  <c r="GF130" i="28"/>
  <c r="GF131" i="28" s="1"/>
  <c r="ID130" i="28"/>
  <c r="ID131" i="28" s="1"/>
  <c r="CE130" i="28"/>
  <c r="CE131" i="28" s="1"/>
  <c r="EF130" i="28"/>
  <c r="MD130" i="28"/>
  <c r="CR130" i="28"/>
  <c r="FR130" i="28"/>
  <c r="GS130" i="28"/>
  <c r="GS131" i="28" s="1"/>
  <c r="KS130" i="28"/>
  <c r="KS131" i="28" s="1"/>
  <c r="JE130" i="28"/>
  <c r="LE130" i="28"/>
  <c r="LE131" i="28" s="1"/>
  <c r="IF130" i="28"/>
  <c r="IF131" i="28" s="1"/>
  <c r="CF130" i="28"/>
  <c r="ER130" i="28"/>
  <c r="ME130" i="28"/>
  <c r="CS130" i="28"/>
  <c r="CS131" i="28" s="1"/>
  <c r="FS130" i="28"/>
  <c r="FS131" i="28" s="1"/>
  <c r="GQ130" i="28"/>
  <c r="GQ131" i="28" s="1"/>
  <c r="KR130" i="28"/>
  <c r="KR131" i="28" s="1"/>
  <c r="JD130" i="28"/>
  <c r="LF130" i="28"/>
  <c r="AR130" i="28"/>
  <c r="CD130" i="28"/>
  <c r="ES130" i="28"/>
  <c r="ES131" i="28" s="1"/>
  <c r="JQ130" i="28"/>
  <c r="JQ131" i="28" s="1"/>
  <c r="CQ130" i="28"/>
  <c r="CQ131" i="28" s="1"/>
  <c r="KF130" i="28"/>
  <c r="KF131" i="28" s="1"/>
  <c r="BS130" i="28"/>
  <c r="DF130" i="28"/>
  <c r="AD130" i="28"/>
  <c r="LD130" i="28"/>
  <c r="AQ130" i="28"/>
  <c r="AQ131" i="28" s="1"/>
  <c r="FE130" i="28"/>
  <c r="FE131" i="28" s="1"/>
  <c r="EQ130" i="28"/>
  <c r="EQ131" i="28" s="1"/>
  <c r="JS130" i="28"/>
  <c r="KD130" i="28"/>
  <c r="BQ130" i="28"/>
  <c r="E42" i="47"/>
  <c r="KL14" i="47"/>
  <c r="EL14" i="47"/>
  <c r="HL14" i="47"/>
  <c r="GY14" i="47"/>
  <c r="AY14" i="47"/>
  <c r="C10" i="47"/>
  <c r="Z26" i="61"/>
  <c r="Z32" i="61"/>
  <c r="C10" i="28"/>
  <c r="C22" i="28"/>
  <c r="KJ22" i="28" s="1"/>
  <c r="C41" i="28"/>
  <c r="EW41" i="28" s="1"/>
  <c r="C22" i="47"/>
  <c r="HW22" i="47" s="1"/>
  <c r="T24" i="63"/>
  <c r="U24" i="63" s="1"/>
  <c r="Z24" i="63"/>
  <c r="LX16" i="28"/>
  <c r="DV52" i="47"/>
  <c r="KX16" i="28"/>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14" i="28"/>
  <c r="GK14" i="28"/>
  <c r="CX14" i="28"/>
  <c r="EK14" i="28"/>
  <c r="IK14" i="28"/>
  <c r="DX14" i="28"/>
  <c r="DK14" i="28"/>
  <c r="KX14" i="28"/>
  <c r="AK14" i="28"/>
  <c r="X14" i="28"/>
  <c r="JX14" i="28"/>
  <c r="KK14" i="28"/>
  <c r="HK14" i="28"/>
  <c r="AX14" i="28"/>
  <c r="IX14" i="28"/>
  <c r="EX14" i="28"/>
  <c r="BK14" i="28"/>
  <c r="CK14" i="28"/>
  <c r="GX14" i="28"/>
  <c r="LX14" i="28"/>
  <c r="K14" i="28"/>
  <c r="FK14" i="28"/>
  <c r="BX14" i="28"/>
  <c r="JK69" i="28"/>
  <c r="FX14"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X14" i="28"/>
  <c r="H6" i="63"/>
  <c r="I6" i="63"/>
  <c r="I7" i="63"/>
  <c r="J7" i="63" s="1"/>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O7" i="69"/>
  <c r="T23" i="71"/>
  <c r="AA29" i="71" s="1"/>
  <c r="N5" i="65"/>
  <c r="H7" i="72"/>
  <c r="M7" i="69"/>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7" i="69"/>
  <c r="I6" i="71"/>
  <c r="O5" i="71"/>
  <c r="N8" i="66"/>
  <c r="HD118" i="47"/>
  <c r="HE118" i="47" s="1"/>
  <c r="LF116" i="47"/>
  <c r="H6" i="66"/>
  <c r="M7" i="66"/>
  <c r="GS119" i="47"/>
  <c r="MF118" i="47"/>
  <c r="I8" i="69"/>
  <c r="H6" i="69"/>
  <c r="H7" i="71"/>
  <c r="N5" i="71"/>
  <c r="I5" i="69"/>
  <c r="N5" i="69"/>
  <c r="N7" i="66"/>
  <c r="O7" i="66"/>
  <c r="M6" i="66"/>
  <c r="T23" i="69"/>
  <c r="AA29" i="69" s="1"/>
  <c r="N6" i="69"/>
  <c r="H7" i="69"/>
  <c r="H6" i="71"/>
  <c r="O6" i="71"/>
  <c r="O5" i="69"/>
  <c r="Z23" i="69"/>
  <c r="O8" i="69"/>
  <c r="H5" i="71"/>
  <c r="N8" i="71"/>
  <c r="O8" i="71"/>
  <c r="M5" i="69"/>
  <c r="LF118" i="47"/>
  <c r="I5" i="66"/>
  <c r="N7" i="69"/>
  <c r="O6" i="66"/>
  <c r="H7" i="66"/>
  <c r="MF117" i="47"/>
  <c r="Z29" i="69"/>
  <c r="N8" i="69"/>
  <c r="I6" i="69"/>
  <c r="H8" i="71"/>
  <c r="H8" i="69"/>
  <c r="O7" i="71"/>
  <c r="M8" i="71"/>
  <c r="Z23" i="71"/>
  <c r="N6" i="66"/>
  <c r="N5" i="66"/>
  <c r="HS117" i="47"/>
  <c r="HQ118" i="47"/>
  <c r="HR118" i="47" s="1"/>
  <c r="H8" i="66"/>
  <c r="I7" i="66"/>
  <c r="I8" i="71"/>
  <c r="N6" i="71"/>
  <c r="M7" i="71"/>
  <c r="Z29" i="71"/>
  <c r="O8" i="66"/>
  <c r="I8" i="66"/>
  <c r="O6" i="69"/>
  <c r="M6" i="69"/>
  <c r="I7" i="71"/>
  <c r="N7" i="71"/>
  <c r="M6" i="71"/>
  <c r="M8" i="69"/>
  <c r="H5" i="68"/>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JE131" i="28"/>
  <c r="CD131" i="28"/>
  <c r="JD131" i="28"/>
  <c r="KQ131" i="28"/>
  <c r="FD131" i="28"/>
  <c r="ED131" i="28"/>
  <c r="EF131" i="28"/>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W64" i="47"/>
  <c r="GJ64" i="47"/>
  <c r="IW64" i="47"/>
  <c r="IJ64" i="47"/>
  <c r="EJ64" i="47"/>
  <c r="BJ64" i="47"/>
  <c r="W64" i="47"/>
  <c r="LJ64" i="47"/>
  <c r="HW64" i="47"/>
  <c r="DJ64" i="47"/>
  <c r="LW64" i="47"/>
  <c r="KJ64" i="47"/>
  <c r="JJ64" i="47"/>
  <c r="EW64" i="47"/>
  <c r="DW64" i="47"/>
  <c r="AW64" i="47"/>
  <c r="JW64" i="47"/>
  <c r="FJ64" i="47"/>
  <c r="CW64" i="47"/>
  <c r="J64" i="47"/>
  <c r="CJ64" i="47"/>
  <c r="KW64" i="47"/>
  <c r="FW64" i="47"/>
  <c r="AJ64" i="47"/>
  <c r="BW64" i="47"/>
  <c r="HJ64" i="47"/>
  <c r="B64"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LQ131"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F131" i="28"/>
  <c r="BQ131" i="28"/>
  <c r="AS131" i="28"/>
  <c r="IQ131" i="28"/>
  <c r="HR131" i="28"/>
  <c r="LD131" i="28"/>
  <c r="AD131" i="28"/>
  <c r="JS131" i="28"/>
  <c r="LS131"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CY7"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IY42" i="47"/>
  <c r="DL42" i="47"/>
  <c r="DY42" i="47"/>
  <c r="JL42" i="47"/>
  <c r="JY42" i="47"/>
  <c r="FY42" i="47"/>
  <c r="HL42" i="47"/>
  <c r="L42" i="47"/>
  <c r="AY42" i="47"/>
  <c r="HY42" i="47"/>
  <c r="GY42" i="47"/>
  <c r="LY42" i="47"/>
  <c r="AL42" i="47"/>
  <c r="EL42" i="47"/>
  <c r="EY42" i="47"/>
  <c r="D42" i="47"/>
  <c r="BY42" i="47"/>
  <c r="GL42" i="47"/>
  <c r="LL42" i="47"/>
  <c r="BL42" i="47"/>
  <c r="KL42" i="47"/>
  <c r="Y42" i="47"/>
  <c r="CY42" i="47"/>
  <c r="IL42" i="47"/>
  <c r="CL42" i="47"/>
  <c r="FL42" i="47"/>
  <c r="KY42" i="47"/>
  <c r="FR131" i="28"/>
  <c r="DF131" i="28"/>
  <c r="S131" i="28"/>
  <c r="AR131" i="28"/>
  <c r="KE131" i="28"/>
  <c r="HD131" i="28"/>
  <c r="BR131" i="28"/>
  <c r="BS131" i="28"/>
  <c r="BF131" i="28"/>
  <c r="CR131" i="28"/>
  <c r="LF131" i="28"/>
  <c r="ER131" i="28"/>
  <c r="DR131" i="28"/>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GE131" i="28"/>
  <c r="CF131" i="28"/>
  <c r="IE131"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MD131" i="28"/>
  <c r="HS131" i="28"/>
  <c r="KD131" i="28"/>
  <c r="JR131" i="28"/>
  <c r="FQ131" i="28"/>
  <c r="BE131" i="28"/>
  <c r="GR131" i="28"/>
  <c r="ME131" i="28"/>
  <c r="DS131" i="28"/>
  <c r="DQ131" i="28"/>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HY43" i="28"/>
  <c r="CY43" i="28"/>
  <c r="AY43" i="28"/>
  <c r="IY43" i="28"/>
  <c r="FY43" i="28"/>
  <c r="CL43" i="28"/>
  <c r="HL43" i="28"/>
  <c r="EL43" i="28"/>
  <c r="DL43" i="28"/>
  <c r="L43" i="28"/>
  <c r="FL43" i="28"/>
  <c r="AL43" i="28"/>
  <c r="KL43" i="28"/>
  <c r="IL43" i="28"/>
  <c r="GY43" i="28"/>
  <c r="BY43" i="28"/>
  <c r="DY43" i="28"/>
  <c r="GL43" i="28"/>
  <c r="EY43" i="28"/>
  <c r="BL43" i="28"/>
  <c r="Y43" i="28"/>
  <c r="LY43" i="28"/>
  <c r="JY43" i="28"/>
  <c r="LL43" i="28"/>
  <c r="KY43" i="28"/>
  <c r="J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J10" i="28"/>
  <c r="AW10" i="28"/>
  <c r="CJ10" i="28"/>
  <c r="BW10" i="28"/>
  <c r="AJ10" i="28"/>
  <c r="BJ10" i="28"/>
  <c r="W10" i="28"/>
  <c r="DJ10" i="28"/>
  <c r="FJ10" i="28"/>
  <c r="JW10" i="28"/>
  <c r="DW10" i="28"/>
  <c r="GJ10" i="28"/>
  <c r="EJ10" i="28"/>
  <c r="KJ10" i="28"/>
  <c r="GW10" i="28"/>
  <c r="CW10" i="28"/>
  <c r="HJ10" i="28"/>
  <c r="EW10" i="28"/>
  <c r="LW10" i="28"/>
  <c r="HW10" i="28"/>
  <c r="IJ10" i="28"/>
  <c r="JJ10" i="28"/>
  <c r="KW10" i="28"/>
  <c r="LJ10" i="28"/>
  <c r="FW10" i="28"/>
  <c r="IW10" i="28"/>
  <c r="B10" i="28"/>
  <c r="GJ10" i="47"/>
  <c r="FJ10" i="47"/>
  <c r="DW10" i="47"/>
  <c r="J10" i="47"/>
  <c r="GW10" i="47"/>
  <c r="CW10" i="47"/>
  <c r="BW10" i="47"/>
  <c r="AW10" i="47"/>
  <c r="W10" i="47"/>
  <c r="DJ10" i="47"/>
  <c r="EW10" i="47"/>
  <c r="CJ10" i="47"/>
  <c r="HJ10" i="47"/>
  <c r="EJ10" i="47"/>
  <c r="BJ10" i="47"/>
  <c r="FW10" i="47"/>
  <c r="AJ10" i="47"/>
  <c r="JW10" i="47"/>
  <c r="IW10" i="47"/>
  <c r="IJ10" i="47"/>
  <c r="LW10" i="47"/>
  <c r="JJ10" i="47"/>
  <c r="HW10" i="47"/>
  <c r="B10" i="47"/>
  <c r="LJ10" i="47"/>
  <c r="KW10" i="47"/>
  <c r="KJ10"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KV52" i="28"/>
  <c r="HV52" i="28"/>
  <c r="EV52" i="28"/>
  <c r="BV52" i="28"/>
  <c r="GV52" i="28"/>
  <c r="DV52" i="28"/>
  <c r="BI52" i="28"/>
  <c r="FI52" i="28"/>
  <c r="AI52" i="28"/>
  <c r="GI52" i="28"/>
  <c r="IV52" i="28"/>
  <c r="V52" i="28"/>
  <c r="AV52" i="28"/>
  <c r="II52" i="28"/>
  <c r="DI52" i="28"/>
  <c r="I52" i="28"/>
  <c r="LV52" i="28"/>
  <c r="HI52" i="28"/>
  <c r="CV52" i="28"/>
  <c r="JI52" i="28"/>
  <c r="FV52" i="28"/>
  <c r="EI52" i="28"/>
  <c r="JV52" i="28"/>
  <c r="KI52" i="28"/>
  <c r="C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B49" i="28"/>
  <c r="LJ49" i="28"/>
  <c r="KJ49" i="28"/>
  <c r="JJ49" i="28"/>
  <c r="LW49" i="28"/>
  <c r="IW49" i="28"/>
  <c r="BW49" i="28"/>
  <c r="JW49" i="28"/>
  <c r="DW49" i="28"/>
  <c r="J49" i="28"/>
  <c r="IJ49" i="28"/>
  <c r="GW49" i="28"/>
  <c r="BJ49" i="28"/>
  <c r="HJ49" i="28"/>
  <c r="EJ49" i="28"/>
  <c r="AW49" i="28"/>
  <c r="FW49" i="28"/>
  <c r="DJ49" i="28"/>
  <c r="FJ49" i="28"/>
  <c r="KW49" i="28"/>
  <c r="CW49" i="28"/>
  <c r="AJ49" i="28"/>
  <c r="HW49" i="28"/>
  <c r="GJ49" i="28"/>
  <c r="W49" i="28"/>
  <c r="EW49" i="28"/>
  <c r="CJ49"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EL34" i="47"/>
  <c r="DL34" i="47"/>
  <c r="KL34" i="47"/>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IJ14" i="28"/>
  <c r="HJ14" i="28"/>
  <c r="JJ14" i="28"/>
  <c r="GJ14" i="28"/>
  <c r="IW14" i="28"/>
  <c r="GW14" i="28"/>
  <c r="FJ14" i="28"/>
  <c r="EW14" i="28"/>
  <c r="FW14" i="28"/>
  <c r="DJ14" i="28"/>
  <c r="HW14" i="28"/>
  <c r="CW14" i="28"/>
  <c r="CJ14" i="28"/>
  <c r="J14" i="28"/>
  <c r="EJ14" i="28"/>
  <c r="BW14" i="28"/>
  <c r="DW14" i="28"/>
  <c r="BJ14" i="28"/>
  <c r="AW14" i="28"/>
  <c r="JW14" i="28"/>
  <c r="AJ14" i="28"/>
  <c r="W14" i="28"/>
  <c r="LW14" i="28"/>
  <c r="KW14" i="28"/>
  <c r="LJ14" i="28"/>
  <c r="B14" i="28"/>
  <c r="KJ1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U22" i="71"/>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D67" i="28"/>
  <c r="KL67" i="28"/>
  <c r="KY67" i="28"/>
  <c r="JY67" i="28"/>
  <c r="HY67" i="28"/>
  <c r="GY67" i="28"/>
  <c r="FL67" i="28"/>
  <c r="DY67" i="28"/>
  <c r="JL67" i="28"/>
  <c r="IY67" i="28"/>
  <c r="DL67" i="28"/>
  <c r="IL67" i="28"/>
  <c r="HL67" i="28"/>
  <c r="FY67" i="28"/>
  <c r="EY67" i="28"/>
  <c r="AL67" i="28"/>
  <c r="Y67" i="28"/>
  <c r="CY67" i="28"/>
  <c r="GL67" i="28"/>
  <c r="CL67" i="28"/>
  <c r="LL67" i="28"/>
  <c r="BY67" i="28"/>
  <c r="L67" i="28"/>
  <c r="EL67" i="28"/>
  <c r="BL67" i="28"/>
  <c r="AY67" i="28"/>
  <c r="LY67" i="28"/>
  <c r="AA30" i="65"/>
  <c r="V24" i="65"/>
  <c r="U24" i="65"/>
  <c r="AA24" i="65"/>
  <c r="V23" i="64"/>
  <c r="U23" i="64"/>
  <c r="AA23" i="64"/>
  <c r="AA29" i="64"/>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JY67" i="47"/>
  <c r="IL67" i="47"/>
  <c r="HY67" i="47"/>
  <c r="GY67" i="47"/>
  <c r="EL67" i="47"/>
  <c r="JL67" i="47"/>
  <c r="HL67" i="47"/>
  <c r="KL67" i="47"/>
  <c r="FL67" i="47"/>
  <c r="CY67" i="47"/>
  <c r="CL67" i="47"/>
  <c r="BY67" i="47"/>
  <c r="FY67" i="47"/>
  <c r="BL67" i="47"/>
  <c r="AY67" i="47"/>
  <c r="AL67" i="47"/>
  <c r="IY67" i="47"/>
  <c r="GL67" i="47"/>
  <c r="DL67" i="47"/>
  <c r="L67" i="47"/>
  <c r="Y67" i="47"/>
  <c r="DY67" i="47"/>
  <c r="EY67" i="47"/>
  <c r="KY67" i="47"/>
  <c r="LY67" i="47"/>
  <c r="D67" i="47"/>
  <c r="LL67" i="47"/>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EL50" i="28"/>
  <c r="BL50" i="28"/>
  <c r="L50" i="28"/>
  <c r="AY50" i="28"/>
  <c r="DY50" i="28"/>
  <c r="AL50" i="28"/>
  <c r="Y50" i="28"/>
  <c r="DL50" i="28"/>
  <c r="CY50" i="28"/>
  <c r="CL50" i="28"/>
  <c r="BY50" i="28"/>
  <c r="LL50" i="28"/>
  <c r="HY50" i="28"/>
  <c r="KL50" i="28"/>
  <c r="GY50" i="28"/>
  <c r="IL50" i="28"/>
  <c r="FY50" i="28"/>
  <c r="HL50" i="28"/>
  <c r="KY50" i="28"/>
  <c r="GL50" i="28"/>
  <c r="JY50" i="28"/>
  <c r="FL50" i="28"/>
  <c r="D50" i="28"/>
  <c r="JL50" i="28"/>
  <c r="LY50" i="28"/>
  <c r="IY50" i="28"/>
  <c r="V22" i="65"/>
  <c r="U22" i="65"/>
  <c r="AA28" i="65"/>
  <c r="AA22" i="65"/>
  <c r="V27" i="71"/>
  <c r="U27" i="71"/>
  <c r="AA33" i="71"/>
  <c r="AA27" i="71"/>
  <c r="AA23" i="62"/>
  <c r="U23" i="62"/>
  <c r="V23" i="62"/>
  <c r="AA29" i="62"/>
  <c r="U26" i="66"/>
  <c r="AA32" i="66"/>
  <c r="AA26" i="66"/>
  <c r="V26" i="66"/>
  <c r="KW57" i="28"/>
  <c r="HJ57" i="28"/>
  <c r="AJ57" i="28"/>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HW41" i="28"/>
  <c r="IW41" i="28"/>
  <c r="DW41" i="28"/>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IL64" i="28"/>
  <c r="LL64" i="28"/>
  <c r="KL64" i="28"/>
  <c r="JL64" i="28"/>
  <c r="GL64" i="28"/>
  <c r="FY64" i="28"/>
  <c r="JY64" i="28"/>
  <c r="GY64" i="28"/>
  <c r="IY64" i="28"/>
  <c r="HL64" i="28"/>
  <c r="HY64" i="28"/>
  <c r="EL64" i="28"/>
  <c r="DL64" i="28"/>
  <c r="CL64" i="28"/>
  <c r="BL64" i="28"/>
  <c r="AL64" i="28"/>
  <c r="L64" i="28"/>
  <c r="FL64" i="28"/>
  <c r="EY64" i="28"/>
  <c r="DY64" i="28"/>
  <c r="CY64" i="28"/>
  <c r="BY64" i="28"/>
  <c r="AY64" i="28"/>
  <c r="Y64" i="28"/>
  <c r="KY64" i="28"/>
  <c r="LY64" i="28"/>
  <c r="D64" i="28"/>
  <c r="JL60" i="28"/>
  <c r="HY60" i="28"/>
  <c r="AL60" i="28"/>
  <c r="Y60" i="28"/>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AA24" i="69"/>
  <c r="V24" i="69"/>
  <c r="U24" i="69"/>
  <c r="AA30" i="69"/>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U27" i="69"/>
  <c r="V27" i="69"/>
  <c r="AA27" i="69"/>
  <c r="AA33" i="69"/>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U24" i="71"/>
  <c r="V24" i="71"/>
  <c r="AA24" i="71"/>
  <c r="AA30" i="71"/>
  <c r="V27" i="70"/>
  <c r="U27" i="70"/>
  <c r="AA33" i="70"/>
  <c r="AA27" i="70"/>
  <c r="AA26" i="67"/>
  <c r="V26" i="67"/>
  <c r="U26" i="67"/>
  <c r="AA32"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V24" i="61"/>
  <c r="U24" i="61"/>
  <c r="AA30" i="61"/>
  <c r="AA24" i="61"/>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36" i="28"/>
  <c r="KY36" i="28"/>
  <c r="LY36" i="28"/>
  <c r="HL36" i="28"/>
  <c r="GL36" i="28"/>
  <c r="LL36" i="28"/>
  <c r="KL36" i="28"/>
  <c r="JL36" i="28"/>
  <c r="IY36" i="28"/>
  <c r="GY36" i="28"/>
  <c r="JY36" i="28"/>
  <c r="IL36" i="28"/>
  <c r="HY36" i="28"/>
  <c r="FY36" i="28"/>
  <c r="BL36" i="28"/>
  <c r="CY36" i="28"/>
  <c r="EL36" i="28"/>
  <c r="AL36" i="28"/>
  <c r="BY36" i="28"/>
  <c r="DL36" i="28"/>
  <c r="FL36" i="28"/>
  <c r="EY36" i="28"/>
  <c r="AY36" i="28"/>
  <c r="DY36" i="28"/>
  <c r="CL36" i="28"/>
  <c r="L36" i="28"/>
  <c r="Y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B43" i="28"/>
  <c r="KW43" i="28"/>
  <c r="KJ43" i="28"/>
  <c r="LW43" i="28"/>
  <c r="HW43" i="28"/>
  <c r="HJ43" i="28"/>
  <c r="LJ43" i="28"/>
  <c r="GJ43" i="28"/>
  <c r="JJ43" i="28"/>
  <c r="IW43" i="28"/>
  <c r="GW43" i="28"/>
  <c r="JW43" i="28"/>
  <c r="IJ43" i="28"/>
  <c r="DW43" i="28"/>
  <c r="FW43" i="28"/>
  <c r="BJ43" i="28"/>
  <c r="CW43" i="28"/>
  <c r="EJ43" i="28"/>
  <c r="BW43" i="28"/>
  <c r="DJ43" i="28"/>
  <c r="FJ43" i="28"/>
  <c r="EW43" i="28"/>
  <c r="CJ43" i="28"/>
  <c r="AJ43" i="28"/>
  <c r="W43" i="28"/>
  <c r="AW43" i="28"/>
  <c r="J43" i="28"/>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JJ30" i="28"/>
  <c r="EJ30" i="28"/>
  <c r="DW30" i="28"/>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LJ22" i="47"/>
  <c r="KW22" i="47"/>
  <c r="HJ22" i="47"/>
  <c r="GJ22" i="47"/>
  <c r="DJ22" i="47"/>
  <c r="BJ22" i="47"/>
  <c r="W22"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B29" i="47"/>
  <c r="KW29" i="47"/>
  <c r="GW29" i="47"/>
  <c r="EW29" i="47"/>
  <c r="EJ29" i="47"/>
  <c r="BW29" i="47"/>
  <c r="BJ29" i="47"/>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CJ22" i="47" l="1"/>
  <c r="JW22" i="47"/>
  <c r="KJ22" i="47"/>
  <c r="BW22" i="47"/>
  <c r="DW22" i="47"/>
  <c r="IJ22" i="47"/>
  <c r="B22" i="47"/>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J5" i="69"/>
  <c r="W41" i="28"/>
  <c r="FJ41" i="28"/>
  <c r="B41" i="28"/>
  <c r="J57" i="28"/>
  <c r="EJ57" i="28"/>
  <c r="IW57" i="28"/>
  <c r="B57" i="28"/>
  <c r="JL34" i="47"/>
  <c r="EY34" i="47"/>
  <c r="Y34" i="47"/>
  <c r="HL34" i="47"/>
  <c r="AJ29" i="47"/>
  <c r="FJ29" i="47"/>
  <c r="JJ29" i="47"/>
  <c r="LW29" i="47"/>
  <c r="LW41" i="28"/>
  <c r="AJ41" i="28"/>
  <c r="IJ41" i="28"/>
  <c r="LJ41" i="28"/>
  <c r="CW57" i="28"/>
  <c r="BJ57" i="28"/>
  <c r="FJ57" i="28"/>
  <c r="D34" i="47"/>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AQ128" i="47"/>
  <c r="FS128" i="47"/>
  <c r="FS129" i="47" s="1"/>
  <c r="O5" i="68"/>
  <c r="I5" i="68"/>
  <c r="O6" i="68"/>
  <c r="H7" i="68"/>
  <c r="I6" i="68"/>
  <c r="O7" i="68"/>
  <c r="N6" i="68"/>
  <c r="M7" i="68"/>
  <c r="N7" i="68"/>
  <c r="O8" i="68"/>
  <c r="N5" i="68"/>
  <c r="L5" i="68" s="1"/>
  <c r="AV5" i="68" s="1"/>
  <c r="N8" i="68"/>
  <c r="KD128" i="47"/>
  <c r="ID128" i="47"/>
  <c r="CQ128" i="47"/>
  <c r="EQ128" i="47"/>
  <c r="EQ129" i="47" s="1"/>
  <c r="DD128" i="47"/>
  <c r="GS128" i="47"/>
  <c r="CD128" i="47"/>
  <c r="CD129" i="47" s="1"/>
  <c r="AF128" i="47"/>
  <c r="LF128" i="47"/>
  <c r="AS128" i="47"/>
  <c r="IS128" i="47"/>
  <c r="FF128" i="47"/>
  <c r="FF129" i="47" s="1"/>
  <c r="IF128" i="47"/>
  <c r="JQ128" i="47"/>
  <c r="ES128" i="47"/>
  <c r="ES129" i="47" s="1"/>
  <c r="LQ128" i="47"/>
  <c r="IQ128" i="47"/>
  <c r="FD128" i="47"/>
  <c r="JS128" i="47"/>
  <c r="Q128" i="47"/>
  <c r="Q129" i="47" s="1"/>
  <c r="LS128" i="47"/>
  <c r="AD128" i="47"/>
  <c r="LD128" i="47"/>
  <c r="LD129" i="47" s="1"/>
  <c r="GD128" i="47"/>
  <c r="S128" i="47"/>
  <c r="Z28" i="68"/>
  <c r="T22" i="68"/>
  <c r="Z22" i="68"/>
  <c r="C76" i="28"/>
  <c r="C76" i="47"/>
  <c r="C78" i="28"/>
  <c r="Z24" i="68"/>
  <c r="Z30" i="68"/>
  <c r="T24" i="68"/>
  <c r="C78" i="47"/>
  <c r="EF128" i="47"/>
  <c r="GF128" i="47"/>
  <c r="DS128" i="47"/>
  <c r="HF128" i="47"/>
  <c r="HF129" i="47" s="1"/>
  <c r="MD128" i="47"/>
  <c r="JD128" i="47"/>
  <c r="KQ128" i="47"/>
  <c r="ED128" i="47"/>
  <c r="JF128" i="47"/>
  <c r="JF129" i="47" s="1"/>
  <c r="DQ128" i="47"/>
  <c r="HD128" i="47"/>
  <c r="BQ128" i="47"/>
  <c r="BQ129" i="47" s="1"/>
  <c r="MF128" i="47"/>
  <c r="KS128" i="47"/>
  <c r="BS128" i="47"/>
  <c r="HQ128" i="47"/>
  <c r="KF128" i="47"/>
  <c r="KF129" i="47" s="1"/>
  <c r="BF128" i="47"/>
  <c r="CS128" i="47"/>
  <c r="HS128" i="47"/>
  <c r="HS129" i="47" s="1"/>
  <c r="DF128" i="47"/>
  <c r="E80" i="28"/>
  <c r="Z32" i="68"/>
  <c r="Z26" i="68"/>
  <c r="T26" i="68"/>
  <c r="E80" i="47"/>
  <c r="FQ128" i="47"/>
  <c r="EW22" i="28"/>
  <c r="D48" i="28"/>
  <c r="IJ22" i="28"/>
  <c r="GY48" i="28"/>
  <c r="B22" i="28"/>
  <c r="EY48" i="28"/>
  <c r="KW46" i="47"/>
  <c r="GQ128" i="47"/>
  <c r="IL45" i="28"/>
  <c r="KL48" i="28"/>
  <c r="BD128" i="47"/>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AV5" i="70" s="1"/>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AV6" i="70" s="1"/>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V7" i="70" s="1"/>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AV8" i="70" s="1"/>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V7" i="63" s="1"/>
  <c r="AW72" i="47"/>
  <c r="FW72" i="47"/>
  <c r="L5" i="63"/>
  <c r="AV5" i="63" s="1"/>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V6" i="63" s="1"/>
  <c r="AL88" i="28"/>
  <c r="EY88" i="28"/>
  <c r="HL88" i="28"/>
  <c r="JY88" i="28"/>
  <c r="CL88" i="28"/>
  <c r="GY88" i="28"/>
  <c r="JL88" i="28"/>
  <c r="AA25" i="63"/>
  <c r="AA31" i="63"/>
  <c r="AA22" i="72"/>
  <c r="U22" i="72"/>
  <c r="V22" i="72"/>
  <c r="J6" i="65"/>
  <c r="L8" i="63"/>
  <c r="AV8" i="63" s="1"/>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AV6" i="67" s="1"/>
  <c r="L5" i="72"/>
  <c r="AV5" i="72" s="1"/>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8" i="68"/>
  <c r="J5" i="72"/>
  <c r="K5" i="67"/>
  <c r="E62" i="26" s="1"/>
  <c r="J6" i="67"/>
  <c r="L8" i="69"/>
  <c r="AV8" i="69" s="1"/>
  <c r="K5" i="66"/>
  <c r="E52" i="26" s="1"/>
  <c r="L8" i="67"/>
  <c r="AV8" i="67" s="1"/>
  <c r="V24" i="72"/>
  <c r="K8" i="69"/>
  <c r="E50" i="26" s="1"/>
  <c r="K8" i="72"/>
  <c r="E30" i="26" s="1"/>
  <c r="J5" i="66"/>
  <c r="J8" i="69"/>
  <c r="K7" i="69"/>
  <c r="E49" i="26" s="1"/>
  <c r="J7" i="69"/>
  <c r="L5" i="66"/>
  <c r="AV5" i="66" s="1"/>
  <c r="O7" i="62"/>
  <c r="K8" i="67"/>
  <c r="I7" i="62"/>
  <c r="N8" i="62"/>
  <c r="J8" i="72"/>
  <c r="L5" i="67"/>
  <c r="AV5" i="67" s="1"/>
  <c r="L6" i="72"/>
  <c r="AV6" i="72" s="1"/>
  <c r="J7" i="67"/>
  <c r="K6" i="72"/>
  <c r="K6" i="69"/>
  <c r="E48" i="26" s="1"/>
  <c r="J8" i="64"/>
  <c r="O6" i="62"/>
  <c r="L7" i="67"/>
  <c r="AV7" i="67" s="1"/>
  <c r="K8" i="65"/>
  <c r="E45" i="26" s="1"/>
  <c r="L8" i="72"/>
  <c r="AV8" i="72" s="1"/>
  <c r="AA23" i="71"/>
  <c r="V23" i="71"/>
  <c r="U23" i="71"/>
  <c r="K8" i="64"/>
  <c r="E40" i="26" s="1"/>
  <c r="J5" i="65"/>
  <c r="K5" i="72"/>
  <c r="E27" i="26" s="1"/>
  <c r="I5" i="62"/>
  <c r="O8" i="62"/>
  <c r="N5" i="62"/>
  <c r="N6" i="62"/>
  <c r="I6" i="62"/>
  <c r="K6" i="71"/>
  <c r="E33" i="26" s="1"/>
  <c r="L7" i="71"/>
  <c r="AV7" i="71" s="1"/>
  <c r="K6" i="65"/>
  <c r="E43" i="26" s="1"/>
  <c r="L7" i="72"/>
  <c r="AV7" i="72" s="1"/>
  <c r="J7" i="72"/>
  <c r="J8" i="65"/>
  <c r="J7" i="71"/>
  <c r="H6" i="62"/>
  <c r="J6" i="62" s="1"/>
  <c r="H7" i="62"/>
  <c r="N7" i="62"/>
  <c r="M5" i="62"/>
  <c r="O5" i="62"/>
  <c r="L8" i="65"/>
  <c r="AV8" i="65" s="1"/>
  <c r="H5" i="62"/>
  <c r="M7" i="62"/>
  <c r="K5" i="69"/>
  <c r="E47" i="26" s="1"/>
  <c r="H8" i="62"/>
  <c r="K7" i="72"/>
  <c r="E29" i="26" s="1"/>
  <c r="U24" i="72"/>
  <c r="L6" i="65"/>
  <c r="AV6" i="65" s="1"/>
  <c r="AA30" i="72"/>
  <c r="E15" i="47"/>
  <c r="E15" i="28"/>
  <c r="Z30" i="62"/>
  <c r="T24" i="62"/>
  <c r="Z24" i="62"/>
  <c r="L5" i="71"/>
  <c r="AV5" i="71" s="1"/>
  <c r="L6" i="66"/>
  <c r="AV6" i="66" s="1"/>
  <c r="C18" i="28"/>
  <c r="I8" i="62"/>
  <c r="C18" i="47"/>
  <c r="Z27" i="62"/>
  <c r="Z33" i="62"/>
  <c r="M8" i="62"/>
  <c r="T27" i="62"/>
  <c r="K7" i="71"/>
  <c r="M6" i="62"/>
  <c r="L6" i="64"/>
  <c r="AV6" i="64" s="1"/>
  <c r="J5" i="68"/>
  <c r="L6" i="71"/>
  <c r="AV6" i="71" s="1"/>
  <c r="K7" i="66"/>
  <c r="E54" i="26" s="1"/>
  <c r="J5" i="71"/>
  <c r="E13" i="47"/>
  <c r="E13" i="28"/>
  <c r="Z28" i="62"/>
  <c r="T22" i="62"/>
  <c r="Z22" i="62"/>
  <c r="V25" i="65"/>
  <c r="JB132" i="28"/>
  <c r="IV2" i="28" s="1"/>
  <c r="J8" i="71"/>
  <c r="K8" i="71"/>
  <c r="E35" i="26" s="1"/>
  <c r="K8" i="68"/>
  <c r="E60" i="26" s="1"/>
  <c r="L6" i="69"/>
  <c r="AV6" i="69" s="1"/>
  <c r="J8" i="66"/>
  <c r="J6" i="71"/>
  <c r="AA25" i="65"/>
  <c r="GB132" i="28"/>
  <c r="FV2" i="28" s="1"/>
  <c r="K6" i="64"/>
  <c r="E38" i="26" s="1"/>
  <c r="J5" i="64"/>
  <c r="J7" i="64"/>
  <c r="L5" i="65"/>
  <c r="AV5" i="65" s="1"/>
  <c r="K7" i="65"/>
  <c r="J7" i="66"/>
  <c r="J6" i="69"/>
  <c r="K8" i="66"/>
  <c r="AA31" i="65"/>
  <c r="K7" i="64"/>
  <c r="E39" i="26" s="1"/>
  <c r="L7" i="66"/>
  <c r="AV7" i="66" s="1"/>
  <c r="L7" i="64"/>
  <c r="AV7" i="64" s="1"/>
  <c r="L8" i="68"/>
  <c r="AV8" i="68" s="1"/>
  <c r="L7" i="69"/>
  <c r="AV7" i="69" s="1"/>
  <c r="J7" i="65"/>
  <c r="U23" i="69"/>
  <c r="AA24" i="64"/>
  <c r="V24" i="64"/>
  <c r="L7" i="65"/>
  <c r="AV7" i="65" s="1"/>
  <c r="L8" i="71"/>
  <c r="AV8" i="71" s="1"/>
  <c r="L8" i="66"/>
  <c r="AV8" i="66" s="1"/>
  <c r="AA32" i="62"/>
  <c r="V23" i="69"/>
  <c r="V26" i="62"/>
  <c r="AA23" i="69"/>
  <c r="U26" i="62"/>
  <c r="L8" i="64"/>
  <c r="AV8" i="64" s="1"/>
  <c r="J6" i="64"/>
  <c r="L5" i="69"/>
  <c r="AV5" i="69" s="1"/>
  <c r="L5" i="64"/>
  <c r="AV5" i="64" s="1"/>
  <c r="K5" i="68"/>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LI64" i="47"/>
  <c r="JV64" i="47"/>
  <c r="DI64" i="47"/>
  <c r="I64" i="47"/>
  <c r="KV64" i="47"/>
  <c r="HV64" i="47"/>
  <c r="BI64" i="47"/>
  <c r="AI64" i="47"/>
  <c r="IV64" i="47"/>
  <c r="JI64" i="47"/>
  <c r="FI64" i="47"/>
  <c r="HI64" i="47"/>
  <c r="FV64" i="47"/>
  <c r="CV64" i="47"/>
  <c r="GV64" i="47"/>
  <c r="KI64" i="47"/>
  <c r="AV64" i="47"/>
  <c r="GI64" i="47"/>
  <c r="II64" i="47"/>
  <c r="DV64" i="47"/>
  <c r="CI64" i="47"/>
  <c r="BV64" i="47"/>
  <c r="LV64" i="47"/>
  <c r="EI64" i="47"/>
  <c r="EV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DK7" i="47"/>
  <c r="DX7" i="47"/>
  <c r="CK7" i="47"/>
  <c r="BK7" i="47"/>
  <c r="HK7" i="47"/>
  <c r="EK7" i="47"/>
  <c r="CX7" i="47"/>
  <c r="HX7" i="47"/>
  <c r="BX7" i="47"/>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JX42" i="47"/>
  <c r="EK42" i="47"/>
  <c r="X42" i="47"/>
  <c r="GK42" i="47"/>
  <c r="K42" i="47"/>
  <c r="KX42" i="47"/>
  <c r="DK42" i="47"/>
  <c r="CX42" i="47"/>
  <c r="FK42" i="47"/>
  <c r="HK42" i="47"/>
  <c r="FX42" i="47"/>
  <c r="AX42" i="47"/>
  <c r="LX42" i="47"/>
  <c r="JK42" i="47"/>
  <c r="EX42" i="47"/>
  <c r="BX42" i="47"/>
  <c r="HX42" i="47"/>
  <c r="KK42" i="47"/>
  <c r="IK42" i="47"/>
  <c r="CK42" i="47"/>
  <c r="DX42" i="47"/>
  <c r="LK42" i="47"/>
  <c r="IX42" i="47"/>
  <c r="BK42" i="47"/>
  <c r="GX42" i="47"/>
  <c r="AK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JV10" i="47"/>
  <c r="GI10" i="47"/>
  <c r="BV10" i="47"/>
  <c r="KV10" i="47"/>
  <c r="IV10" i="47"/>
  <c r="DI10" i="47"/>
  <c r="DV10" i="47"/>
  <c r="GV10" i="47"/>
  <c r="EV10" i="47"/>
  <c r="AV10" i="47"/>
  <c r="LV10" i="47"/>
  <c r="HI10" i="47"/>
  <c r="CI10" i="47"/>
  <c r="V10" i="47"/>
  <c r="KI10" i="47"/>
  <c r="FI10" i="47"/>
  <c r="BI10" i="47"/>
  <c r="LI10" i="47"/>
  <c r="EI10" i="47"/>
  <c r="AI10" i="47"/>
  <c r="JI10" i="47"/>
  <c r="II10" i="47"/>
  <c r="I10" i="47"/>
  <c r="HV10" i="47"/>
  <c r="FV10" i="47"/>
  <c r="CV10" i="47"/>
  <c r="JV10" i="28"/>
  <c r="BV10" i="28"/>
  <c r="JI10" i="28"/>
  <c r="IV10" i="28"/>
  <c r="HI10" i="28"/>
  <c r="II10" i="28"/>
  <c r="KI10" i="28"/>
  <c r="CV10" i="28"/>
  <c r="LI10" i="28"/>
  <c r="HV10" i="28"/>
  <c r="GI10" i="28"/>
  <c r="AV10" i="28"/>
  <c r="GV10" i="28"/>
  <c r="EI10" i="28"/>
  <c r="V10" i="28"/>
  <c r="FI10" i="28"/>
  <c r="DI10" i="28"/>
  <c r="FV10" i="28"/>
  <c r="KV10" i="28"/>
  <c r="EV10" i="28"/>
  <c r="CI10" i="28"/>
  <c r="AI10" i="28"/>
  <c r="LV10" i="28"/>
  <c r="DV10" i="28"/>
  <c r="BI10" i="28"/>
  <c r="I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9" i="47"/>
  <c r="IS129"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EX34" i="47"/>
  <c r="LK34" i="47"/>
  <c r="AK34" i="47"/>
  <c r="HK34" i="47"/>
  <c r="FK34" i="47"/>
  <c r="CX34" i="47"/>
  <c r="GX34" i="47"/>
  <c r="CK34" i="47"/>
  <c r="X34" i="47"/>
  <c r="LX34" i="47"/>
  <c r="HX34" i="47"/>
  <c r="DX34" i="47"/>
  <c r="AX34" i="47"/>
  <c r="JX34" i="47"/>
  <c r="GK34" i="47"/>
  <c r="BX34" i="47"/>
  <c r="K34" i="47"/>
  <c r="JK34" i="47"/>
  <c r="IK34" i="47"/>
  <c r="DK34" i="47"/>
  <c r="KK34" i="47"/>
  <c r="FX34" i="47"/>
  <c r="BK34" i="47"/>
  <c r="IX34" i="47"/>
  <c r="KX34" i="47"/>
  <c r="E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KK48" i="28"/>
  <c r="EX48" i="28"/>
  <c r="DK48" i="28"/>
  <c r="LK48" i="28"/>
  <c r="DX48" i="28"/>
  <c r="CK48" i="28"/>
  <c r="JK48" i="28"/>
  <c r="CX48" i="28"/>
  <c r="BK48" i="28"/>
  <c r="JX48" i="28"/>
  <c r="BX48" i="28"/>
  <c r="AX48" i="28"/>
  <c r="IX48" i="28"/>
  <c r="HK48" i="28"/>
  <c r="X48" i="28"/>
  <c r="HX48" i="28"/>
  <c r="GK48" i="28"/>
  <c r="K48" i="28"/>
  <c r="LX48" i="28"/>
  <c r="GX48" i="28"/>
  <c r="FK48" i="28"/>
  <c r="AK48" i="28"/>
  <c r="KX48" i="28"/>
  <c r="FX48" i="28"/>
  <c r="EK48" i="28"/>
  <c r="I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V41" i="28"/>
  <c r="JI41" i="28"/>
  <c r="GI41" i="28"/>
  <c r="IV41" i="28"/>
  <c r="GV41" i="28"/>
  <c r="FI41" i="28"/>
  <c r="DV41" i="28"/>
  <c r="II41" i="28"/>
  <c r="HI41" i="28"/>
  <c r="FV41" i="28"/>
  <c r="CI41" i="28"/>
  <c r="BV41" i="28"/>
  <c r="BI41" i="28"/>
  <c r="AV41" i="28"/>
  <c r="EI41" i="28"/>
  <c r="AI41" i="28"/>
  <c r="EV41" i="28"/>
  <c r="V41" i="28"/>
  <c r="DI41" i="28"/>
  <c r="HV41" i="28"/>
  <c r="CV41" i="28"/>
  <c r="I41" i="28"/>
  <c r="LV41" i="28"/>
  <c r="KV41" i="28"/>
  <c r="LI41" i="28"/>
  <c r="KI41"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KK67" i="47"/>
  <c r="GX67" i="47"/>
  <c r="CK67" i="47"/>
  <c r="HX67" i="47"/>
  <c r="EK67" i="47"/>
  <c r="AK67" i="47"/>
  <c r="IK67" i="47"/>
  <c r="DK67" i="47"/>
  <c r="DX67" i="47"/>
  <c r="FX67" i="47"/>
  <c r="BK67" i="47"/>
  <c r="BX67" i="47"/>
  <c r="JX67" i="47"/>
  <c r="GK67" i="47"/>
  <c r="X67" i="47"/>
  <c r="LX67" i="47"/>
  <c r="FK67" i="47"/>
  <c r="EX67" i="47"/>
  <c r="K67" i="47"/>
  <c r="LK67" i="47"/>
  <c r="JK67" i="47"/>
  <c r="CX67" i="47"/>
  <c r="IX67" i="47"/>
  <c r="KX67" i="47"/>
  <c r="HK67" i="47"/>
  <c r="AX67"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HV14" i="28"/>
  <c r="GI14" i="28"/>
  <c r="GV14" i="28"/>
  <c r="FI14" i="28"/>
  <c r="FV14" i="28"/>
  <c r="LV14" i="28"/>
  <c r="KI14" i="28"/>
  <c r="KV14" i="28"/>
  <c r="JI14" i="28"/>
  <c r="LI14" i="28"/>
  <c r="II14" i="28"/>
  <c r="IV14" i="28"/>
  <c r="HI14" i="28"/>
  <c r="BI14" i="28"/>
  <c r="DV14" i="28"/>
  <c r="CV14" i="28"/>
  <c r="CI14" i="28"/>
  <c r="EI14" i="28"/>
  <c r="V14" i="28"/>
  <c r="AI14" i="28"/>
  <c r="I14" i="28"/>
  <c r="BV14" i="28"/>
  <c r="DI14" i="28"/>
  <c r="EV14" i="28"/>
  <c r="JV14" i="28"/>
  <c r="AV14" i="28"/>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X67" i="28"/>
  <c r="KK67" i="28"/>
  <c r="LK67" i="28"/>
  <c r="JX67" i="28"/>
  <c r="KX67" i="28"/>
  <c r="HX67" i="28"/>
  <c r="EK67" i="28"/>
  <c r="GX67" i="28"/>
  <c r="FK67" i="28"/>
  <c r="DX67" i="28"/>
  <c r="IK67" i="28"/>
  <c r="HK67" i="28"/>
  <c r="FX67" i="28"/>
  <c r="GK67" i="28"/>
  <c r="EX67" i="28"/>
  <c r="AX67" i="28"/>
  <c r="AK67" i="28"/>
  <c r="X67" i="28"/>
  <c r="IX67" i="28"/>
  <c r="DK67" i="28"/>
  <c r="CX67" i="28"/>
  <c r="CK67" i="28"/>
  <c r="JK67" i="28"/>
  <c r="BX67" i="28"/>
  <c r="K67" i="28"/>
  <c r="BK67"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E32" i="26"/>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KS129"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LX64" i="28"/>
  <c r="GK64" i="28"/>
  <c r="AK64" i="28"/>
  <c r="CK64" i="28"/>
  <c r="IX64" i="28"/>
  <c r="JK64" i="28"/>
  <c r="BX64" i="28"/>
  <c r="K64" i="28"/>
  <c r="IK64" i="28"/>
  <c r="LK64" i="28"/>
  <c r="DK64" i="28"/>
  <c r="HX64" i="28"/>
  <c r="GX64" i="28"/>
  <c r="EX64" i="28"/>
  <c r="KX64" i="28"/>
  <c r="BK64" i="28"/>
  <c r="AX64" i="28"/>
  <c r="JX64" i="28"/>
  <c r="CX64" i="28"/>
  <c r="FK64" i="28"/>
  <c r="HK64" i="28"/>
  <c r="FX64" i="28"/>
  <c r="DX64" i="28"/>
  <c r="KK64" i="28"/>
  <c r="EK64" i="28"/>
  <c r="X64"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FX45"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F129" i="47"/>
  <c r="DV30" i="28"/>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X36" i="28"/>
  <c r="KX36" i="28"/>
  <c r="HX36" i="28"/>
  <c r="HK36" i="28"/>
  <c r="GK36" i="28"/>
  <c r="LK36" i="28"/>
  <c r="KK36" i="28"/>
  <c r="JK36" i="28"/>
  <c r="IX36" i="28"/>
  <c r="GX36" i="28"/>
  <c r="JX36" i="28"/>
  <c r="IK36" i="28"/>
  <c r="DX36" i="28"/>
  <c r="FX36" i="28"/>
  <c r="BK36" i="28"/>
  <c r="CX36" i="28"/>
  <c r="EK36" i="28"/>
  <c r="BX36" i="28"/>
  <c r="DK36" i="28"/>
  <c r="FK36" i="28"/>
  <c r="EX36" i="28"/>
  <c r="CK36" i="28"/>
  <c r="AX36" i="28"/>
  <c r="K36" i="28"/>
  <c r="X36" i="28"/>
  <c r="A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GS129" i="47"/>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Q129"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LV22" i="28"/>
  <c r="KV22" i="28"/>
  <c r="JV22" i="28"/>
  <c r="LI22" i="28"/>
  <c r="IV22" i="28"/>
  <c r="HV22" i="28"/>
  <c r="GV22" i="28"/>
  <c r="FV22" i="28"/>
  <c r="KI22" i="28"/>
  <c r="JI22" i="28"/>
  <c r="II22" i="28"/>
  <c r="EV22" i="28"/>
  <c r="DV22" i="28"/>
  <c r="CV22" i="28"/>
  <c r="BV22" i="28"/>
  <c r="HI22" i="28"/>
  <c r="GI22" i="28"/>
  <c r="FI22" i="28"/>
  <c r="EI22" i="28"/>
  <c r="DI22" i="28"/>
  <c r="BI22" i="28"/>
  <c r="AI22" i="28"/>
  <c r="CI22" i="28"/>
  <c r="AV22" i="28"/>
  <c r="V22" i="28"/>
  <c r="I22" i="28"/>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GD129"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DF129"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CF129" i="47"/>
  <c r="KE107" i="47"/>
  <c r="KD129" i="47"/>
  <c r="IR107" i="47"/>
  <c r="IQ129" i="47"/>
  <c r="GF129" i="47"/>
  <c r="JR107" i="47"/>
  <c r="JQ129"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DD129"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JS129" i="47"/>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KQ129" i="47"/>
  <c r="FE107" i="47"/>
  <c r="FD129" i="47"/>
  <c r="BF129"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CS129" i="47"/>
  <c r="DS129" i="47"/>
  <c r="R107" i="47"/>
  <c r="HE107" i="47"/>
  <c r="HD129"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EF129" i="47"/>
  <c r="BE107" i="47"/>
  <c r="BD129"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ID129" i="47"/>
  <c r="CR107" i="47"/>
  <c r="CQ129" i="47"/>
  <c r="DR107" i="47"/>
  <c r="DQ129" i="47"/>
  <c r="S129"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BS129" i="47"/>
  <c r="LR107" i="47"/>
  <c r="LQ129" i="47"/>
  <c r="HR107" i="47"/>
  <c r="HQ129" i="47"/>
  <c r="ME107" i="47"/>
  <c r="MD129" i="47"/>
  <c r="LV29" i="47"/>
  <c r="KI29" i="47"/>
  <c r="KV29" i="47"/>
  <c r="LI29" i="47"/>
  <c r="JI29" i="47"/>
  <c r="HV29" i="47"/>
  <c r="GV29" i="47"/>
  <c r="JV29" i="47"/>
  <c r="HI29" i="47"/>
  <c r="GI29" i="47"/>
  <c r="IV29" i="47"/>
  <c r="II29" i="47"/>
  <c r="FI29" i="47"/>
  <c r="EI29" i="47"/>
  <c r="DI29" i="47"/>
  <c r="FV29" i="47"/>
  <c r="DV29" i="47"/>
  <c r="CI29" i="47"/>
  <c r="BI29" i="47"/>
  <c r="AI29" i="47"/>
  <c r="I29" i="47"/>
  <c r="EV29" i="47"/>
  <c r="AV29" i="47"/>
  <c r="BV29" i="47"/>
  <c r="CV29" i="47"/>
  <c r="V29"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ED129"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IF129" i="47"/>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FQ129" i="47"/>
  <c r="ER107" i="47"/>
  <c r="LS129" i="47"/>
  <c r="MF129"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AS129"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JD129"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J6" i="68" l="1"/>
  <c r="K6" i="61"/>
  <c r="L5" i="61"/>
  <c r="AV5" i="61" s="1"/>
  <c r="L6" i="68"/>
  <c r="AV6" i="68" s="1"/>
  <c r="JX7" i="47"/>
  <c r="LX7" i="47"/>
  <c r="JK7" i="47"/>
  <c r="K6" i="68"/>
  <c r="E58" i="26" s="1"/>
  <c r="K7" i="47"/>
  <c r="IX7" i="47"/>
  <c r="AX7" i="47"/>
  <c r="X7" i="47"/>
  <c r="GK7" i="47"/>
  <c r="FK7" i="47"/>
  <c r="EX7" i="47"/>
  <c r="FX7" i="47"/>
  <c r="KX7" i="47"/>
  <c r="IK7" i="47"/>
  <c r="KK7" i="47"/>
  <c r="J6" i="61"/>
  <c r="LK7" i="47"/>
  <c r="AK7" i="47"/>
  <c r="L7" i="68"/>
  <c r="AV7" i="68" s="1"/>
  <c r="J5" i="61"/>
  <c r="K7" i="68"/>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E8" i="26"/>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AV5" i="62" s="1"/>
  <c r="I16" i="69"/>
  <c r="L7" i="62"/>
  <c r="AV7" i="62" s="1"/>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AV6" i="62" s="1"/>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AV8" i="62" s="1"/>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I17" i="68"/>
  <c r="E57" i="26"/>
  <c r="E59" i="26"/>
  <c r="L9" i="68"/>
  <c r="R6" i="68" s="1"/>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I15" i="68" l="1"/>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AY23"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AY24" i="63" s="1"/>
  <c r="R5" i="61"/>
  <c r="R6" i="61"/>
  <c r="R8" i="68"/>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7" i="68" a="1"/>
  <c r="O17" i="68" s="1"/>
  <c r="O16" i="71" a="1"/>
  <c r="O16" i="71" s="1"/>
  <c r="AX22" i="71" a="1"/>
  <c r="AX22" i="71" s="1"/>
  <c r="S16" i="71" a="1"/>
  <c r="S16" i="71" s="1"/>
  <c r="K17" i="68" a="1"/>
  <c r="K17" i="68" s="1"/>
  <c r="O17" i="71" a="1"/>
  <c r="O17" i="71" s="1"/>
  <c r="R8" i="72"/>
  <c r="S16" i="68" a="1"/>
  <c r="S16" i="68" s="1"/>
  <c r="K16" i="71" a="1"/>
  <c r="K16" i="71" s="1"/>
  <c r="R6" i="72"/>
  <c r="S17" i="71" a="1"/>
  <c r="S17" i="71" s="1"/>
  <c r="S14" i="71" a="1"/>
  <c r="S14" i="71" s="1"/>
  <c r="R7" i="72"/>
  <c r="K17" i="71" a="1"/>
  <c r="K17" i="71" s="1"/>
  <c r="K16" i="68" a="1"/>
  <c r="K16" i="68" s="1"/>
  <c r="AX22" i="68" a="1"/>
  <c r="AX22" i="68" s="1"/>
  <c r="AY23" i="68" s="1"/>
  <c r="K15" i="68" a="1"/>
  <c r="K15" i="68" s="1"/>
  <c r="AX14" i="68" a="1"/>
  <c r="AX14" i="68" s="1"/>
  <c r="S15" i="68" a="1"/>
  <c r="S15" i="68" s="1"/>
  <c r="O16" i="68" a="1"/>
  <c r="O16" i="68" s="1"/>
  <c r="O15" i="68" a="1"/>
  <c r="O15" i="68" s="1"/>
  <c r="O14" i="68" a="1"/>
  <c r="O14" i="68" s="1"/>
  <c r="S17" i="68" a="1"/>
  <c r="S17" i="68" s="1"/>
  <c r="S14" i="68" a="1"/>
  <c r="S14" i="68" s="1"/>
  <c r="K14" i="68" a="1"/>
  <c r="K14" i="68"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Y24" i="70"/>
  <c r="AX14" i="61" l="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L14" i="68"/>
  <c r="M14" i="68" s="1"/>
  <c r="P14" i="68" s="1"/>
  <c r="Q14" i="68" s="1"/>
  <c r="G5" i="32"/>
  <c r="L15" i="68"/>
  <c r="M15" i="68" s="1"/>
  <c r="P15" i="68" s="1"/>
  <c r="Q15" i="68" s="1"/>
  <c r="L15" i="72"/>
  <c r="M15" i="72" s="1"/>
  <c r="P15" i="72" s="1"/>
  <c r="AY25" i="69"/>
  <c r="AY24" i="69"/>
  <c r="AY23" i="69"/>
  <c r="L16" i="68"/>
  <c r="M16" i="68" s="1"/>
  <c r="P16" i="68" s="1"/>
  <c r="Q16" i="68" s="1"/>
  <c r="L17" i="72"/>
  <c r="M17" i="72" s="1"/>
  <c r="AY22" i="65"/>
  <c r="L17" i="68"/>
  <c r="M17" i="68" s="1"/>
  <c r="P17" i="68" s="1"/>
  <c r="Q17" i="68" s="1"/>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P15" i="66"/>
  <c r="Q15" i="66" s="1"/>
  <c r="L14" i="61" l="1"/>
  <c r="M14" i="61" s="1"/>
  <c r="P14" i="61" s="1"/>
  <c r="Q14" i="61" s="1"/>
  <c r="L15" i="61"/>
  <c r="M15" i="61" s="1"/>
  <c r="P15" i="61" s="1"/>
  <c r="Q15" i="61" s="1"/>
  <c r="L16" i="61"/>
  <c r="M16" i="61" s="1"/>
  <c r="P16" i="61" s="1"/>
  <c r="Q16" i="61" s="1"/>
  <c r="L17" i="61"/>
  <c r="M17" i="61" s="1"/>
  <c r="P17" i="61" s="1"/>
  <c r="Q17" i="61" s="1"/>
  <c r="Q14" i="63"/>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T16" i="62" s="1"/>
  <c r="U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7" i="61"/>
  <c r="U17" i="61" s="1"/>
  <c r="T14" i="61"/>
  <c r="U14" i="61" s="1"/>
  <c r="T16" i="61"/>
  <c r="U16" i="61" s="1"/>
  <c r="T15" i="61"/>
  <c r="U15" i="61" s="1"/>
  <c r="T14" i="70"/>
  <c r="U14" i="70" s="1"/>
  <c r="T17" i="70"/>
  <c r="U17" i="70" s="1"/>
  <c r="T14" i="68"/>
  <c r="U14" i="68" s="1"/>
  <c r="T17" i="68"/>
  <c r="U17" i="68" s="1"/>
  <c r="T16" i="72"/>
  <c r="U16" i="72" s="1"/>
  <c r="T16" i="68"/>
  <c r="U16" i="68" s="1"/>
  <c r="T15" i="66"/>
  <c r="U15" i="66" s="1"/>
  <c r="T16" i="63"/>
  <c r="U16" i="63" s="1"/>
  <c r="T17" i="63"/>
  <c r="U17" i="63" s="1"/>
  <c r="T16" i="70"/>
  <c r="U16" i="70" s="1"/>
  <c r="T15" i="68"/>
  <c r="U15" i="68" s="1"/>
  <c r="T14" i="72"/>
  <c r="U14" i="72" s="1"/>
  <c r="T14" i="63"/>
  <c r="U14" i="63" s="1"/>
  <c r="T15" i="70"/>
  <c r="U15" i="70" s="1"/>
  <c r="BA22" i="66" l="1" a="1"/>
  <c r="BB22" i="66" a="1"/>
  <c r="AZ22" i="66" a="1"/>
  <c r="BC22" i="66" a="1"/>
  <c r="T17" i="67"/>
  <c r="U17" i="67" s="1"/>
  <c r="AE14" i="67" s="1" a="1"/>
  <c r="AE14" i="67" s="1"/>
  <c r="T15" i="69"/>
  <c r="U15" i="69" s="1"/>
  <c r="T16" i="69"/>
  <c r="U16" i="69" s="1"/>
  <c r="T16" i="64"/>
  <c r="U16" i="64" s="1"/>
  <c r="BK14" i="64" s="1" a="1"/>
  <c r="AZ22" i="69" a="1"/>
  <c r="AZ24" i="69" s="1"/>
  <c r="BA22" i="69" a="1"/>
  <c r="BC22" i="69" a="1"/>
  <c r="BB22" i="69"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BB22" i="66"/>
  <c r="BB23" i="66"/>
  <c r="BB24" i="66"/>
  <c r="BB25" i="66"/>
  <c r="AZ22" i="66"/>
  <c r="AZ23" i="66"/>
  <c r="AZ24" i="66"/>
  <c r="AZ25" i="66"/>
  <c r="BC22" i="66"/>
  <c r="BC23" i="66"/>
  <c r="BC24" i="66"/>
  <c r="BC25" i="66"/>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BA23" i="66"/>
  <c r="BA24" i="66"/>
  <c r="BA25" i="66"/>
  <c r="BA22" i="66"/>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AE14" i="64" l="1"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BK14" i="67"/>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E21" i="66" a="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X17" i="67" l="1"/>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AF15" i="64" s="1"/>
  <c r="AG15" i="64" s="1"/>
  <c r="X17" i="64"/>
  <c r="Y17" i="64" s="1"/>
  <c r="AB17" i="64" s="1"/>
  <c r="AC17" i="64" s="1"/>
  <c r="X16" i="62"/>
  <c r="Y16" i="62" s="1"/>
  <c r="AB16" i="62" s="1"/>
  <c r="AC16" i="62" s="1"/>
  <c r="AF16" i="62" s="1"/>
  <c r="AG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BE21" i="66"/>
  <c r="BF21" i="66"/>
  <c r="BG21" i="66"/>
  <c r="BH21" i="66"/>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BN8" i="65" l="1"/>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AI14" i="71" s="1"/>
  <c r="AJ14" i="71" s="1"/>
  <c r="BN5" i="71"/>
  <c r="BN8" i="71"/>
  <c r="BN7" i="71"/>
  <c r="BN6" i="71"/>
  <c r="AF15" i="61"/>
  <c r="AG15" i="61" s="1"/>
  <c r="AI15" i="61" s="1"/>
  <c r="AJ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AI15" i="72"/>
  <c r="AJ15" i="72" s="1"/>
  <c r="BN6" i="63"/>
  <c r="BN7" i="63"/>
  <c r="BN8" i="63"/>
  <c r="BN5" i="63"/>
  <c r="AF15" i="70"/>
  <c r="AG15" i="70" s="1"/>
  <c r="AF16" i="68"/>
  <c r="AG16" i="68" s="1"/>
  <c r="AF14" i="66"/>
  <c r="AG14" i="66" s="1"/>
  <c r="AF16" i="72"/>
  <c r="AG16" i="72" s="1"/>
  <c r="AF15" i="63"/>
  <c r="AG15" i="63" s="1"/>
  <c r="BE22" i="66" a="1"/>
  <c r="BN8" i="72"/>
  <c r="BN7" i="72"/>
  <c r="BN5" i="72"/>
  <c r="BN6" i="72"/>
  <c r="AF16" i="63"/>
  <c r="AG16" i="63" s="1"/>
  <c r="AI16" i="64"/>
  <c r="AJ16" i="64" s="1"/>
  <c r="BZ8" i="70"/>
  <c r="BZ6" i="70"/>
  <c r="BZ7" i="70"/>
  <c r="BZ5" i="70"/>
  <c r="AF14" i="70"/>
  <c r="AG14" i="70" s="1"/>
  <c r="AI15" i="69"/>
  <c r="AJ15" i="69" s="1"/>
  <c r="BZ8" i="72"/>
  <c r="BZ7" i="72"/>
  <c r="BZ5" i="72"/>
  <c r="BZ6" i="72"/>
  <c r="BN5" i="70"/>
  <c r="BN6" i="70"/>
  <c r="BN8" i="70"/>
  <c r="BN7" i="70"/>
  <c r="AI17" i="65"/>
  <c r="AJ17" i="65" s="1"/>
  <c r="BN5" i="67" l="1"/>
  <c r="BN6" i="67"/>
  <c r="BN7" i="67"/>
  <c r="BZ7" i="67"/>
  <c r="BZ6" i="67"/>
  <c r="BZ5" i="67"/>
  <c r="BN8" i="69"/>
  <c r="BN5" i="69"/>
  <c r="BN7" i="69"/>
  <c r="BN6" i="69"/>
  <c r="BZ5" i="69"/>
  <c r="BZ6" i="69"/>
  <c r="BZ8" i="69"/>
  <c r="BZ7" i="69"/>
  <c r="AI14" i="61"/>
  <c r="AJ14" i="61" s="1"/>
  <c r="AL14" i="61" s="1"/>
  <c r="AM14" i="61" s="1"/>
  <c r="AI16" i="71"/>
  <c r="AJ16" i="71" s="1"/>
  <c r="AI15" i="64"/>
  <c r="AJ15" i="64" s="1"/>
  <c r="AL15" i="64" s="1"/>
  <c r="AM15" i="64" s="1"/>
  <c r="AI17" i="64"/>
  <c r="AJ17" i="64" s="1"/>
  <c r="AL17" i="64" s="1"/>
  <c r="AM17" i="64" s="1"/>
  <c r="AI15" i="71"/>
  <c r="AJ15" i="71" s="1"/>
  <c r="AL15" i="71" s="1"/>
  <c r="AM15" i="71" s="1"/>
  <c r="AO15" i="71" s="1"/>
  <c r="AP15" i="71" s="1"/>
  <c r="AI16" i="61"/>
  <c r="AJ16" i="61" s="1"/>
  <c r="AI17" i="71"/>
  <c r="AJ17" i="71" s="1"/>
  <c r="AL17" i="71" s="1"/>
  <c r="AM17" i="71" s="1"/>
  <c r="AO17" i="71" s="1"/>
  <c r="AP17" i="71" s="1"/>
  <c r="AI17" i="67"/>
  <c r="AJ17" i="67" s="1"/>
  <c r="AI16" i="67"/>
  <c r="AJ16" i="67" s="1"/>
  <c r="AI14" i="67"/>
  <c r="AJ14" i="67" s="1"/>
  <c r="BE22" i="69" a="1"/>
  <c r="BN7" i="62"/>
  <c r="BN6" i="62"/>
  <c r="BN8" i="62"/>
  <c r="BN5" i="62"/>
  <c r="BZ6" i="62"/>
  <c r="BZ7" i="62"/>
  <c r="BZ5" i="62"/>
  <c r="BZ8" i="62"/>
  <c r="AL15" i="61"/>
  <c r="AM15" i="61" s="1"/>
  <c r="AO15" i="61" s="1"/>
  <c r="AP15" i="61" s="1"/>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L14" i="69"/>
  <c r="AM14" i="69" s="1"/>
  <c r="AL16" i="65"/>
  <c r="AM16" i="65" s="1"/>
  <c r="AL15" i="72"/>
  <c r="AM15" i="72" s="1"/>
  <c r="AI14" i="72"/>
  <c r="AJ14" i="72" s="1"/>
  <c r="AI17" i="70"/>
  <c r="AJ17" i="70" s="1"/>
  <c r="BG22" i="66"/>
  <c r="BG24" i="66"/>
  <c r="BH22" i="66"/>
  <c r="BH24" i="66"/>
  <c r="BE23" i="66"/>
  <c r="BE25" i="66"/>
  <c r="BF23" i="66"/>
  <c r="BF25" i="66"/>
  <c r="BG23" i="66"/>
  <c r="BG25" i="66"/>
  <c r="BH23" i="66"/>
  <c r="BH25" i="66"/>
  <c r="BE22" i="66"/>
  <c r="BE24" i="66"/>
  <c r="BF22" i="66"/>
  <c r="BF24" i="66"/>
  <c r="AI17" i="68"/>
  <c r="AJ17" i="68" s="1"/>
  <c r="AI16" i="72"/>
  <c r="AJ16" i="72" s="1"/>
  <c r="AL14" i="62"/>
  <c r="AM14" i="62" s="1"/>
  <c r="AL17" i="65"/>
  <c r="AM17" i="65" s="1"/>
  <c r="AI15" i="66"/>
  <c r="AJ15" i="66" s="1"/>
  <c r="AI14" i="68"/>
  <c r="AJ14" i="68" s="1"/>
  <c r="AI14" i="66"/>
  <c r="AJ14" i="66" s="1"/>
  <c r="AI15" i="63"/>
  <c r="AJ15" i="63" s="1"/>
  <c r="AL14" i="67" l="1"/>
  <c r="AM14" i="67" s="1"/>
  <c r="AO14" i="67" s="1"/>
  <c r="AP14" i="67" s="1"/>
  <c r="AR14" i="67" s="1"/>
  <c r="AS14" i="67" s="1"/>
  <c r="G14" i="67" s="1"/>
  <c r="F14" i="67" s="1"/>
  <c r="AL16" i="61"/>
  <c r="AM16" i="61" s="1"/>
  <c r="AO16" i="61" s="1"/>
  <c r="AP16" i="61" s="1"/>
  <c r="AL16" i="71"/>
  <c r="AM16" i="71" s="1"/>
  <c r="AO16" i="71" s="1"/>
  <c r="AP16" i="71" s="1"/>
  <c r="AL17" i="67"/>
  <c r="AM17" i="67" s="1"/>
  <c r="AO17" i="67" s="1"/>
  <c r="AP17" i="67" s="1"/>
  <c r="AL14" i="71"/>
  <c r="AM14" i="71" s="1"/>
  <c r="AL16" i="67"/>
  <c r="AM16" i="67" s="1"/>
  <c r="BE25" i="69"/>
  <c r="BF23" i="69"/>
  <c r="BF22" i="69"/>
  <c r="BF25" i="69"/>
  <c r="BF24" i="69"/>
  <c r="BG22" i="69"/>
  <c r="BG23" i="69"/>
  <c r="BG25" i="69"/>
  <c r="BG24" i="69"/>
  <c r="BH22" i="69"/>
  <c r="BH23" i="69"/>
  <c r="BH24" i="69"/>
  <c r="BH25" i="69"/>
  <c r="BE23" i="69"/>
  <c r="BE22" i="69"/>
  <c r="BE24" i="69"/>
  <c r="AL17" i="61"/>
  <c r="AM17" i="61" s="1"/>
  <c r="AO14" i="61"/>
  <c r="AP14" i="61" s="1"/>
  <c r="AO15" i="67"/>
  <c r="AP15" i="67" s="1"/>
  <c r="AR15" i="67" s="1"/>
  <c r="AS15" i="67" s="1"/>
  <c r="G15" i="67" s="1"/>
  <c r="F15" i="67" s="1"/>
  <c r="AU6" i="64"/>
  <c r="AV15" i="64" s="1"/>
  <c r="AO15" i="64"/>
  <c r="AP15" i="64"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U6" i="62"/>
  <c r="AV15" i="62" s="1"/>
  <c r="AO15" i="62"/>
  <c r="AP15" i="62" s="1"/>
  <c r="AL16" i="72"/>
  <c r="AM16" i="72" s="1"/>
  <c r="AU5" i="64"/>
  <c r="AV14" i="64" s="1"/>
  <c r="AO14" i="64"/>
  <c r="AP14" i="64" s="1"/>
  <c r="AU14" i="64" a="1"/>
  <c r="AU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U5" i="65"/>
  <c r="AV14" i="65" s="1"/>
  <c r="AO14" i="65"/>
  <c r="AP14" i="65" s="1"/>
  <c r="AU14" i="65" a="1"/>
  <c r="AU14" i="65" s="1"/>
  <c r="AL16" i="63"/>
  <c r="AM16" i="63" s="1"/>
  <c r="AL16" i="70"/>
  <c r="AM16" i="70" s="1"/>
  <c r="AU6" i="69"/>
  <c r="AV15" i="69" s="1"/>
  <c r="AO15" i="69"/>
  <c r="AP15" i="69" s="1"/>
  <c r="AL15" i="63"/>
  <c r="AM15" i="63" s="1"/>
  <c r="AU7" i="62"/>
  <c r="AV16" i="62" s="1"/>
  <c r="AO16" i="62"/>
  <c r="AP16" i="62" s="1"/>
  <c r="AU8" i="69"/>
  <c r="AV17" i="69" s="1"/>
  <c r="AO17" i="69"/>
  <c r="AP17" i="69" s="1"/>
  <c r="AL14" i="66"/>
  <c r="AM14" i="66" s="1"/>
  <c r="AU8" i="64"/>
  <c r="AV17" i="64" s="1"/>
  <c r="AO17" i="64"/>
  <c r="AP17" i="64" s="1"/>
  <c r="AO15" i="72"/>
  <c r="AP15" i="72" s="1"/>
  <c r="AU7" i="69"/>
  <c r="AV16" i="69" s="1"/>
  <c r="AO16" i="69"/>
  <c r="AP16" i="69" s="1"/>
  <c r="AU7" i="64"/>
  <c r="AV16" i="64" s="1"/>
  <c r="AO16" i="64"/>
  <c r="AP16" i="64" s="1"/>
  <c r="AL17" i="72"/>
  <c r="AM17" i="72" s="1"/>
  <c r="AL15" i="70"/>
  <c r="AM15" i="70" s="1"/>
  <c r="AU7" i="67" l="1"/>
  <c r="AV16" i="67" s="1"/>
  <c r="AU14" i="61" a="1"/>
  <c r="AU14" i="61" s="1"/>
  <c r="C4" i="16" s="1"/>
  <c r="E4" i="16" s="1"/>
  <c r="AU8" i="67"/>
  <c r="AV17" i="67" s="1"/>
  <c r="AU5" i="67"/>
  <c r="AV14" i="67"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B8" i="33" l="1"/>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H11" i="16"/>
  <c r="F11" i="16"/>
  <c r="H10"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6" i="71" l="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AY15" i="70" s="1"/>
  <c r="E17" i="70"/>
  <c r="E16" i="68"/>
  <c r="D23" i="62"/>
  <c r="D25" i="62"/>
  <c r="D24" i="62"/>
  <c r="AY14" i="62"/>
  <c r="D22" i="62"/>
  <c r="D23" i="69"/>
  <c r="D24" i="69"/>
  <c r="D25" i="69"/>
  <c r="D22" i="69"/>
  <c r="AY14" i="69"/>
  <c r="E14" i="68"/>
  <c r="AY22" i="68" s="1"/>
  <c r="E15" i="68"/>
  <c r="AY15" i="68" s="1"/>
  <c r="E17" i="68"/>
  <c r="E16" i="72"/>
  <c r="E16" i="66"/>
  <c r="AY16" i="66" s="1"/>
  <c r="G4" i="16"/>
  <c r="D25" i="67"/>
  <c r="D24" i="67"/>
  <c r="D22" i="67"/>
  <c r="D23" i="67"/>
  <c r="E17" i="63"/>
  <c r="E14" i="66"/>
  <c r="AY14" i="66" s="1"/>
  <c r="E14" i="72"/>
  <c r="AY22" i="72" s="1"/>
  <c r="E16" i="63"/>
  <c r="AY16" i="63" s="1"/>
  <c r="E17" i="72"/>
  <c r="E15" i="72"/>
  <c r="F13" i="16"/>
  <c r="E17" i="66"/>
  <c r="AY17" i="66" s="1"/>
  <c r="F5" i="16"/>
  <c r="F7" i="16"/>
  <c r="E15" i="66"/>
  <c r="AY15" i="66" s="1"/>
  <c r="E15" i="63"/>
  <c r="D24" i="64"/>
  <c r="D23" i="64"/>
  <c r="D25" i="64"/>
  <c r="D22" i="64"/>
  <c r="AY14" i="64"/>
  <c r="F14" i="16"/>
  <c r="E14" i="63"/>
  <c r="AY22" i="63" s="1"/>
  <c r="D4" i="16"/>
  <c r="H8" i="16"/>
  <c r="F8" i="16"/>
  <c r="D24" i="65"/>
  <c r="D22" i="65"/>
  <c r="D25" i="65"/>
  <c r="D23" i="65"/>
  <c r="AY14" i="65"/>
  <c r="F6" i="16"/>
  <c r="BO7" i="67" l="1"/>
  <c r="CA6" i="67"/>
  <c r="BA7" i="67"/>
  <c r="CA5" i="67"/>
  <c r="BO5" i="67"/>
  <c r="CA7" i="67"/>
  <c r="BO8" i="67"/>
  <c r="BA5" i="67"/>
  <c r="BA6" i="67"/>
  <c r="BA8" i="67"/>
  <c r="BB5" i="64"/>
  <c r="CA8" i="67"/>
  <c r="BB8" i="64"/>
  <c r="AY17" i="68"/>
  <c r="AY25" i="68"/>
  <c r="BB7" i="62"/>
  <c r="BB7" i="67"/>
  <c r="BB5" i="67"/>
  <c r="BB6" i="67"/>
  <c r="BB8" i="67"/>
  <c r="AY17" i="70"/>
  <c r="AY25" i="70"/>
  <c r="BB5" i="70" s="1"/>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G14" i="73" s="1"/>
  <c r="M22" i="62" a="1"/>
  <c r="H21" i="62" a="1"/>
  <c r="G22" i="62"/>
  <c r="I14" i="73" s="1"/>
  <c r="E3" i="33"/>
  <c r="N22" i="62"/>
  <c r="E22" i="62"/>
  <c r="CA6" i="62"/>
  <c r="BA6" i="62"/>
  <c r="BA8" i="62"/>
  <c r="BO8" i="62"/>
  <c r="CA8" i="62"/>
  <c r="BA7" i="62"/>
  <c r="BO6" i="62"/>
  <c r="BO5" i="62"/>
  <c r="BA5" i="62"/>
  <c r="CA5" i="62"/>
  <c r="BO7" i="62"/>
  <c r="CA7" i="62"/>
  <c r="F24" i="62"/>
  <c r="G24" i="62"/>
  <c r="D16" i="73"/>
  <c r="C5" i="45"/>
  <c r="E5" i="33"/>
  <c r="E24" i="62"/>
  <c r="N24" i="62"/>
  <c r="E6" i="33"/>
  <c r="D17" i="73"/>
  <c r="G25" i="62"/>
  <c r="I17" i="73" s="1"/>
  <c r="E25" i="62"/>
  <c r="F25" i="62"/>
  <c r="G17" i="73" s="1"/>
  <c r="N25" i="62"/>
  <c r="N23" i="62"/>
  <c r="F23" i="62"/>
  <c r="G15" i="73" s="1"/>
  <c r="E23" i="62"/>
  <c r="D15" i="73"/>
  <c r="G23" i="62"/>
  <c r="I15" i="73" s="1"/>
  <c r="E4" i="33"/>
  <c r="BO8" i="69"/>
  <c r="CA6" i="69"/>
  <c r="BO6" i="69"/>
  <c r="BA5" i="69"/>
  <c r="BO7" i="69"/>
  <c r="CA7" i="69"/>
  <c r="CA5" i="69"/>
  <c r="BO5" i="69"/>
  <c r="BA6" i="69"/>
  <c r="BA7" i="69"/>
  <c r="CA8" i="69"/>
  <c r="BA8" i="69"/>
  <c r="D70" i="73"/>
  <c r="G22" i="69"/>
  <c r="I70" i="73" s="1"/>
  <c r="N22" i="69"/>
  <c r="E22" i="69"/>
  <c r="Z3" i="33"/>
  <c r="H21" i="69" a="1"/>
  <c r="M22" i="69" a="1"/>
  <c r="F22" i="69"/>
  <c r="G70" i="73" s="1"/>
  <c r="D73" i="73"/>
  <c r="G25" i="69"/>
  <c r="I73" i="73" s="1"/>
  <c r="E25" i="69"/>
  <c r="Z6" i="33"/>
  <c r="F25" i="69"/>
  <c r="G73" i="73" s="1"/>
  <c r="N25" i="69"/>
  <c r="G24" i="69"/>
  <c r="N24" i="69"/>
  <c r="Z5" i="33"/>
  <c r="D72" i="73"/>
  <c r="C12" i="45"/>
  <c r="E24" i="69"/>
  <c r="F24" i="69"/>
  <c r="G23" i="69"/>
  <c r="I71" i="73" s="1"/>
  <c r="D71" i="73"/>
  <c r="F23" i="69"/>
  <c r="G71" i="73" s="1"/>
  <c r="Z4" i="33"/>
  <c r="N23" i="69"/>
  <c r="E23" i="69"/>
  <c r="D25" i="68"/>
  <c r="D23" i="68"/>
  <c r="D24" i="68"/>
  <c r="D22" i="68"/>
  <c r="AY14" i="68"/>
  <c r="H13" i="16"/>
  <c r="N23" i="67"/>
  <c r="D95" i="73"/>
  <c r="F23" i="67"/>
  <c r="G95" i="73" s="1"/>
  <c r="E23" i="67"/>
  <c r="G23" i="67"/>
  <c r="I95" i="73" s="1"/>
  <c r="AI4" i="33"/>
  <c r="E24" i="67"/>
  <c r="N24" i="67"/>
  <c r="F24" i="67"/>
  <c r="G24" i="67"/>
  <c r="AI5" i="33"/>
  <c r="C15" i="45"/>
  <c r="D96" i="73"/>
  <c r="AI6" i="33"/>
  <c r="G25" i="67"/>
  <c r="I97" i="73" s="1"/>
  <c r="N25" i="67"/>
  <c r="E25" i="67"/>
  <c r="F25" i="67"/>
  <c r="G97" i="73" s="1"/>
  <c r="D97" i="73"/>
  <c r="F22" i="67"/>
  <c r="G94" i="73" s="1"/>
  <c r="E22" i="67"/>
  <c r="AI3" i="33"/>
  <c r="D94" i="73"/>
  <c r="G22" i="67"/>
  <c r="I94" i="73" s="1"/>
  <c r="N22" i="67"/>
  <c r="H21" i="67" a="1"/>
  <c r="M22" i="67" a="1"/>
  <c r="BA6" i="65"/>
  <c r="CA5" i="65"/>
  <c r="BA5" i="65"/>
  <c r="BA8" i="65"/>
  <c r="BA7" i="65"/>
  <c r="BO8" i="65"/>
  <c r="BO5" i="65"/>
  <c r="CA7" i="65"/>
  <c r="BO6" i="65"/>
  <c r="CA8" i="65"/>
  <c r="BO7" i="65"/>
  <c r="CA6" i="65"/>
  <c r="G23" i="65"/>
  <c r="I63" i="73" s="1"/>
  <c r="N23" i="65"/>
  <c r="E23" i="65"/>
  <c r="W4" i="33"/>
  <c r="F23" i="65"/>
  <c r="G63" i="73" s="1"/>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I62" i="73" s="1"/>
  <c r="F22" i="65"/>
  <c r="G62" i="73" s="1"/>
  <c r="M22" i="65" a="1"/>
  <c r="E22" i="65"/>
  <c r="W3" i="33"/>
  <c r="H21" i="65" a="1"/>
  <c r="D62" i="73"/>
  <c r="N22" i="65"/>
  <c r="F25" i="64"/>
  <c r="G57" i="73" s="1"/>
  <c r="N25" i="64"/>
  <c r="D57" i="73"/>
  <c r="E25" i="64"/>
  <c r="T6" i="33"/>
  <c r="G25" i="64"/>
  <c r="I57" i="73" s="1"/>
  <c r="G22" i="64"/>
  <c r="I54" i="73" s="1"/>
  <c r="D54" i="73"/>
  <c r="E22" i="64"/>
  <c r="T3" i="33"/>
  <c r="H21" i="64" a="1"/>
  <c r="F22" i="64"/>
  <c r="G54" i="73" s="1"/>
  <c r="M22" i="64" a="1"/>
  <c r="N22" i="64"/>
  <c r="T4" i="33"/>
  <c r="G23" i="64"/>
  <c r="I55" i="73" s="1"/>
  <c r="N23" i="64"/>
  <c r="F23" i="64"/>
  <c r="G55" i="73" s="1"/>
  <c r="E23" i="64"/>
  <c r="D55" i="73"/>
  <c r="D65" i="73"/>
  <c r="W6" i="33"/>
  <c r="N25" i="65"/>
  <c r="E25" i="65"/>
  <c r="G25" i="65"/>
  <c r="I65" i="73" s="1"/>
  <c r="F25" i="65"/>
  <c r="G65" i="73" s="1"/>
  <c r="C11" i="45"/>
  <c r="F24" i="65"/>
  <c r="G24" i="65"/>
  <c r="E24" i="65"/>
  <c r="N24" i="65"/>
  <c r="W5" i="33"/>
  <c r="D64" i="73"/>
  <c r="N24" i="64"/>
  <c r="C10" i="45"/>
  <c r="E24" i="64"/>
  <c r="T5" i="33"/>
  <c r="D56" i="73"/>
  <c r="F24" i="64"/>
  <c r="G24" i="64"/>
  <c r="D22" i="72"/>
  <c r="D24" i="72"/>
  <c r="D23" i="72"/>
  <c r="D25" i="72"/>
  <c r="AY14" i="72"/>
  <c r="D24" i="63"/>
  <c r="D22" i="63"/>
  <c r="D25" i="63"/>
  <c r="D23" i="63"/>
  <c r="AY14" i="63"/>
  <c r="D24" i="66"/>
  <c r="D25" i="66"/>
  <c r="D22" i="66"/>
  <c r="D23" i="66"/>
  <c r="CC14" i="67" l="1" a="1"/>
  <c r="BZ14" i="67" a="1"/>
  <c r="CA14" i="67" a="1"/>
  <c r="CB14" i="67" a="1"/>
  <c r="BP14" i="67" a="1"/>
  <c r="BP15" i="67" s="1"/>
  <c r="BQ14" i="67" a="1"/>
  <c r="BN14" i="67" a="1"/>
  <c r="BN16" i="67" s="1"/>
  <c r="BO14" i="67" a="1"/>
  <c r="BO17" i="67" s="1"/>
  <c r="BB14" i="67" a="1"/>
  <c r="BB16" i="67" s="1"/>
  <c r="Q96" i="73" s="1"/>
  <c r="AZ14" i="67" a="1"/>
  <c r="AZ17" i="67" s="1"/>
  <c r="O97" i="73" s="1"/>
  <c r="BC14" i="67" a="1"/>
  <c r="BC14" i="67" s="1"/>
  <c r="R94" i="73" s="1"/>
  <c r="BA14" i="67" a="1"/>
  <c r="BA17" i="67" s="1"/>
  <c r="P97" i="73"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G46" i="73" s="1"/>
  <c r="E22" i="71"/>
  <c r="H21" i="71" a="1"/>
  <c r="G22" i="71"/>
  <c r="I46" i="73" s="1"/>
  <c r="M22" i="71" a="1"/>
  <c r="N22" i="71"/>
  <c r="D46" i="73"/>
  <c r="Q3" i="33"/>
  <c r="F23" i="71"/>
  <c r="G47" i="73" s="1"/>
  <c r="D47" i="73"/>
  <c r="Q4" i="33"/>
  <c r="E23" i="71"/>
  <c r="G23" i="71"/>
  <c r="I47" i="73" s="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I49" i="73" s="1"/>
  <c r="D49" i="73"/>
  <c r="Q6" i="33"/>
  <c r="F25" i="71"/>
  <c r="G49" i="73" s="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I6" i="73" s="1"/>
  <c r="F22" i="61"/>
  <c r="G6" i="73" s="1"/>
  <c r="B3" i="33"/>
  <c r="D6" i="73"/>
  <c r="N22" i="61"/>
  <c r="M22" i="61" a="1"/>
  <c r="H21" i="61" a="1"/>
  <c r="F15" i="73"/>
  <c r="E25" i="61"/>
  <c r="B6" i="33"/>
  <c r="F25" i="61"/>
  <c r="G9" i="73" s="1"/>
  <c r="N25" i="61"/>
  <c r="D9" i="73"/>
  <c r="G25" i="61"/>
  <c r="I9" i="73" s="1"/>
  <c r="F24" i="61"/>
  <c r="D8" i="73"/>
  <c r="E24" i="61"/>
  <c r="B5" i="33"/>
  <c r="N24" i="61"/>
  <c r="G24" i="61"/>
  <c r="C4" i="45"/>
  <c r="G23" i="61"/>
  <c r="I7" i="73" s="1"/>
  <c r="D7" i="73"/>
  <c r="B4" i="33"/>
  <c r="E23" i="61"/>
  <c r="N23" i="61"/>
  <c r="F23" i="61"/>
  <c r="G7" i="73" s="1"/>
  <c r="F71" i="73"/>
  <c r="F17" i="73"/>
  <c r="F73" i="73"/>
  <c r="BA8" i="70"/>
  <c r="CA7" i="70"/>
  <c r="BA6" i="70"/>
  <c r="BO8" i="70"/>
  <c r="CA5" i="70"/>
  <c r="CA8" i="70"/>
  <c r="BO6" i="70"/>
  <c r="BO7" i="70"/>
  <c r="BA5" i="70"/>
  <c r="BO5" i="70"/>
  <c r="BA7" i="70"/>
  <c r="CA6" i="70"/>
  <c r="N25" i="70"/>
  <c r="F25" i="70"/>
  <c r="G33" i="73" s="1"/>
  <c r="G25" i="70"/>
  <c r="I33" i="73" s="1"/>
  <c r="D33" i="73"/>
  <c r="K6" i="33"/>
  <c r="E25" i="70"/>
  <c r="E23" i="70"/>
  <c r="G23" i="70"/>
  <c r="I31" i="73" s="1"/>
  <c r="N23" i="70"/>
  <c r="K4" i="33"/>
  <c r="D31" i="73"/>
  <c r="F23" i="70"/>
  <c r="G31" i="73" s="1"/>
  <c r="F14" i="73"/>
  <c r="E24" i="70"/>
  <c r="N24" i="70"/>
  <c r="K5" i="33"/>
  <c r="F24" i="70"/>
  <c r="D32" i="73"/>
  <c r="G24" i="70"/>
  <c r="C7" i="45"/>
  <c r="N22" i="70"/>
  <c r="M22" i="70" a="1"/>
  <c r="F22" i="70"/>
  <c r="G30" i="73" s="1"/>
  <c r="K3" i="33"/>
  <c r="D30" i="73"/>
  <c r="H21" i="70" a="1"/>
  <c r="E22" i="70"/>
  <c r="G22" i="70"/>
  <c r="I30" i="73" s="1"/>
  <c r="G5" i="45"/>
  <c r="I16" i="73"/>
  <c r="L22" i="62"/>
  <c r="F3" i="33"/>
  <c r="E14" i="73"/>
  <c r="F5" i="45"/>
  <c r="G16" i="73"/>
  <c r="L23" i="62"/>
  <c r="F4" i="33"/>
  <c r="E15" i="73"/>
  <c r="L24" i="62"/>
  <c r="E16" i="73"/>
  <c r="F5" i="33"/>
  <c r="D5" i="45"/>
  <c r="BZ14" i="62" a="1"/>
  <c r="CB14" i="62" a="1"/>
  <c r="CA14" i="62" a="1"/>
  <c r="CC14" i="62" a="1"/>
  <c r="K21" i="62"/>
  <c r="M13" i="73" s="1"/>
  <c r="J21" i="62"/>
  <c r="L13" i="73" s="1"/>
  <c r="H21" i="62"/>
  <c r="I21" i="62"/>
  <c r="K13" i="73" s="1"/>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I72" i="73"/>
  <c r="G12" i="45"/>
  <c r="AV70" i="73" a="1"/>
  <c r="AW70" i="73" a="1"/>
  <c r="F70" i="73"/>
  <c r="BB14" i="69" a="1"/>
  <c r="AZ14" i="69" a="1"/>
  <c r="BA14" i="69" a="1"/>
  <c r="BC14" i="69" a="1"/>
  <c r="F12" i="45"/>
  <c r="G72" i="73"/>
  <c r="M25" i="69"/>
  <c r="M23" i="69"/>
  <c r="M22" i="69"/>
  <c r="M24" i="69"/>
  <c r="D12" i="45"/>
  <c r="E72" i="73"/>
  <c r="L24" i="69"/>
  <c r="AA5" i="33"/>
  <c r="H21" i="69"/>
  <c r="I21" i="69"/>
  <c r="K69" i="73" s="1"/>
  <c r="J21" i="69"/>
  <c r="L69" i="73" s="1"/>
  <c r="K21" i="69"/>
  <c r="M69" i="73" s="1"/>
  <c r="E71" i="73"/>
  <c r="AA4" i="33"/>
  <c r="L23" i="69"/>
  <c r="K12" i="45"/>
  <c r="L12" i="45"/>
  <c r="E73" i="73"/>
  <c r="AA6" i="33"/>
  <c r="L25" i="69"/>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F63" i="73"/>
  <c r="F94" i="73"/>
  <c r="M25" i="67"/>
  <c r="M23" i="67"/>
  <c r="M24" i="67"/>
  <c r="M22" i="67"/>
  <c r="CA15" i="67"/>
  <c r="AL95" i="73" s="1"/>
  <c r="CA14" i="67"/>
  <c r="AL94" i="73" s="1"/>
  <c r="CA16" i="67"/>
  <c r="AL96" i="73" s="1"/>
  <c r="CA17" i="67"/>
  <c r="AL97" i="73" s="1"/>
  <c r="E96" i="73"/>
  <c r="AJ5" i="33"/>
  <c r="D15" i="45"/>
  <c r="L24" i="67"/>
  <c r="F62" i="73"/>
  <c r="K21" i="67"/>
  <c r="M93" i="73" s="1"/>
  <c r="I21" i="67"/>
  <c r="K93" i="73" s="1"/>
  <c r="H21" i="67"/>
  <c r="J21" i="67"/>
  <c r="L93" i="73" s="1"/>
  <c r="CB14" i="67"/>
  <c r="AM94" i="73" s="1"/>
  <c r="CB17" i="67"/>
  <c r="AM97" i="73" s="1"/>
  <c r="CB15" i="67"/>
  <c r="AM95" i="73" s="1"/>
  <c r="CB16" i="67"/>
  <c r="AM96" i="73" s="1"/>
  <c r="BZ16" i="67"/>
  <c r="AK96" i="73" s="1"/>
  <c r="AP96" i="73" s="1"/>
  <c r="BZ14" i="67"/>
  <c r="BZ15" i="67"/>
  <c r="AK95" i="73" s="1"/>
  <c r="AP95" i="73" s="1"/>
  <c r="BZ17" i="67"/>
  <c r="AK97" i="73" s="1"/>
  <c r="AP97" i="73" s="1"/>
  <c r="CC17" i="67"/>
  <c r="AN97" i="73" s="1"/>
  <c r="CC15" i="67"/>
  <c r="AN95" i="73" s="1"/>
  <c r="CC16" i="67"/>
  <c r="AN96" i="73" s="1"/>
  <c r="CC14" i="67"/>
  <c r="AN94" i="73" s="1"/>
  <c r="K15" i="45"/>
  <c r="L15" i="45"/>
  <c r="AJ4" i="33"/>
  <c r="E95" i="73"/>
  <c r="L23" i="67"/>
  <c r="BQ14" i="67"/>
  <c r="BQ15" i="67"/>
  <c r="BQ17" i="67"/>
  <c r="BQ16" i="67"/>
  <c r="AV94" i="73" a="1"/>
  <c r="AW94" i="73" a="1"/>
  <c r="F95" i="73"/>
  <c r="F55" i="73"/>
  <c r="F97" i="73"/>
  <c r="G15" i="45"/>
  <c r="I96" i="73"/>
  <c r="E94" i="73"/>
  <c r="L22" i="67"/>
  <c r="AJ3" i="33"/>
  <c r="E97" i="73"/>
  <c r="AJ6" i="33"/>
  <c r="L25" i="67"/>
  <c r="F15" i="45"/>
  <c r="G96" i="73"/>
  <c r="M22" i="64"/>
  <c r="M23" i="64"/>
  <c r="M24" i="64"/>
  <c r="M25" i="64"/>
  <c r="G25" i="66"/>
  <c r="I81" i="73" s="1"/>
  <c r="N25" i="66"/>
  <c r="E25" i="66"/>
  <c r="D81" i="73"/>
  <c r="F25" i="66"/>
  <c r="G81" i="73" s="1"/>
  <c r="AC6" i="33"/>
  <c r="G10" i="45"/>
  <c r="I56" i="73"/>
  <c r="L25" i="65"/>
  <c r="E65" i="73"/>
  <c r="X6" i="33"/>
  <c r="F57" i="73"/>
  <c r="BB14" i="64" a="1"/>
  <c r="AZ14" i="64" a="1"/>
  <c r="BA14" i="64" a="1"/>
  <c r="BC14" i="64" a="1"/>
  <c r="X4" i="33"/>
  <c r="E63" i="73"/>
  <c r="L23" i="65"/>
  <c r="BB14" i="65" a="1"/>
  <c r="AZ14" i="65" a="1"/>
  <c r="BA14" i="65" a="1"/>
  <c r="BC14" i="65" a="1"/>
  <c r="G23" i="66"/>
  <c r="I79" i="73" s="1"/>
  <c r="F23" i="66"/>
  <c r="G79" i="73" s="1"/>
  <c r="N23" i="66"/>
  <c r="D79" i="73"/>
  <c r="AC4" i="33"/>
  <c r="E23" i="66"/>
  <c r="N6" i="33"/>
  <c r="E25" i="72"/>
  <c r="G25" i="72"/>
  <c r="I41" i="73" s="1"/>
  <c r="D41" i="73"/>
  <c r="F25" i="72"/>
  <c r="G41" i="73" s="1"/>
  <c r="N25" i="72"/>
  <c r="G24" i="66"/>
  <c r="C13" i="45"/>
  <c r="N24" i="66"/>
  <c r="AC5" i="33"/>
  <c r="D80" i="73"/>
  <c r="E24" i="66"/>
  <c r="F24" i="66"/>
  <c r="E23" i="72"/>
  <c r="F23" i="72"/>
  <c r="G39" i="73" s="1"/>
  <c r="N23" i="72"/>
  <c r="G23" i="72"/>
  <c r="I39" i="73" s="1"/>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K53" i="73" s="1"/>
  <c r="J21" i="64"/>
  <c r="L53" i="73" s="1"/>
  <c r="K21" i="64"/>
  <c r="M53" i="73" s="1"/>
  <c r="H21" i="64"/>
  <c r="AV62" i="73" a="1"/>
  <c r="AW62" i="73" a="1"/>
  <c r="BA14" i="66" a="1"/>
  <c r="BC14" i="66" a="1"/>
  <c r="AZ14" i="66" a="1"/>
  <c r="BB14" i="66" a="1"/>
  <c r="N22" i="66"/>
  <c r="D78" i="73"/>
  <c r="H21" i="66" a="1"/>
  <c r="M22" i="66" a="1"/>
  <c r="F22" i="66"/>
  <c r="G78" i="73" s="1"/>
  <c r="AC3" i="33"/>
  <c r="E22" i="66"/>
  <c r="G22" i="66"/>
  <c r="I78" i="73" s="1"/>
  <c r="E22" i="72"/>
  <c r="G22" i="72"/>
  <c r="I38" i="73" s="1"/>
  <c r="D38" i="73"/>
  <c r="M22" i="72" a="1"/>
  <c r="H21" i="72" a="1"/>
  <c r="N3" i="33"/>
  <c r="F22" i="72"/>
  <c r="G38" i="73" s="1"/>
  <c r="N22" i="72"/>
  <c r="K21" i="65"/>
  <c r="M61" i="73" s="1"/>
  <c r="I21" i="65"/>
  <c r="K61" i="73" s="1"/>
  <c r="J21" i="65"/>
  <c r="L61" i="73" s="1"/>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I25" i="73" s="1"/>
  <c r="F25" i="63"/>
  <c r="G25" i="73" s="1"/>
  <c r="D25" i="73"/>
  <c r="N25" i="63"/>
  <c r="E25" i="63"/>
  <c r="H6" i="33"/>
  <c r="F11" i="45"/>
  <c r="E11" i="45" s="1"/>
  <c r="G64" i="73"/>
  <c r="BO14" i="65" a="1"/>
  <c r="BQ14" i="65" a="1"/>
  <c r="BP14" i="65" a="1"/>
  <c r="BN14" i="65" a="1"/>
  <c r="M22" i="65"/>
  <c r="M24" i="65"/>
  <c r="M25" i="65"/>
  <c r="M23" i="65"/>
  <c r="E23" i="63"/>
  <c r="G23" i="63"/>
  <c r="I23" i="73" s="1"/>
  <c r="N23" i="63"/>
  <c r="D23" i="73"/>
  <c r="F23" i="63"/>
  <c r="G23" i="73" s="1"/>
  <c r="H4" i="33"/>
  <c r="D10" i="45"/>
  <c r="L24" i="64"/>
  <c r="E56" i="73"/>
  <c r="U5" i="33"/>
  <c r="L22" i="64"/>
  <c r="E54" i="73"/>
  <c r="U3" i="33"/>
  <c r="G22" i="63"/>
  <c r="I22" i="73" s="1"/>
  <c r="H3" i="33"/>
  <c r="N22" i="63"/>
  <c r="H21" i="63" a="1"/>
  <c r="E22" i="63"/>
  <c r="M22" i="63" a="1"/>
  <c r="D22" i="73"/>
  <c r="F22" i="63"/>
  <c r="G22" i="73" s="1"/>
  <c r="K10" i="45"/>
  <c r="L10" i="45"/>
  <c r="L11" i="45"/>
  <c r="K11" i="45"/>
  <c r="AV54" i="73" a="1"/>
  <c r="AW54" i="73" a="1"/>
  <c r="L25" i="64"/>
  <c r="U6" i="33"/>
  <c r="E57" i="73"/>
  <c r="CB14" i="64" a="1"/>
  <c r="CA14" i="64" a="1"/>
  <c r="CC14" i="64" a="1"/>
  <c r="BZ14" i="64" a="1"/>
  <c r="E24" i="63"/>
  <c r="F24" i="63"/>
  <c r="G24" i="63"/>
  <c r="H5" i="33"/>
  <c r="C6" i="45"/>
  <c r="D24" i="73"/>
  <c r="N24" i="63"/>
  <c r="F65" i="73"/>
  <c r="X3" i="33"/>
  <c r="L22" i="65"/>
  <c r="E62" i="73"/>
  <c r="BN14" i="67" l="1"/>
  <c r="BP16" i="67"/>
  <c r="BP14" i="67"/>
  <c r="BP17" i="67"/>
  <c r="BO16" i="67"/>
  <c r="BN15" i="67"/>
  <c r="BN17" i="67"/>
  <c r="F64" i="73"/>
  <c r="BO15" i="67"/>
  <c r="BO14" i="67"/>
  <c r="BB14" i="67"/>
  <c r="Q94" i="73" s="1"/>
  <c r="BB15" i="67"/>
  <c r="Q95" i="73" s="1"/>
  <c r="BB17" i="67"/>
  <c r="Q97" i="73" s="1"/>
  <c r="AZ15" i="67"/>
  <c r="O95" i="73" s="1"/>
  <c r="AZ14" i="67"/>
  <c r="O94" i="73" s="1"/>
  <c r="AZ16" i="67"/>
  <c r="O96" i="73" s="1"/>
  <c r="BA16" i="67"/>
  <c r="P96" i="73" s="1"/>
  <c r="BC17" i="67"/>
  <c r="R97" i="73" s="1"/>
  <c r="BC15" i="67"/>
  <c r="R95" i="73" s="1"/>
  <c r="BA14" i="67"/>
  <c r="P94" i="73" s="1"/>
  <c r="BC16" i="67"/>
  <c r="R96" i="73" s="1"/>
  <c r="BA15" i="67"/>
  <c r="P95" i="73" s="1"/>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M45" i="73" s="1"/>
  <c r="J21" i="71"/>
  <c r="L45" i="73" s="1"/>
  <c r="I21" i="71"/>
  <c r="K45" i="73" s="1"/>
  <c r="H21" i="71"/>
  <c r="BC22" i="61" a="1"/>
  <c r="BC25" i="61" s="1"/>
  <c r="R6" i="33"/>
  <c r="E49" i="73"/>
  <c r="L25" i="71"/>
  <c r="E48" i="73"/>
  <c r="L24" i="71"/>
  <c r="R5" i="33"/>
  <c r="D9" i="45"/>
  <c r="E46" i="73"/>
  <c r="L22" i="71"/>
  <c r="R3" i="33"/>
  <c r="BB23" i="62"/>
  <c r="BB22" i="61" a="1"/>
  <c r="BB23" i="61" s="1"/>
  <c r="BB22" i="71" a="1"/>
  <c r="BA22" i="71" a="1"/>
  <c r="AZ22" i="71" a="1"/>
  <c r="BC22" i="71" a="1"/>
  <c r="F47" i="73"/>
  <c r="F46" i="73"/>
  <c r="BB25" i="62"/>
  <c r="F49" i="73"/>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31" i="73"/>
  <c r="F72" i="73"/>
  <c r="E5" i="45"/>
  <c r="H5" i="45" s="1"/>
  <c r="F6" i="73"/>
  <c r="BO14" i="61" a="1"/>
  <c r="BQ14" i="61" a="1"/>
  <c r="BN14" i="61" a="1"/>
  <c r="L23" i="61"/>
  <c r="C4" i="33"/>
  <c r="E7" i="73"/>
  <c r="G8" i="73"/>
  <c r="F4" i="45"/>
  <c r="C3" i="33"/>
  <c r="E6" i="73"/>
  <c r="L22" i="61"/>
  <c r="I21" i="61"/>
  <c r="K5" i="73" s="1"/>
  <c r="J21" i="61"/>
  <c r="L5" i="73" s="1"/>
  <c r="K21" i="61"/>
  <c r="M5" i="73" s="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F7" i="73"/>
  <c r="F9" i="73"/>
  <c r="AW6" i="73" a="1"/>
  <c r="AV6" i="73" a="1"/>
  <c r="AV30" i="73" a="1"/>
  <c r="AW30" i="73" a="1"/>
  <c r="F7" i="45"/>
  <c r="G32" i="73"/>
  <c r="CA14" i="70" a="1"/>
  <c r="CC14" i="70" a="1"/>
  <c r="CB14" i="70" a="1"/>
  <c r="BZ14" i="70" a="1"/>
  <c r="F30" i="73"/>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L29" i="73" s="1"/>
  <c r="K21" i="70"/>
  <c r="M29" i="73" s="1"/>
  <c r="I21" i="70"/>
  <c r="K29" i="73" s="1"/>
  <c r="H21" i="70"/>
  <c r="F33" i="73"/>
  <c r="B14" i="73" a="1"/>
  <c r="B16" i="73" s="1"/>
  <c r="F16" i="73"/>
  <c r="AV14" i="73"/>
  <c r="AV15" i="73"/>
  <c r="AV16" i="73"/>
  <c r="AV17" i="73"/>
  <c r="CB14" i="62"/>
  <c r="AM14" i="73" s="1"/>
  <c r="CB16" i="62"/>
  <c r="AM16" i="73" s="1"/>
  <c r="CB15" i="62"/>
  <c r="AM15" i="73" s="1"/>
  <c r="CB17" i="62"/>
  <c r="AM17" i="73" s="1"/>
  <c r="F43" i="33"/>
  <c r="E43" i="33"/>
  <c r="N80" i="22" s="1"/>
  <c r="J77" i="22" s="1"/>
  <c r="BZ17" i="62"/>
  <c r="AK17" i="73" s="1"/>
  <c r="AP17" i="73" s="1"/>
  <c r="BZ14" i="62"/>
  <c r="BZ16" i="62"/>
  <c r="AK16" i="73" s="1"/>
  <c r="BZ15" i="62"/>
  <c r="AK15" i="73" s="1"/>
  <c r="AP15" i="73" s="1"/>
  <c r="E45" i="33"/>
  <c r="F45" i="33"/>
  <c r="BC16" i="62"/>
  <c r="R16" i="73" s="1"/>
  <c r="BC14" i="62"/>
  <c r="R14" i="73" s="1"/>
  <c r="BC15" i="62"/>
  <c r="R15" i="73" s="1"/>
  <c r="BC17" i="62"/>
  <c r="R17" i="73" s="1"/>
  <c r="BA16" i="62"/>
  <c r="P16" i="73" s="1"/>
  <c r="BA17" i="62"/>
  <c r="P17" i="73" s="1"/>
  <c r="BA14" i="62"/>
  <c r="P14" i="73" s="1"/>
  <c r="BA15" i="62"/>
  <c r="P15" i="73" s="1"/>
  <c r="J13" i="73"/>
  <c r="H22" i="62" a="1"/>
  <c r="BO17" i="62"/>
  <c r="BO14" i="62"/>
  <c r="BO15" i="62"/>
  <c r="BO16" i="62"/>
  <c r="AZ17" i="62"/>
  <c r="O17" i="73" s="1"/>
  <c r="AZ14" i="62"/>
  <c r="AZ15" i="62"/>
  <c r="O15" i="73" s="1"/>
  <c r="AZ16" i="62"/>
  <c r="O16" i="73" s="1"/>
  <c r="BP14" i="62"/>
  <c r="BP15" i="62"/>
  <c r="BP17" i="62"/>
  <c r="BP16" i="62"/>
  <c r="BB15" i="62"/>
  <c r="Q15" i="73" s="1"/>
  <c r="BB16" i="62"/>
  <c r="Q16" i="73" s="1"/>
  <c r="BB14" i="62"/>
  <c r="Q14" i="73" s="1"/>
  <c r="BB17" i="62"/>
  <c r="Q17" i="73" s="1"/>
  <c r="E44" i="33"/>
  <c r="F44" i="33"/>
  <c r="E42" i="33"/>
  <c r="N79" i="22" s="1"/>
  <c r="I89" i="22" s="1"/>
  <c r="F42" i="33"/>
  <c r="BQ15" i="62"/>
  <c r="BQ16" i="62"/>
  <c r="BQ14" i="62"/>
  <c r="BQ17" i="62"/>
  <c r="CC16" i="62"/>
  <c r="AN16" i="73" s="1"/>
  <c r="CC17" i="62"/>
  <c r="AN17" i="73" s="1"/>
  <c r="CC14" i="62"/>
  <c r="AN14" i="73" s="1"/>
  <c r="CC15" i="62"/>
  <c r="AN15" i="73" s="1"/>
  <c r="AW15" i="73"/>
  <c r="AW16" i="73"/>
  <c r="AW17" i="73"/>
  <c r="AW14" i="73"/>
  <c r="BN15" i="62"/>
  <c r="BN17" i="62"/>
  <c r="BN14" i="62"/>
  <c r="BN16" i="62"/>
  <c r="CA15" i="62"/>
  <c r="AL15" i="73" s="1"/>
  <c r="CA16" i="62"/>
  <c r="AL16" i="73" s="1"/>
  <c r="CA17" i="62"/>
  <c r="AL17" i="73" s="1"/>
  <c r="CA14" i="62"/>
  <c r="AL14" i="73" s="1"/>
  <c r="BZ14" i="69"/>
  <c r="BZ16" i="69"/>
  <c r="AK72" i="73" s="1"/>
  <c r="AP72" i="73" s="1"/>
  <c r="BZ17" i="69"/>
  <c r="AK73" i="73" s="1"/>
  <c r="AP73" i="73" s="1"/>
  <c r="BZ15" i="69"/>
  <c r="AK71" i="73" s="1"/>
  <c r="AP71" i="73" s="1"/>
  <c r="J69" i="73"/>
  <c r="H22" i="69" a="1"/>
  <c r="AW70" i="73"/>
  <c r="AW71" i="73"/>
  <c r="AW72" i="73"/>
  <c r="AW73" i="73"/>
  <c r="BQ16" i="69"/>
  <c r="BQ17" i="69"/>
  <c r="BQ14" i="69"/>
  <c r="BQ15" i="69"/>
  <c r="AV70" i="73"/>
  <c r="AV71" i="73"/>
  <c r="AV72" i="73"/>
  <c r="AV73" i="73"/>
  <c r="BN17" i="69"/>
  <c r="BN14" i="69"/>
  <c r="BN15" i="69"/>
  <c r="BN16" i="69"/>
  <c r="F89" i="73"/>
  <c r="Z43" i="33"/>
  <c r="N94" i="22" s="1"/>
  <c r="J82" i="22" s="1"/>
  <c r="AA43" i="33"/>
  <c r="Z44" i="33"/>
  <c r="AA44" i="33"/>
  <c r="BO14" i="69"/>
  <c r="BO15" i="69"/>
  <c r="BO16" i="69"/>
  <c r="BO17" i="69"/>
  <c r="BC14" i="69"/>
  <c r="R70" i="73" s="1"/>
  <c r="BC16" i="69"/>
  <c r="R72" i="73" s="1"/>
  <c r="BC15" i="69"/>
  <c r="R71" i="73" s="1"/>
  <c r="BC17" i="69"/>
  <c r="R73" i="73" s="1"/>
  <c r="BP14" i="69"/>
  <c r="BP15" i="69"/>
  <c r="BP16" i="69"/>
  <c r="BP17" i="69"/>
  <c r="BA17" i="69"/>
  <c r="P73" i="73" s="1"/>
  <c r="BA14" i="69"/>
  <c r="P70" i="73" s="1"/>
  <c r="BA15" i="69"/>
  <c r="P71" i="73" s="1"/>
  <c r="BA16" i="69"/>
  <c r="P72" i="73" s="1"/>
  <c r="CC16" i="69"/>
  <c r="AN72" i="73" s="1"/>
  <c r="CC14" i="69"/>
  <c r="AN70" i="73" s="1"/>
  <c r="CC15" i="69"/>
  <c r="AN71" i="73" s="1"/>
  <c r="CC17" i="69"/>
  <c r="AN73" i="73" s="1"/>
  <c r="AA45" i="33"/>
  <c r="Z45" i="33"/>
  <c r="AZ16" i="69"/>
  <c r="O72" i="73" s="1"/>
  <c r="AZ15" i="69"/>
  <c r="O71" i="73" s="1"/>
  <c r="AZ14" i="69"/>
  <c r="AZ17" i="69"/>
  <c r="O73" i="73" s="1"/>
  <c r="CA17" i="69"/>
  <c r="AL73" i="73" s="1"/>
  <c r="CA16" i="69"/>
  <c r="AL72" i="73" s="1"/>
  <c r="CA14" i="69"/>
  <c r="AL70" i="73" s="1"/>
  <c r="CA15" i="69"/>
  <c r="AL71" i="73" s="1"/>
  <c r="AA42" i="33"/>
  <c r="Z42" i="33"/>
  <c r="N93" i="22" s="1"/>
  <c r="I81" i="22" s="1"/>
  <c r="B70" i="73" a="1"/>
  <c r="BB14" i="69"/>
  <c r="Q70" i="73" s="1"/>
  <c r="BB16" i="69"/>
  <c r="Q72" i="73" s="1"/>
  <c r="BB15" i="69"/>
  <c r="Q71" i="73" s="1"/>
  <c r="BB17" i="69"/>
  <c r="Q73" i="73" s="1"/>
  <c r="CB16" i="69"/>
  <c r="AM72" i="73" s="1"/>
  <c r="CB15" i="69"/>
  <c r="AM71" i="73" s="1"/>
  <c r="CB14" i="69"/>
  <c r="AM70" i="73" s="1"/>
  <c r="CB17" i="69"/>
  <c r="AM73" i="73" s="1"/>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F25" i="73"/>
  <c r="F79" i="73"/>
  <c r="F96" i="73"/>
  <c r="F56" i="73"/>
  <c r="F81" i="73"/>
  <c r="B94" i="73" a="1"/>
  <c r="B94" i="73" s="1"/>
  <c r="E10" i="45"/>
  <c r="H10" i="45" s="1"/>
  <c r="F23" i="73"/>
  <c r="B62" i="73" a="1"/>
  <c r="B62" i="73" s="1"/>
  <c r="E15" i="45"/>
  <c r="H15" i="45" s="1"/>
  <c r="J93" i="73"/>
  <c r="H22" i="67" a="1"/>
  <c r="AI44" i="33"/>
  <c r="AJ44" i="33"/>
  <c r="AJ45" i="33"/>
  <c r="AI45" i="33"/>
  <c r="CE13" i="67" a="1"/>
  <c r="AK92" i="73"/>
  <c r="AK94" i="73"/>
  <c r="AP94" i="73" s="1"/>
  <c r="AI43" i="33"/>
  <c r="N100" i="22" s="1"/>
  <c r="J87" i="22" s="1"/>
  <c r="AJ43" i="33"/>
  <c r="AW95" i="73"/>
  <c r="AW97" i="73"/>
  <c r="AW96" i="73"/>
  <c r="AW94" i="73"/>
  <c r="AJ42" i="33"/>
  <c r="AI42" i="33"/>
  <c r="N99" i="22" s="1"/>
  <c r="I84" i="22" s="1"/>
  <c r="AV94" i="73"/>
  <c r="AV95" i="73"/>
  <c r="AV96" i="73"/>
  <c r="AV97" i="73"/>
  <c r="B54" i="73" a="1"/>
  <c r="B54" i="73" s="1"/>
  <c r="F39" i="73"/>
  <c r="M24" i="63"/>
  <c r="M22" i="63"/>
  <c r="M23" i="63"/>
  <c r="M25" i="63"/>
  <c r="AW63" i="73"/>
  <c r="AW65" i="73"/>
  <c r="AW62" i="73"/>
  <c r="AW64" i="73"/>
  <c r="I3" i="33"/>
  <c r="E22" i="73"/>
  <c r="L22" i="63"/>
  <c r="BN16" i="65"/>
  <c r="BN17" i="65"/>
  <c r="BN14" i="65"/>
  <c r="BN15" i="65"/>
  <c r="BP14" i="66"/>
  <c r="BP15" i="66"/>
  <c r="BP16" i="66"/>
  <c r="BP17" i="66"/>
  <c r="I21" i="66"/>
  <c r="K77" i="73" s="1"/>
  <c r="J21" i="66"/>
  <c r="L77" i="73" s="1"/>
  <c r="K21" i="66"/>
  <c r="M77" i="73" s="1"/>
  <c r="H21" i="66"/>
  <c r="AV62" i="73"/>
  <c r="AV63" i="73"/>
  <c r="AV64" i="73"/>
  <c r="AV65" i="73"/>
  <c r="H11" i="45"/>
  <c r="CC16" i="65"/>
  <c r="AN64" i="73" s="1"/>
  <c r="CC14" i="65"/>
  <c r="AN62" i="73" s="1"/>
  <c r="CC17" i="65"/>
  <c r="AN65" i="73" s="1"/>
  <c r="CC15" i="65"/>
  <c r="AN63" i="73" s="1"/>
  <c r="O4" i="33"/>
  <c r="E39" i="73"/>
  <c r="L23" i="72"/>
  <c r="W43" i="33"/>
  <c r="N92" i="22" s="1"/>
  <c r="J90" i="22" s="1"/>
  <c r="X43" i="33"/>
  <c r="L25" i="66"/>
  <c r="AD6" i="33"/>
  <c r="E81" i="73"/>
  <c r="CA16" i="64"/>
  <c r="AL56" i="73" s="1"/>
  <c r="CA17" i="64"/>
  <c r="AL57" i="73" s="1"/>
  <c r="CA14" i="64"/>
  <c r="AL54" i="73" s="1"/>
  <c r="CA15" i="64"/>
  <c r="AL55" i="73" s="1"/>
  <c r="BN14" i="66"/>
  <c r="BN15" i="66"/>
  <c r="BN16" i="66"/>
  <c r="BN17" i="66"/>
  <c r="I80" i="73"/>
  <c r="G13" i="45"/>
  <c r="I21" i="63"/>
  <c r="K21" i="73" s="1"/>
  <c r="K21" i="63"/>
  <c r="M21" i="73" s="1"/>
  <c r="J21" i="63"/>
  <c r="L21" i="73" s="1"/>
  <c r="H21" i="63"/>
  <c r="BP14" i="65"/>
  <c r="BP15" i="65"/>
  <c r="BP16" i="65"/>
  <c r="BP17" i="65"/>
  <c r="E25" i="73"/>
  <c r="L25" i="63"/>
  <c r="I6" i="33"/>
  <c r="BQ17" i="66"/>
  <c r="BQ14" i="66"/>
  <c r="BQ15" i="66"/>
  <c r="BQ16" i="66"/>
  <c r="F38" i="73"/>
  <c r="AW78" i="73" a="1"/>
  <c r="AV78" i="73" a="1"/>
  <c r="J53" i="73"/>
  <c r="H22" i="64" a="1"/>
  <c r="AZ14" i="63" a="1"/>
  <c r="BB14" i="63" a="1"/>
  <c r="BA14" i="63" a="1"/>
  <c r="BC14" i="63" a="1"/>
  <c r="BZ15" i="66"/>
  <c r="AK79" i="73" s="1"/>
  <c r="AP79" i="73" s="1"/>
  <c r="BZ17" i="66"/>
  <c r="AK81" i="73" s="1"/>
  <c r="AP81" i="73" s="1"/>
  <c r="BZ14" i="66"/>
  <c r="BZ16" i="66"/>
  <c r="AK80" i="73" s="1"/>
  <c r="AP80" i="73" s="1"/>
  <c r="F13" i="45"/>
  <c r="G80" i="73"/>
  <c r="F41" i="73"/>
  <c r="BQ17" i="65"/>
  <c r="BQ14" i="65"/>
  <c r="BQ15" i="65"/>
  <c r="BQ16" i="65"/>
  <c r="G8" i="45"/>
  <c r="I40" i="73"/>
  <c r="BA14" i="72" a="1"/>
  <c r="BB14" i="72" a="1"/>
  <c r="AZ14" i="72" a="1"/>
  <c r="BC14" i="72" a="1"/>
  <c r="BO14" i="66"/>
  <c r="BO15" i="66"/>
  <c r="BO16" i="66"/>
  <c r="BO17" i="66"/>
  <c r="CB16" i="66"/>
  <c r="AM80" i="73" s="1"/>
  <c r="CB14" i="66"/>
  <c r="AM78" i="73" s="1"/>
  <c r="CB17" i="66"/>
  <c r="AM81" i="73" s="1"/>
  <c r="CB15" i="66"/>
  <c r="AM79" i="73" s="1"/>
  <c r="D13" i="45"/>
  <c r="E80" i="73"/>
  <c r="L24" i="66"/>
  <c r="AD5" i="33"/>
  <c r="W45" i="33"/>
  <c r="X45" i="33"/>
  <c r="F6" i="45"/>
  <c r="G24" i="73"/>
  <c r="E24" i="73"/>
  <c r="D6" i="45"/>
  <c r="I5" i="33"/>
  <c r="L24" i="63"/>
  <c r="CB14" i="64"/>
  <c r="AM54" i="73" s="1"/>
  <c r="CB16" i="64"/>
  <c r="AM56" i="73" s="1"/>
  <c r="CB17" i="64"/>
  <c r="AM57" i="73" s="1"/>
  <c r="CB15" i="64"/>
  <c r="AM55" i="73" s="1"/>
  <c r="K6" i="45"/>
  <c r="L6" i="45"/>
  <c r="U45" i="33"/>
  <c r="T45" i="33"/>
  <c r="I4" i="33"/>
  <c r="L23" i="63"/>
  <c r="E23" i="73"/>
  <c r="BO14" i="65"/>
  <c r="BO15" i="65"/>
  <c r="BO16" i="65"/>
  <c r="BO17" i="65"/>
  <c r="F8" i="45"/>
  <c r="G40" i="73"/>
  <c r="BN16" i="64"/>
  <c r="BN15" i="64"/>
  <c r="BN14" i="64"/>
  <c r="BN17" i="64"/>
  <c r="J61" i="73"/>
  <c r="H22" i="65" a="1"/>
  <c r="I21" i="72"/>
  <c r="K37" i="73" s="1"/>
  <c r="H21" i="72"/>
  <c r="K21" i="72"/>
  <c r="M37" i="73" s="1"/>
  <c r="J21" i="72"/>
  <c r="L37" i="73" s="1"/>
  <c r="AD3" i="33"/>
  <c r="E78" i="73"/>
  <c r="L22" i="66"/>
  <c r="BB14" i="66"/>
  <c r="Q78" i="73" s="1"/>
  <c r="BB16" i="66"/>
  <c r="Q80" i="73" s="1"/>
  <c r="BB15" i="66"/>
  <c r="Q79" i="73" s="1"/>
  <c r="BB17" i="66"/>
  <c r="Q81" i="73" s="1"/>
  <c r="CB14" i="63" a="1"/>
  <c r="CA14" i="63" a="1"/>
  <c r="CC14" i="63" a="1"/>
  <c r="BZ14" i="63" a="1"/>
  <c r="CC17" i="66"/>
  <c r="AN81" i="73" s="1"/>
  <c r="CC15" i="66"/>
  <c r="AN79" i="73" s="1"/>
  <c r="CC16" i="66"/>
  <c r="AN80" i="73" s="1"/>
  <c r="CC14" i="66"/>
  <c r="AN78" i="73" s="1"/>
  <c r="BC14" i="64"/>
  <c r="R54" i="73" s="1"/>
  <c r="BC17" i="64"/>
  <c r="R57" i="73" s="1"/>
  <c r="BC16" i="64"/>
  <c r="R56" i="73" s="1"/>
  <c r="BC15" i="64"/>
  <c r="R55" i="73" s="1"/>
  <c r="X42" i="33"/>
  <c r="W42" i="33"/>
  <c r="N91" i="22" s="1"/>
  <c r="I88" i="22" s="1"/>
  <c r="L22" i="72"/>
  <c r="E38" i="73"/>
  <c r="O3" i="33"/>
  <c r="BB16" i="65"/>
  <c r="Q64" i="73" s="1"/>
  <c r="BB14" i="65"/>
  <c r="Q62" i="73" s="1"/>
  <c r="BB17" i="65"/>
  <c r="Q65" i="73" s="1"/>
  <c r="BB15" i="65"/>
  <c r="Q63" i="73" s="1"/>
  <c r="AW54" i="73"/>
  <c r="AW55" i="73"/>
  <c r="AW56" i="73"/>
  <c r="AW57" i="73"/>
  <c r="T44" i="33"/>
  <c r="U44" i="33"/>
  <c r="D8" i="45"/>
  <c r="L24" i="72"/>
  <c r="O5" i="33"/>
  <c r="E40" i="73"/>
  <c r="BQ15" i="64"/>
  <c r="BQ16" i="64"/>
  <c r="BQ17" i="64"/>
  <c r="BQ14" i="64"/>
  <c r="M22" i="72"/>
  <c r="M24" i="72"/>
  <c r="M25" i="72"/>
  <c r="M23" i="72"/>
  <c r="AZ14" i="66"/>
  <c r="AZ17" i="66"/>
  <c r="O81" i="73" s="1"/>
  <c r="AZ16" i="66"/>
  <c r="O80" i="73" s="1"/>
  <c r="AZ15" i="66"/>
  <c r="O79" i="73" s="1"/>
  <c r="CA17" i="66"/>
  <c r="AL81" i="73" s="1"/>
  <c r="CA15" i="66"/>
  <c r="AL79" i="73" s="1"/>
  <c r="CA14" i="66"/>
  <c r="AL78" i="73" s="1"/>
  <c r="CA16" i="66"/>
  <c r="AL80" i="73" s="1"/>
  <c r="E41" i="73"/>
  <c r="L25" i="72"/>
  <c r="O6" i="33"/>
  <c r="BC15" i="65"/>
  <c r="R63" i="73" s="1"/>
  <c r="BC17" i="65"/>
  <c r="R65" i="73" s="1"/>
  <c r="BC14" i="65"/>
  <c r="R62" i="73" s="1"/>
  <c r="BC16" i="65"/>
  <c r="R64" i="73" s="1"/>
  <c r="BA15" i="64"/>
  <c r="P55" i="73" s="1"/>
  <c r="BA16" i="64"/>
  <c r="P56" i="73" s="1"/>
  <c r="BA17" i="64"/>
  <c r="P57" i="73" s="1"/>
  <c r="BA14" i="64"/>
  <c r="P54" i="73" s="1"/>
  <c r="T42" i="33"/>
  <c r="N89" i="22" s="1"/>
  <c r="I86" i="22" s="1"/>
  <c r="U42" i="33"/>
  <c r="CC14" i="72" a="1"/>
  <c r="CA14" i="72" a="1"/>
  <c r="CB14" i="72" a="1"/>
  <c r="BZ14" i="72" a="1"/>
  <c r="CB16" i="65"/>
  <c r="AM64" i="73" s="1"/>
  <c r="CB14" i="65"/>
  <c r="AM62" i="73" s="1"/>
  <c r="CB17" i="65"/>
  <c r="AM65" i="73" s="1"/>
  <c r="CB15" i="65"/>
  <c r="AM63" i="73" s="1"/>
  <c r="G6" i="45"/>
  <c r="I24" i="73"/>
  <c r="BZ16" i="64"/>
  <c r="AK56" i="73" s="1"/>
  <c r="BZ14" i="64"/>
  <c r="BZ17" i="64"/>
  <c r="AK57" i="73" s="1"/>
  <c r="BZ15" i="64"/>
  <c r="AK55" i="73" s="1"/>
  <c r="AP55" i="73" s="1"/>
  <c r="AV55" i="73"/>
  <c r="AV56" i="73"/>
  <c r="AV54" i="73"/>
  <c r="AV57" i="73"/>
  <c r="F22" i="73"/>
  <c r="BP14" i="72" a="1"/>
  <c r="BO14" i="72" a="1"/>
  <c r="BQ14" i="72" a="1"/>
  <c r="BN14" i="72" a="1"/>
  <c r="BO17" i="64"/>
  <c r="BO14" i="64"/>
  <c r="BO15" i="64"/>
  <c r="BO16" i="64"/>
  <c r="AV38" i="73" a="1"/>
  <c r="AW38" i="73" a="1"/>
  <c r="F78" i="73"/>
  <c r="BC15" i="66"/>
  <c r="R79" i="73" s="1"/>
  <c r="BC17" i="66"/>
  <c r="R81" i="73" s="1"/>
  <c r="BC16" i="66"/>
  <c r="R80" i="73" s="1"/>
  <c r="BC14" i="66"/>
  <c r="R78" i="73" s="1"/>
  <c r="BZ14" i="65"/>
  <c r="BZ16" i="65"/>
  <c r="AK64" i="73" s="1"/>
  <c r="AP64" i="73" s="1"/>
  <c r="BZ15" i="65"/>
  <c r="AK63" i="73" s="1"/>
  <c r="AP63" i="73" s="1"/>
  <c r="BZ17" i="65"/>
  <c r="AK65" i="73" s="1"/>
  <c r="AP65" i="73" s="1"/>
  <c r="BA16" i="65"/>
  <c r="P64" i="73" s="1"/>
  <c r="BA17" i="65"/>
  <c r="P65" i="73" s="1"/>
  <c r="BA14" i="65"/>
  <c r="P62" i="73" s="1"/>
  <c r="BA15" i="65"/>
  <c r="P63" i="73" s="1"/>
  <c r="AZ16" i="64"/>
  <c r="O56" i="73" s="1"/>
  <c r="AZ15" i="64"/>
  <c r="O55" i="73" s="1"/>
  <c r="AZ14" i="64"/>
  <c r="AZ17" i="64"/>
  <c r="O57" i="73" s="1"/>
  <c r="CC15" i="64"/>
  <c r="AN55" i="73" s="1"/>
  <c r="CC17" i="64"/>
  <c r="AN57" i="73" s="1"/>
  <c r="CC14" i="64"/>
  <c r="AN54" i="73" s="1"/>
  <c r="CC16" i="64"/>
  <c r="AN56" i="73" s="1"/>
  <c r="AW22" i="73" a="1"/>
  <c r="AV22" i="73" a="1"/>
  <c r="L8" i="45"/>
  <c r="K8" i="45"/>
  <c r="BP14" i="64"/>
  <c r="BP15" i="64"/>
  <c r="BP16" i="64"/>
  <c r="BP17" i="64"/>
  <c r="M22" i="66"/>
  <c r="M23" i="66"/>
  <c r="M24" i="66"/>
  <c r="M25" i="66"/>
  <c r="BA17" i="66"/>
  <c r="P81" i="73" s="1"/>
  <c r="BA14" i="66"/>
  <c r="P78" i="73" s="1"/>
  <c r="BA15" i="66"/>
  <c r="P79" i="73" s="1"/>
  <c r="BA16" i="66"/>
  <c r="P80" i="73" s="1"/>
  <c r="X44" i="33"/>
  <c r="W44" i="33"/>
  <c r="BP14" i="63" a="1"/>
  <c r="BQ14" i="63" a="1"/>
  <c r="BO14" i="63" a="1"/>
  <c r="BN14" i="63" a="1"/>
  <c r="CA17" i="65"/>
  <c r="AL65" i="73" s="1"/>
  <c r="CA15" i="65"/>
  <c r="AL63" i="73" s="1"/>
  <c r="CA14" i="65"/>
  <c r="AL62" i="73" s="1"/>
  <c r="CA16" i="65"/>
  <c r="AL64" i="73" s="1"/>
  <c r="T43" i="33"/>
  <c r="N90" i="22" s="1"/>
  <c r="J92" i="22" s="1"/>
  <c r="U43" i="33"/>
  <c r="L13" i="45"/>
  <c r="K13" i="45"/>
  <c r="E79" i="73"/>
  <c r="AD4" i="33"/>
  <c r="L23" i="66"/>
  <c r="AZ15" i="65"/>
  <c r="O63" i="73" s="1"/>
  <c r="AZ14" i="65"/>
  <c r="AZ17" i="65"/>
  <c r="O65" i="73" s="1"/>
  <c r="AZ16" i="65"/>
  <c r="O64" i="73" s="1"/>
  <c r="BB17" i="64"/>
  <c r="Q57" i="73" s="1"/>
  <c r="BB14" i="64"/>
  <c r="Q54" i="73" s="1"/>
  <c r="BB16" i="64"/>
  <c r="Q56" i="73" s="1"/>
  <c r="BB15" i="64"/>
  <c r="Q55" i="73" s="1"/>
  <c r="BS13" i="67" l="1" a="1"/>
  <c r="Z92" i="73"/>
  <c r="T95" i="73"/>
  <c r="T94" i="73"/>
  <c r="T96" i="73"/>
  <c r="BE13" i="67" a="1"/>
  <c r="T97" i="73"/>
  <c r="BA22" i="68"/>
  <c r="BE21" i="62" a="1"/>
  <c r="BF21" i="62" s="1"/>
  <c r="BB22" i="68"/>
  <c r="BB22" i="61"/>
  <c r="AZ25" i="68"/>
  <c r="AZ25" i="72"/>
  <c r="BA25" i="68"/>
  <c r="BA23" i="61"/>
  <c r="BA22" i="61"/>
  <c r="T16" i="73"/>
  <c r="BC22" i="68"/>
  <c r="Z94" i="73" a="1"/>
  <c r="Z95" i="73" s="1"/>
  <c r="AE95" i="73" s="1"/>
  <c r="BA24" i="68"/>
  <c r="AA94" i="73" a="1"/>
  <c r="AA95" i="73" s="1"/>
  <c r="AZ24" i="61"/>
  <c r="AZ22" i="61"/>
  <c r="AC14" i="73" a="1"/>
  <c r="AC14" i="73" s="1"/>
  <c r="AZ24" i="72"/>
  <c r="AZ23" i="61"/>
  <c r="AZ23" i="72"/>
  <c r="AC94" i="73" a="1"/>
  <c r="AC94" i="73" s="1"/>
  <c r="AB94" i="73" a="1"/>
  <c r="AB95" i="73" s="1"/>
  <c r="T73" i="73"/>
  <c r="BC23" i="61"/>
  <c r="BB25" i="68"/>
  <c r="BB24" i="68"/>
  <c r="BA25" i="61"/>
  <c r="AZ24" i="68"/>
  <c r="BC23" i="68"/>
  <c r="BC25" i="68"/>
  <c r="BC23" i="72"/>
  <c r="AZ24" i="70"/>
  <c r="AZ23" i="70"/>
  <c r="AZ25" i="70"/>
  <c r="AZ23" i="68"/>
  <c r="BB25" i="61"/>
  <c r="BC22" i="72"/>
  <c r="T81" i="73"/>
  <c r="BC24" i="61"/>
  <c r="BC22" i="61"/>
  <c r="BC25" i="72"/>
  <c r="BA24" i="72"/>
  <c r="BC25" i="70"/>
  <c r="BC23" i="70"/>
  <c r="BC22" i="70"/>
  <c r="BC24" i="70"/>
  <c r="BA25" i="72"/>
  <c r="BE21" i="67" a="1"/>
  <c r="BA22" i="72"/>
  <c r="BB23" i="70"/>
  <c r="BB24" i="70"/>
  <c r="BB25" i="70"/>
  <c r="BB22" i="70"/>
  <c r="BB25" i="72"/>
  <c r="BA25" i="70"/>
  <c r="BA22" i="70"/>
  <c r="BA24" i="70"/>
  <c r="BA23" i="70"/>
  <c r="BB24" i="72"/>
  <c r="BB23" i="72"/>
  <c r="AP16" i="73"/>
  <c r="BE21" i="65" a="1"/>
  <c r="BB24" i="61"/>
  <c r="Z14" i="73" a="1"/>
  <c r="Z16" i="73" s="1"/>
  <c r="CA17" i="71"/>
  <c r="AL49" i="73" s="1"/>
  <c r="CA16" i="71"/>
  <c r="AL48" i="73" s="1"/>
  <c r="CA14" i="71"/>
  <c r="AL46" i="73" s="1"/>
  <c r="CA15" i="71"/>
  <c r="AL47" i="73" s="1"/>
  <c r="AV47" i="73"/>
  <c r="AV48" i="73"/>
  <c r="AV46" i="73"/>
  <c r="AV49" i="73"/>
  <c r="AZ24" i="71"/>
  <c r="AZ22" i="71"/>
  <c r="AZ25" i="71"/>
  <c r="AZ23" i="71"/>
  <c r="H22" i="71" a="1"/>
  <c r="J45" i="73"/>
  <c r="CB15" i="71"/>
  <c r="AM47" i="73" s="1"/>
  <c r="CB17" i="71"/>
  <c r="AM49" i="73" s="1"/>
  <c r="CB14" i="71"/>
  <c r="AM46" i="73" s="1"/>
  <c r="CB16" i="71"/>
  <c r="AM48" i="73" s="1"/>
  <c r="AW47" i="73"/>
  <c r="AW48" i="73"/>
  <c r="AW46" i="73"/>
  <c r="AW49" i="73"/>
  <c r="E9" i="45"/>
  <c r="H9" i="45" s="1"/>
  <c r="BA23" i="71"/>
  <c r="BA24" i="71"/>
  <c r="BA25" i="71"/>
  <c r="BA22" i="71"/>
  <c r="AB14" i="73" a="1"/>
  <c r="AB15" i="73" s="1"/>
  <c r="AA14" i="73" a="1"/>
  <c r="AA17" i="73" s="1"/>
  <c r="BZ17" i="71"/>
  <c r="AK49" i="73" s="1"/>
  <c r="AP49" i="73" s="1"/>
  <c r="BZ15" i="71"/>
  <c r="AK47" i="73" s="1"/>
  <c r="AP47" i="73" s="1"/>
  <c r="BZ16" i="71"/>
  <c r="AK48" i="73" s="1"/>
  <c r="AP48" i="73" s="1"/>
  <c r="BZ14" i="71"/>
  <c r="F48" i="73"/>
  <c r="BB23" i="71"/>
  <c r="BB25" i="71"/>
  <c r="BB22" i="71"/>
  <c r="BB24" i="71"/>
  <c r="R44" i="33"/>
  <c r="Q44" i="33"/>
  <c r="BO14" i="71"/>
  <c r="BO15" i="71"/>
  <c r="BO17" i="71"/>
  <c r="BO16" i="71"/>
  <c r="R45" i="33"/>
  <c r="Q45" i="33"/>
  <c r="AZ15" i="71"/>
  <c r="O47" i="73" s="1"/>
  <c r="AZ14" i="71"/>
  <c r="AZ16" i="71"/>
  <c r="O48" i="73" s="1"/>
  <c r="AZ17" i="71"/>
  <c r="O49" i="73" s="1"/>
  <c r="R43" i="33"/>
  <c r="Q43" i="33"/>
  <c r="N88" i="22" s="1"/>
  <c r="J80" i="22" s="1"/>
  <c r="BQ17" i="71"/>
  <c r="BQ16" i="71"/>
  <c r="BQ14" i="71"/>
  <c r="BQ15" i="71"/>
  <c r="BC16" i="71"/>
  <c r="R48" i="73" s="1"/>
  <c r="BC14" i="71"/>
  <c r="R46" i="73" s="1"/>
  <c r="BC15" i="71"/>
  <c r="R47" i="73" s="1"/>
  <c r="BC17" i="71"/>
  <c r="R49" i="73" s="1"/>
  <c r="BN15" i="71"/>
  <c r="BN17" i="71"/>
  <c r="BN14" i="71"/>
  <c r="BN16" i="71"/>
  <c r="Q42" i="33"/>
  <c r="N87" i="22" s="1"/>
  <c r="I79" i="22" s="1"/>
  <c r="R42" i="33"/>
  <c r="BB14" i="71"/>
  <c r="Q46" i="73" s="1"/>
  <c r="BB16" i="71"/>
  <c r="Q48" i="73" s="1"/>
  <c r="BB15" i="71"/>
  <c r="Q47" i="73" s="1"/>
  <c r="BB17" i="71"/>
  <c r="Q49" i="73" s="1"/>
  <c r="B46" i="73" a="1"/>
  <c r="CC17" i="71"/>
  <c r="AN49" i="73" s="1"/>
  <c r="CC14" i="71"/>
  <c r="AN46" i="73" s="1"/>
  <c r="CC16" i="71"/>
  <c r="AN48" i="73" s="1"/>
  <c r="CC15" i="71"/>
  <c r="AN47" i="73" s="1"/>
  <c r="BP16" i="71"/>
  <c r="BP17" i="71"/>
  <c r="BP14" i="71"/>
  <c r="BP15" i="71"/>
  <c r="BC22" i="71"/>
  <c r="BC23" i="71"/>
  <c r="BC25" i="71"/>
  <c r="BC24" i="71"/>
  <c r="BA17" i="71"/>
  <c r="P49" i="73" s="1"/>
  <c r="BA14" i="71"/>
  <c r="P46" i="73" s="1"/>
  <c r="BA16" i="71"/>
  <c r="P48" i="73" s="1"/>
  <c r="BA15" i="71"/>
  <c r="P47" i="73" s="1"/>
  <c r="AP57" i="73"/>
  <c r="AP56" i="73"/>
  <c r="BA25" i="63"/>
  <c r="BA24" i="63"/>
  <c r="BA22" i="63"/>
  <c r="BA23" i="63"/>
  <c r="BC24" i="63"/>
  <c r="BC23" i="63"/>
  <c r="BC22" i="63"/>
  <c r="BC25" i="63"/>
  <c r="T17" i="73"/>
  <c r="BB24" i="63"/>
  <c r="BB23" i="63"/>
  <c r="BB25" i="63"/>
  <c r="BB22" i="63"/>
  <c r="AZ24" i="63"/>
  <c r="AZ22" i="63"/>
  <c r="AZ23" i="63"/>
  <c r="AZ25" i="63"/>
  <c r="BE21" i="64" a="1"/>
  <c r="B56" i="73"/>
  <c r="B57" i="73"/>
  <c r="B55" i="73"/>
  <c r="B63" i="73"/>
  <c r="AV6" i="73"/>
  <c r="AV7" i="73"/>
  <c r="AV8" i="73"/>
  <c r="AV9" i="73"/>
  <c r="B44" i="33"/>
  <c r="C44" i="33"/>
  <c r="CB16" i="61"/>
  <c r="AM8" i="73" s="1"/>
  <c r="CB17" i="61"/>
  <c r="AM9" i="73" s="1"/>
  <c r="CB14" i="61"/>
  <c r="AM6" i="73" s="1"/>
  <c r="CB15" i="61"/>
  <c r="AM7" i="73" s="1"/>
  <c r="AW7" i="73"/>
  <c r="AW6" i="73"/>
  <c r="AW8" i="73"/>
  <c r="AW9" i="73"/>
  <c r="BA14" i="61"/>
  <c r="P6" i="73" s="1"/>
  <c r="BA16" i="61"/>
  <c r="P8" i="73" s="1"/>
  <c r="BA15" i="61"/>
  <c r="P7" i="73" s="1"/>
  <c r="BA17" i="61"/>
  <c r="P9" i="73" s="1"/>
  <c r="B45" i="33"/>
  <c r="C45" i="33"/>
  <c r="CC14" i="61"/>
  <c r="AN6" i="73" s="1"/>
  <c r="CC16" i="61"/>
  <c r="AN8" i="73" s="1"/>
  <c r="CC15" i="61"/>
  <c r="AN7" i="73" s="1"/>
  <c r="CC17" i="61"/>
  <c r="AN9" i="73" s="1"/>
  <c r="C42" i="33"/>
  <c r="B42" i="33"/>
  <c r="N77" i="22" s="1"/>
  <c r="I83" i="22" s="1"/>
  <c r="B43" i="33"/>
  <c r="N78" i="22" s="1"/>
  <c r="I77" i="22" s="1"/>
  <c r="C43" i="33"/>
  <c r="AZ16" i="61"/>
  <c r="O8" i="73" s="1"/>
  <c r="AZ17" i="61"/>
  <c r="O9" i="73" s="1"/>
  <c r="AZ15" i="61"/>
  <c r="O7" i="73" s="1"/>
  <c r="AZ14" i="61"/>
  <c r="CA15" i="61"/>
  <c r="AL7" i="73" s="1"/>
  <c r="CA16" i="61"/>
  <c r="AL8" i="73" s="1"/>
  <c r="CA17" i="61"/>
  <c r="AL9" i="73" s="1"/>
  <c r="CA14" i="61"/>
  <c r="AL6" i="73" s="1"/>
  <c r="BC17" i="61"/>
  <c r="R9" i="73" s="1"/>
  <c r="BC16" i="61"/>
  <c r="R8" i="73" s="1"/>
  <c r="BC15" i="61"/>
  <c r="R7" i="73" s="1"/>
  <c r="BC14" i="61"/>
  <c r="R6" i="73" s="1"/>
  <c r="B6" i="73" a="1"/>
  <c r="BZ14" i="61"/>
  <c r="BZ17" i="61"/>
  <c r="AK9" i="73" s="1"/>
  <c r="AP9" i="73" s="1"/>
  <c r="BZ15" i="61"/>
  <c r="AK7" i="73" s="1"/>
  <c r="AP7" i="73" s="1"/>
  <c r="BZ16" i="61"/>
  <c r="AK8" i="73" s="1"/>
  <c r="AP8" i="73" s="1"/>
  <c r="BB16" i="61"/>
  <c r="Q8" i="73" s="1"/>
  <c r="BB14" i="61"/>
  <c r="Q6" i="73" s="1"/>
  <c r="BB15" i="61"/>
  <c r="Q7" i="73" s="1"/>
  <c r="BB17" i="61"/>
  <c r="Q9" i="73" s="1"/>
  <c r="BP16" i="61"/>
  <c r="BP17" i="61"/>
  <c r="BP14" i="61"/>
  <c r="BP15" i="61"/>
  <c r="E4" i="45"/>
  <c r="H4" i="45" s="1"/>
  <c r="BN17" i="61"/>
  <c r="BN14" i="61"/>
  <c r="BN15" i="61"/>
  <c r="BN16" i="61"/>
  <c r="J5" i="73"/>
  <c r="H22" i="61" a="1"/>
  <c r="F8" i="73"/>
  <c r="BQ17" i="61"/>
  <c r="BQ14" i="61"/>
  <c r="BQ15" i="61"/>
  <c r="BQ16" i="61"/>
  <c r="BO14" i="61"/>
  <c r="BO16" i="61"/>
  <c r="BO17" i="61"/>
  <c r="BO15" i="61"/>
  <c r="B15" i="73"/>
  <c r="BB17" i="70"/>
  <c r="Q33" i="73" s="1"/>
  <c r="BB14" i="70"/>
  <c r="Q30" i="73" s="1"/>
  <c r="BB16" i="70"/>
  <c r="Q32" i="73" s="1"/>
  <c r="BB15" i="70"/>
  <c r="Q31" i="73" s="1"/>
  <c r="B30" i="73" a="1"/>
  <c r="BZ15" i="70"/>
  <c r="AK31" i="73" s="1"/>
  <c r="AP31" i="73" s="1"/>
  <c r="BZ17" i="70"/>
  <c r="AK33" i="73" s="1"/>
  <c r="AP33" i="73" s="1"/>
  <c r="BZ14" i="70"/>
  <c r="BZ16" i="70"/>
  <c r="AK32" i="73" s="1"/>
  <c r="AP32" i="73" s="1"/>
  <c r="B14" i="73"/>
  <c r="AZ17" i="70"/>
  <c r="O33" i="73" s="1"/>
  <c r="AZ16" i="70"/>
  <c r="O32" i="73" s="1"/>
  <c r="AZ15" i="70"/>
  <c r="O31" i="73" s="1"/>
  <c r="AZ14" i="70"/>
  <c r="L45" i="33"/>
  <c r="K45" i="33"/>
  <c r="CB14" i="70"/>
  <c r="AM30" i="73" s="1"/>
  <c r="CB15" i="70"/>
  <c r="AM31" i="73" s="1"/>
  <c r="CB16" i="70"/>
  <c r="AM32" i="73" s="1"/>
  <c r="CB17" i="70"/>
  <c r="AM33" i="73" s="1"/>
  <c r="K42" i="33"/>
  <c r="N83" i="22" s="1"/>
  <c r="I85" i="22" s="1"/>
  <c r="L42" i="33"/>
  <c r="BC14" i="70"/>
  <c r="R30" i="73" s="1"/>
  <c r="BC16" i="70"/>
  <c r="R32" i="73" s="1"/>
  <c r="BC15" i="70"/>
  <c r="R31" i="73" s="1"/>
  <c r="BC17" i="70"/>
  <c r="R33" i="73" s="1"/>
  <c r="CC17" i="70"/>
  <c r="AN33" i="73" s="1"/>
  <c r="CC14" i="70"/>
  <c r="AN30" i="73" s="1"/>
  <c r="CC15" i="70"/>
  <c r="AN31" i="73" s="1"/>
  <c r="CC16" i="70"/>
  <c r="AN32" i="73" s="1"/>
  <c r="BA16" i="70"/>
  <c r="P32" i="73" s="1"/>
  <c r="BA17" i="70"/>
  <c r="P33" i="73" s="1"/>
  <c r="BA14" i="70"/>
  <c r="P30" i="73" s="1"/>
  <c r="BA15" i="70"/>
  <c r="P31" i="73" s="1"/>
  <c r="CA14" i="70"/>
  <c r="AL30" i="73" s="1"/>
  <c r="CA17" i="70"/>
  <c r="AL33" i="73" s="1"/>
  <c r="CA16" i="70"/>
  <c r="AL32" i="73" s="1"/>
  <c r="CA15" i="70"/>
  <c r="AL31" i="73" s="1"/>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T15" i="73"/>
  <c r="B17" i="73"/>
  <c r="B86" i="73" a="1"/>
  <c r="B88" i="73" s="1"/>
  <c r="B64" i="73"/>
  <c r="AK14" i="73"/>
  <c r="AP14" i="73" s="1"/>
  <c r="CE13" i="62" a="1"/>
  <c r="AK12" i="73"/>
  <c r="I22" i="62"/>
  <c r="K14" i="73" s="1"/>
  <c r="H25" i="62"/>
  <c r="J17" i="73" s="1"/>
  <c r="H24" i="62"/>
  <c r="J16" i="73" s="1"/>
  <c r="I25" i="62"/>
  <c r="K17" i="73" s="1"/>
  <c r="J24" i="62"/>
  <c r="L16" i="73" s="1"/>
  <c r="H23" i="62"/>
  <c r="J15" i="73" s="1"/>
  <c r="I24" i="62"/>
  <c r="K16" i="73" s="1"/>
  <c r="K25" i="62"/>
  <c r="M17" i="73" s="1"/>
  <c r="K24" i="62"/>
  <c r="M16" i="73" s="1"/>
  <c r="J23" i="62"/>
  <c r="L15" i="73" s="1"/>
  <c r="I23" i="62"/>
  <c r="K15" i="73" s="1"/>
  <c r="H22" i="62"/>
  <c r="J14" i="73" s="1"/>
  <c r="K23" i="62"/>
  <c r="M15" i="73" s="1"/>
  <c r="K22" i="62"/>
  <c r="M14" i="73" s="1"/>
  <c r="J25" i="62"/>
  <c r="L17" i="73" s="1"/>
  <c r="J22" i="62"/>
  <c r="L14" i="73" s="1"/>
  <c r="O14" i="73"/>
  <c r="T14" i="73" s="1"/>
  <c r="BE13" i="62" a="1"/>
  <c r="Z12" i="73"/>
  <c r="BS13" i="62" a="1"/>
  <c r="AR50" i="33"/>
  <c r="D110" i="48"/>
  <c r="I50" i="33"/>
  <c r="E94" i="48"/>
  <c r="AD50" i="33"/>
  <c r="K25" i="69"/>
  <c r="M73" i="73" s="1"/>
  <c r="J22" i="69"/>
  <c r="L70" i="73" s="1"/>
  <c r="K24" i="69"/>
  <c r="M72" i="73" s="1"/>
  <c r="I25" i="69"/>
  <c r="K73" i="73" s="1"/>
  <c r="K23" i="69"/>
  <c r="M71" i="73" s="1"/>
  <c r="I24" i="69"/>
  <c r="K72" i="73" s="1"/>
  <c r="H25" i="69"/>
  <c r="J73" i="73" s="1"/>
  <c r="K22" i="69"/>
  <c r="M70" i="73" s="1"/>
  <c r="I23" i="69"/>
  <c r="K71" i="73" s="1"/>
  <c r="H24" i="69"/>
  <c r="J72" i="73" s="1"/>
  <c r="I22" i="69"/>
  <c r="K70" i="73" s="1"/>
  <c r="H23" i="69"/>
  <c r="J71" i="73" s="1"/>
  <c r="J25" i="69"/>
  <c r="L73" i="73" s="1"/>
  <c r="J23" i="69"/>
  <c r="L71" i="73" s="1"/>
  <c r="H22" i="69"/>
  <c r="J70" i="73" s="1"/>
  <c r="J24" i="69"/>
  <c r="L72" i="73" s="1"/>
  <c r="B72" i="73"/>
  <c r="B70" i="73"/>
  <c r="B73" i="73"/>
  <c r="B71" i="73"/>
  <c r="O70" i="73"/>
  <c r="T70" i="73" s="1"/>
  <c r="BE13" i="69" a="1"/>
  <c r="AC70" i="73" a="1"/>
  <c r="E50" i="33"/>
  <c r="T71" i="73"/>
  <c r="AB70" i="73" a="1"/>
  <c r="AA70" i="73" a="1"/>
  <c r="BS13" i="69" a="1"/>
  <c r="Z68" i="73"/>
  <c r="Z70" i="73" a="1"/>
  <c r="T72" i="73"/>
  <c r="AK68" i="73"/>
  <c r="AK70" i="73"/>
  <c r="AP70" i="73" s="1"/>
  <c r="CE13" i="69" a="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AG44" i="33"/>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B95" i="73"/>
  <c r="E14" i="45"/>
  <c r="H14" i="45" s="1"/>
  <c r="CC17" i="68"/>
  <c r="AN89" i="73" s="1"/>
  <c r="CC15" i="68"/>
  <c r="AN87" i="73" s="1"/>
  <c r="CC16" i="68"/>
  <c r="AN88" i="73" s="1"/>
  <c r="CC14" i="68"/>
  <c r="AN86" i="73" s="1"/>
  <c r="AV86" i="73"/>
  <c r="AV87" i="73"/>
  <c r="AV88" i="73"/>
  <c r="AV89" i="73"/>
  <c r="AF45" i="33"/>
  <c r="AG45" i="33"/>
  <c r="AF43" i="33"/>
  <c r="N98" i="22" s="1"/>
  <c r="I87" i="22" s="1"/>
  <c r="AG43" i="33"/>
  <c r="AF42" i="33"/>
  <c r="N97" i="22" s="1"/>
  <c r="I91" i="22" s="1"/>
  <c r="AG42" i="33"/>
  <c r="CB14" i="68"/>
  <c r="AM86" i="73" s="1"/>
  <c r="CB17" i="68"/>
  <c r="AM89" i="73" s="1"/>
  <c r="CB16" i="68"/>
  <c r="AM88" i="73" s="1"/>
  <c r="CB15" i="68"/>
  <c r="AM87" i="73" s="1"/>
  <c r="BN15" i="68"/>
  <c r="BN16" i="68"/>
  <c r="BN17" i="68"/>
  <c r="BN14" i="68"/>
  <c r="B96" i="73"/>
  <c r="T55" i="73"/>
  <c r="B97" i="73"/>
  <c r="T65" i="73"/>
  <c r="T63" i="73"/>
  <c r="T64" i="73"/>
  <c r="F40" i="73"/>
  <c r="F80" i="73"/>
  <c r="B38" i="73" a="1"/>
  <c r="B39" i="73" s="1"/>
  <c r="CH13" i="67"/>
  <c r="AT93" i="73" s="1"/>
  <c r="CE13" i="67"/>
  <c r="CG13" i="67"/>
  <c r="AS93" i="73" s="1"/>
  <c r="CF13" i="67"/>
  <c r="AR93" i="73" s="1"/>
  <c r="AB78" i="73" a="1"/>
  <c r="AB81" i="73" s="1"/>
  <c r="AI50" i="33"/>
  <c r="D104" i="48"/>
  <c r="O50" i="33"/>
  <c r="BG13" i="67"/>
  <c r="W93" i="73" s="1"/>
  <c r="BF13" i="67"/>
  <c r="V93" i="73" s="1"/>
  <c r="BE13" i="67"/>
  <c r="BH13" i="67"/>
  <c r="X93" i="73" s="1"/>
  <c r="BT13" i="67"/>
  <c r="BU13" i="67"/>
  <c r="BV13" i="67"/>
  <c r="BS13" i="67"/>
  <c r="I25" i="67"/>
  <c r="K97" i="73" s="1"/>
  <c r="K25" i="67"/>
  <c r="M97" i="73" s="1"/>
  <c r="H22" i="67"/>
  <c r="J94" i="73" s="1"/>
  <c r="I24" i="67"/>
  <c r="K96" i="73" s="1"/>
  <c r="K24" i="67"/>
  <c r="M96" i="73" s="1"/>
  <c r="H25" i="67"/>
  <c r="J97" i="73" s="1"/>
  <c r="J25" i="67"/>
  <c r="L97" i="73" s="1"/>
  <c r="J24" i="67"/>
  <c r="L96" i="73" s="1"/>
  <c r="J22" i="67"/>
  <c r="L94" i="73" s="1"/>
  <c r="I23" i="67"/>
  <c r="K95" i="73" s="1"/>
  <c r="K23" i="67"/>
  <c r="M95" i="73" s="1"/>
  <c r="J23" i="67"/>
  <c r="L95" i="73" s="1"/>
  <c r="I22" i="67"/>
  <c r="K94" i="73" s="1"/>
  <c r="K22" i="67"/>
  <c r="M94" i="73" s="1"/>
  <c r="H24" i="67"/>
  <c r="J96" i="73" s="1"/>
  <c r="H23" i="67"/>
  <c r="J95" i="73" s="1"/>
  <c r="AK76" i="73"/>
  <c r="AK78" i="73"/>
  <c r="AP78" i="73" s="1"/>
  <c r="CE13" i="66" a="1"/>
  <c r="J21" i="73"/>
  <c r="H22" i="63" a="1"/>
  <c r="BN17" i="63"/>
  <c r="BN16" i="63"/>
  <c r="BN15" i="63"/>
  <c r="BN14" i="63"/>
  <c r="CB16" i="72"/>
  <c r="AM40" i="73" s="1"/>
  <c r="CB14" i="72"/>
  <c r="AM38" i="73" s="1"/>
  <c r="CB17" i="72"/>
  <c r="AM41" i="73" s="1"/>
  <c r="CB15" i="72"/>
  <c r="AM39" i="73" s="1"/>
  <c r="N42" i="33"/>
  <c r="N85" i="22" s="1"/>
  <c r="I78" i="22" s="1"/>
  <c r="O42" i="33"/>
  <c r="CC14" i="63"/>
  <c r="AN22" i="73" s="1"/>
  <c r="CC16" i="63"/>
  <c r="AN24" i="73" s="1"/>
  <c r="CC15" i="63"/>
  <c r="AN23" i="73" s="1"/>
  <c r="CC17" i="63"/>
  <c r="AN25" i="73" s="1"/>
  <c r="AA78" i="73" a="1"/>
  <c r="AV79" i="73"/>
  <c r="AV80" i="73"/>
  <c r="AV78" i="73"/>
  <c r="AV81" i="73"/>
  <c r="Z76" i="73"/>
  <c r="BS13" i="66" a="1"/>
  <c r="Z78" i="73" a="1"/>
  <c r="J77" i="73"/>
  <c r="H22" i="66" a="1"/>
  <c r="BO14" i="63"/>
  <c r="BO17" i="63"/>
  <c r="BO15" i="63"/>
  <c r="BO16" i="63"/>
  <c r="AB54" i="73" a="1"/>
  <c r="AA54" i="73" a="1"/>
  <c r="CA17" i="72"/>
  <c r="AL41" i="73" s="1"/>
  <c r="CA14" i="72"/>
  <c r="AL38" i="73" s="1"/>
  <c r="CA15" i="72"/>
  <c r="AL39" i="73" s="1"/>
  <c r="CA16" i="72"/>
  <c r="AL40" i="73" s="1"/>
  <c r="CA16" i="63"/>
  <c r="AL24" i="73" s="1"/>
  <c r="CA17" i="63"/>
  <c r="AL25" i="73" s="1"/>
  <c r="CA14" i="63"/>
  <c r="AL22" i="73" s="1"/>
  <c r="CA15" i="63"/>
  <c r="AL23" i="73" s="1"/>
  <c r="BS13" i="64" a="1"/>
  <c r="Z52" i="73"/>
  <c r="Z54" i="73" a="1"/>
  <c r="AA62" i="73" a="1"/>
  <c r="F24" i="73"/>
  <c r="BC16" i="72"/>
  <c r="R40" i="73" s="1"/>
  <c r="BC15" i="72"/>
  <c r="R39" i="73" s="1"/>
  <c r="BC17" i="72"/>
  <c r="R41" i="73" s="1"/>
  <c r="BC14" i="72"/>
  <c r="R38" i="73" s="1"/>
  <c r="AC62" i="73" a="1"/>
  <c r="AW78" i="73"/>
  <c r="AW79" i="73"/>
  <c r="AW80" i="73"/>
  <c r="AW81" i="73"/>
  <c r="AD45" i="33"/>
  <c r="AC45" i="33"/>
  <c r="Z60" i="73"/>
  <c r="BS13" i="65" a="1"/>
  <c r="Z62" i="73" a="1"/>
  <c r="BZ15" i="72"/>
  <c r="AK39" i="73" s="1"/>
  <c r="AP39" i="73" s="1"/>
  <c r="BZ16" i="72"/>
  <c r="AK40" i="73" s="1"/>
  <c r="BZ14" i="72"/>
  <c r="BZ17" i="72"/>
  <c r="AK41" i="73" s="1"/>
  <c r="BE13" i="66" a="1"/>
  <c r="O78" i="73"/>
  <c r="T78" i="73" s="1"/>
  <c r="AD42" i="33"/>
  <c r="AC42" i="33"/>
  <c r="N95" i="22" s="1"/>
  <c r="I90" i="22" s="1"/>
  <c r="BQ15" i="63"/>
  <c r="BQ16" i="63"/>
  <c r="BQ17" i="63"/>
  <c r="BQ14" i="63"/>
  <c r="CC17" i="72"/>
  <c r="AN41" i="73" s="1"/>
  <c r="CC14" i="72"/>
  <c r="AN38" i="73" s="1"/>
  <c r="CC16" i="72"/>
  <c r="AN40" i="73" s="1"/>
  <c r="CC15" i="72"/>
  <c r="AN39" i="73" s="1"/>
  <c r="O44" i="33"/>
  <c r="N44" i="33"/>
  <c r="CB14" i="63"/>
  <c r="AM22" i="73" s="1"/>
  <c r="CB17" i="63"/>
  <c r="AM25" i="73" s="1"/>
  <c r="CB15" i="63"/>
  <c r="AM23" i="73" s="1"/>
  <c r="CB16" i="63"/>
  <c r="AM24" i="73" s="1"/>
  <c r="E6" i="45"/>
  <c r="H6" i="45" s="1"/>
  <c r="AZ14" i="72"/>
  <c r="AZ15" i="72"/>
  <c r="O39" i="73" s="1"/>
  <c r="AZ17" i="72"/>
  <c r="O41" i="73" s="1"/>
  <c r="AZ16" i="72"/>
  <c r="O40" i="73" s="1"/>
  <c r="BC14" i="63"/>
  <c r="R22" i="73" s="1"/>
  <c r="BC17" i="63"/>
  <c r="R25" i="73" s="1"/>
  <c r="BC16" i="63"/>
  <c r="R24" i="73" s="1"/>
  <c r="BC15" i="63"/>
  <c r="R23" i="73" s="1"/>
  <c r="AC78" i="73" a="1"/>
  <c r="AB62" i="73" a="1"/>
  <c r="AK52" i="73"/>
  <c r="AK54" i="73"/>
  <c r="AP54" i="73" s="1"/>
  <c r="CE13" i="64" a="1"/>
  <c r="BP17" i="63"/>
  <c r="BP14" i="63"/>
  <c r="BP16" i="63"/>
  <c r="BP15" i="63"/>
  <c r="H43" i="33"/>
  <c r="N82" i="22" s="1"/>
  <c r="J79" i="22" s="1"/>
  <c r="I43" i="33"/>
  <c r="BB14" i="72"/>
  <c r="Q38" i="73" s="1"/>
  <c r="BB16" i="72"/>
  <c r="Q40" i="73" s="1"/>
  <c r="BB15" i="72"/>
  <c r="Q39" i="73" s="1"/>
  <c r="BB17" i="72"/>
  <c r="Q41" i="73" s="1"/>
  <c r="BA17" i="63"/>
  <c r="P25" i="73" s="1"/>
  <c r="BA15" i="63"/>
  <c r="P23" i="73" s="1"/>
  <c r="BA16" i="63"/>
  <c r="P24" i="73" s="1"/>
  <c r="BA14" i="63"/>
  <c r="P22" i="73" s="1"/>
  <c r="AM50" i="33"/>
  <c r="E112" i="48"/>
  <c r="BP15" i="72"/>
  <c r="BP14" i="72"/>
  <c r="BP16" i="72"/>
  <c r="BP17" i="72"/>
  <c r="T56" i="73"/>
  <c r="AK62" i="73"/>
  <c r="AP62" i="73" s="1"/>
  <c r="CE13" i="65" a="1"/>
  <c r="AK60" i="73"/>
  <c r="BZ16" i="63"/>
  <c r="AK24" i="73" s="1"/>
  <c r="BZ14" i="63"/>
  <c r="BZ17" i="63"/>
  <c r="AK25" i="73" s="1"/>
  <c r="AP25" i="73" s="1"/>
  <c r="BZ15" i="63"/>
  <c r="AK23" i="73" s="1"/>
  <c r="AP23" i="73" s="1"/>
  <c r="O62" i="73"/>
  <c r="T62" i="73" s="1"/>
  <c r="BE13" i="65" a="1"/>
  <c r="AP50" i="33"/>
  <c r="BN17" i="72"/>
  <c r="BN16" i="72"/>
  <c r="BN15" i="72"/>
  <c r="BN14" i="72"/>
  <c r="T57" i="73"/>
  <c r="BQ16" i="72"/>
  <c r="BQ15" i="72"/>
  <c r="BQ17" i="72"/>
  <c r="BQ14" i="72"/>
  <c r="W50" i="33"/>
  <c r="D106" i="48"/>
  <c r="T79" i="73"/>
  <c r="AC54" i="73" a="1"/>
  <c r="J37" i="73"/>
  <c r="H22" i="72" a="1"/>
  <c r="BA15" i="72"/>
  <c r="P39" i="73" s="1"/>
  <c r="BA16" i="72"/>
  <c r="P40" i="73" s="1"/>
  <c r="BA14" i="72"/>
  <c r="P38" i="73" s="1"/>
  <c r="BA17" i="72"/>
  <c r="P41" i="73" s="1"/>
  <c r="BB17" i="63"/>
  <c r="Q25" i="73" s="1"/>
  <c r="BB14" i="63"/>
  <c r="Q22" i="73" s="1"/>
  <c r="BB16" i="63"/>
  <c r="Q24" i="73" s="1"/>
  <c r="BB15" i="63"/>
  <c r="Q23" i="73" s="1"/>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T54" i="73" s="1"/>
  <c r="AW38" i="73"/>
  <c r="AW40" i="73"/>
  <c r="AW41" i="73"/>
  <c r="AW39" i="73"/>
  <c r="BO15" i="72"/>
  <c r="BO16" i="72"/>
  <c r="BO17" i="72"/>
  <c r="BO14" i="72"/>
  <c r="T80" i="73"/>
  <c r="D109" i="48"/>
  <c r="Q50" i="33"/>
  <c r="E8" i="45"/>
  <c r="H8" i="45" s="1"/>
  <c r="H44" i="33"/>
  <c r="I44" i="33"/>
  <c r="E13" i="45"/>
  <c r="H13" i="45" s="1"/>
  <c r="AZ16" i="63"/>
  <c r="O24" i="73" s="1"/>
  <c r="AZ15" i="63"/>
  <c r="O23" i="73" s="1"/>
  <c r="AZ17" i="63"/>
  <c r="O25" i="73" s="1"/>
  <c r="AZ14" i="63"/>
  <c r="H45" i="33"/>
  <c r="I45" i="33"/>
  <c r="B22" i="73" a="1"/>
  <c r="O45" i="33"/>
  <c r="N45" i="33"/>
  <c r="J25" i="65"/>
  <c r="L65" i="73" s="1"/>
  <c r="J24" i="65"/>
  <c r="L64" i="73" s="1"/>
  <c r="J23" i="65"/>
  <c r="L63" i="73" s="1"/>
  <c r="J22" i="65"/>
  <c r="L62" i="73" s="1"/>
  <c r="H25" i="65"/>
  <c r="J65" i="73" s="1"/>
  <c r="H24" i="65"/>
  <c r="J64" i="73" s="1"/>
  <c r="H23" i="65"/>
  <c r="J63" i="73" s="1"/>
  <c r="H22" i="65"/>
  <c r="J62" i="73" s="1"/>
  <c r="K25" i="65"/>
  <c r="M65" i="73" s="1"/>
  <c r="K24" i="65"/>
  <c r="M64" i="73" s="1"/>
  <c r="K23" i="65"/>
  <c r="M63" i="73" s="1"/>
  <c r="K22" i="65"/>
  <c r="M62" i="73" s="1"/>
  <c r="I22" i="65"/>
  <c r="K62" i="73" s="1"/>
  <c r="I25" i="65"/>
  <c r="K65" i="73" s="1"/>
  <c r="I24" i="65"/>
  <c r="K64" i="73" s="1"/>
  <c r="I23" i="65"/>
  <c r="K63" i="73" s="1"/>
  <c r="AC44" i="33"/>
  <c r="AD44" i="33"/>
  <c r="K25" i="64"/>
  <c r="M57" i="73" s="1"/>
  <c r="K24" i="64"/>
  <c r="M56" i="73" s="1"/>
  <c r="K23" i="64"/>
  <c r="M55" i="73" s="1"/>
  <c r="K22" i="64"/>
  <c r="M54" i="73" s="1"/>
  <c r="J25" i="64"/>
  <c r="L57" i="73" s="1"/>
  <c r="J24" i="64"/>
  <c r="L56" i="73" s="1"/>
  <c r="J23" i="64"/>
  <c r="L55" i="73" s="1"/>
  <c r="J22" i="64"/>
  <c r="L54" i="73" s="1"/>
  <c r="I25" i="64"/>
  <c r="K57" i="73" s="1"/>
  <c r="I24" i="64"/>
  <c r="K56" i="73" s="1"/>
  <c r="I23" i="64"/>
  <c r="K55" i="73" s="1"/>
  <c r="I22" i="64"/>
  <c r="K54" i="73" s="1"/>
  <c r="H25" i="64"/>
  <c r="J57" i="73" s="1"/>
  <c r="H24" i="64"/>
  <c r="J56" i="73" s="1"/>
  <c r="H23" i="64"/>
  <c r="J55" i="73" s="1"/>
  <c r="H22" i="64"/>
  <c r="J54" i="73" s="1"/>
  <c r="Z97" i="73" l="1"/>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T33" i="73"/>
  <c r="AB17" i="73"/>
  <c r="AB14" i="73"/>
  <c r="BE21" i="67"/>
  <c r="BF21" i="67"/>
  <c r="BG21" i="67"/>
  <c r="BH21" i="67"/>
  <c r="AA16" i="73"/>
  <c r="T49" i="73"/>
  <c r="AP24" i="73"/>
  <c r="AA15" i="73"/>
  <c r="Z17" i="73"/>
  <c r="AE17" i="73" s="1"/>
  <c r="Z14" i="73"/>
  <c r="AE14" i="73" s="1"/>
  <c r="BE21" i="65"/>
  <c r="BF21" i="65"/>
  <c r="BG21" i="65"/>
  <c r="BH21" i="65"/>
  <c r="AP89" i="73"/>
  <c r="Z15" i="73"/>
  <c r="AE15" i="73" s="1"/>
  <c r="AP88" i="73"/>
  <c r="AA50" i="33"/>
  <c r="E98" i="48"/>
  <c r="I24" i="71"/>
  <c r="K48" i="73" s="1"/>
  <c r="H25" i="71"/>
  <c r="J49" i="73" s="1"/>
  <c r="J24" i="71"/>
  <c r="L48" i="73" s="1"/>
  <c r="I22" i="71"/>
  <c r="K46" i="73" s="1"/>
  <c r="K25" i="71"/>
  <c r="M49" i="73" s="1"/>
  <c r="K23" i="71"/>
  <c r="M47" i="73" s="1"/>
  <c r="H24" i="71"/>
  <c r="J48" i="73" s="1"/>
  <c r="J22" i="71"/>
  <c r="L46" i="73" s="1"/>
  <c r="I25" i="71"/>
  <c r="K49" i="73" s="1"/>
  <c r="I23" i="71"/>
  <c r="K47" i="73" s="1"/>
  <c r="J23" i="71"/>
  <c r="L47" i="73" s="1"/>
  <c r="H22" i="71"/>
  <c r="J46" i="73" s="1"/>
  <c r="K24" i="71"/>
  <c r="M48" i="73" s="1"/>
  <c r="J25" i="71"/>
  <c r="L49" i="73" s="1"/>
  <c r="H23" i="71"/>
  <c r="J47" i="73" s="1"/>
  <c r="K22" i="71"/>
  <c r="M46" i="73" s="1"/>
  <c r="AA14" i="73"/>
  <c r="K50" i="33"/>
  <c r="D97" i="48"/>
  <c r="T48" i="73"/>
  <c r="BE13" i="71" a="1"/>
  <c r="O46" i="73"/>
  <c r="T46" i="73" s="1"/>
  <c r="AA46" i="73" a="1"/>
  <c r="AB46" i="73" a="1"/>
  <c r="BE21" i="71" a="1"/>
  <c r="Z46" i="73" a="1"/>
  <c r="AC46" i="73" a="1"/>
  <c r="B48" i="73"/>
  <c r="B47" i="73"/>
  <c r="B49" i="73"/>
  <c r="B46" i="73"/>
  <c r="BS13" i="71" a="1"/>
  <c r="Z44" i="73"/>
  <c r="T47" i="73"/>
  <c r="CE13" i="71" a="1"/>
  <c r="AK46" i="73"/>
  <c r="AP46" i="73" s="1"/>
  <c r="AK44" i="73"/>
  <c r="BE21" i="64"/>
  <c r="BF21" i="64"/>
  <c r="BG21" i="64"/>
  <c r="BH21" i="64"/>
  <c r="BE21" i="63" a="1"/>
  <c r="B89" i="73"/>
  <c r="B86" i="73"/>
  <c r="AA30" i="73" a="1"/>
  <c r="AA32" i="73" s="1"/>
  <c r="T88" i="73"/>
  <c r="Z6" i="73" a="1"/>
  <c r="BS13" i="61" a="1"/>
  <c r="Z4" i="73"/>
  <c r="AC30" i="73" a="1"/>
  <c r="AC31" i="73" s="1"/>
  <c r="AC6" i="73" a="1"/>
  <c r="T7" i="73"/>
  <c r="BE13" i="61" a="1"/>
  <c r="O6" i="73"/>
  <c r="T6" i="73" s="1"/>
  <c r="H21" i="45"/>
  <c r="H27" i="45"/>
  <c r="H25" i="45"/>
  <c r="H26" i="45"/>
  <c r="H28" i="45"/>
  <c r="H23" i="45"/>
  <c r="H20" i="45"/>
  <c r="H24" i="45"/>
  <c r="H19" i="45"/>
  <c r="H17" i="45"/>
  <c r="H18" i="45"/>
  <c r="H22" i="45"/>
  <c r="T9" i="73"/>
  <c r="T8" i="73"/>
  <c r="J22" i="61"/>
  <c r="L6" i="73" s="1"/>
  <c r="I23" i="61"/>
  <c r="K7" i="73" s="1"/>
  <c r="H22" i="61"/>
  <c r="J6" i="73" s="1"/>
  <c r="K23" i="61"/>
  <c r="M7" i="73" s="1"/>
  <c r="I25" i="61"/>
  <c r="K9" i="73" s="1"/>
  <c r="J25" i="61"/>
  <c r="L9" i="73" s="1"/>
  <c r="K25" i="61"/>
  <c r="M9" i="73" s="1"/>
  <c r="I22" i="61"/>
  <c r="K6" i="73" s="1"/>
  <c r="J24" i="61"/>
  <c r="L8" i="73" s="1"/>
  <c r="K22" i="61"/>
  <c r="M6" i="73" s="1"/>
  <c r="H25" i="61"/>
  <c r="J9" i="73" s="1"/>
  <c r="H24" i="61"/>
  <c r="J8" i="73" s="1"/>
  <c r="J23" i="61"/>
  <c r="L7" i="73" s="1"/>
  <c r="I24" i="61"/>
  <c r="K8" i="73" s="1"/>
  <c r="H23" i="61"/>
  <c r="J7" i="73" s="1"/>
  <c r="K24" i="61"/>
  <c r="M8" i="73" s="1"/>
  <c r="AB6" i="73" a="1"/>
  <c r="T31" i="73"/>
  <c r="D94" i="48"/>
  <c r="H50" i="33"/>
  <c r="AA6" i="73" a="1"/>
  <c r="CE13" i="61" a="1"/>
  <c r="AK6" i="73"/>
  <c r="AP6" i="73" s="1"/>
  <c r="AK4" i="73"/>
  <c r="AF50" i="33"/>
  <c r="D102" i="48"/>
  <c r="B8" i="73"/>
  <c r="B6" i="73"/>
  <c r="B7" i="73"/>
  <c r="B9" i="73"/>
  <c r="O30" i="73"/>
  <c r="T30" i="73" s="1"/>
  <c r="BE13" i="70" a="1"/>
  <c r="T50" i="33"/>
  <c r="D105" i="48"/>
  <c r="B31" i="73"/>
  <c r="B33" i="73"/>
  <c r="B30" i="73"/>
  <c r="B32" i="73"/>
  <c r="AO50" i="33"/>
  <c r="D114" i="48"/>
  <c r="AB30" i="73" a="1"/>
  <c r="T32" i="73"/>
  <c r="H25" i="70"/>
  <c r="J33" i="73" s="1"/>
  <c r="I24" i="70"/>
  <c r="K32" i="73" s="1"/>
  <c r="H23" i="70"/>
  <c r="J31" i="73" s="1"/>
  <c r="I22" i="70"/>
  <c r="K30" i="73" s="1"/>
  <c r="K25" i="70"/>
  <c r="M33" i="73" s="1"/>
  <c r="K24" i="70"/>
  <c r="M32" i="73" s="1"/>
  <c r="K23" i="70"/>
  <c r="M31" i="73" s="1"/>
  <c r="K22" i="70"/>
  <c r="M30" i="73" s="1"/>
  <c r="J25" i="70"/>
  <c r="L33" i="73" s="1"/>
  <c r="J24" i="70"/>
  <c r="L32" i="73" s="1"/>
  <c r="J23" i="70"/>
  <c r="L31" i="73" s="1"/>
  <c r="J22" i="70"/>
  <c r="L30" i="73" s="1"/>
  <c r="I25" i="70"/>
  <c r="K33" i="73" s="1"/>
  <c r="H24" i="70"/>
  <c r="J32" i="73" s="1"/>
  <c r="I23" i="70"/>
  <c r="K31" i="73" s="1"/>
  <c r="H22" i="70"/>
  <c r="J30" i="73" s="1"/>
  <c r="CE13" i="70" a="1"/>
  <c r="AK30" i="73"/>
  <c r="AP30" i="73" s="1"/>
  <c r="AK28" i="73"/>
  <c r="Z28" i="73"/>
  <c r="Z30" i="73" a="1"/>
  <c r="BS13" i="70" a="1"/>
  <c r="AE16" i="73"/>
  <c r="C104" i="47"/>
  <c r="C104" i="28"/>
  <c r="B104" i="28" s="1"/>
  <c r="BH13" i="62"/>
  <c r="X13" i="73" s="1"/>
  <c r="BE13" i="62"/>
  <c r="BF13" i="62"/>
  <c r="V13" i="73" s="1"/>
  <c r="BG13" i="62"/>
  <c r="W13" i="73" s="1"/>
  <c r="CE13" i="62"/>
  <c r="CH13" i="62"/>
  <c r="AT13" i="73" s="1"/>
  <c r="CF13" i="62"/>
  <c r="AR13" i="73" s="1"/>
  <c r="CG13" i="62"/>
  <c r="AS13" i="73" s="1"/>
  <c r="BS13" i="62"/>
  <c r="BV13" i="62"/>
  <c r="BU13" i="62"/>
  <c r="BT13" i="62"/>
  <c r="E92" i="47"/>
  <c r="E92" i="28"/>
  <c r="D92" i="28" s="1"/>
  <c r="BV13" i="69"/>
  <c r="BS13" i="69"/>
  <c r="BT13" i="69"/>
  <c r="BU13" i="69"/>
  <c r="BF13" i="69"/>
  <c r="V69" i="73" s="1"/>
  <c r="BH13" i="69"/>
  <c r="X69" i="73" s="1"/>
  <c r="BG13" i="69"/>
  <c r="W69" i="73" s="1"/>
  <c r="BE13" i="69"/>
  <c r="CG13" i="69"/>
  <c r="AS69" i="73" s="1"/>
  <c r="CE13" i="69"/>
  <c r="CF13" i="69"/>
  <c r="AR69" i="73" s="1"/>
  <c r="CH13" i="69"/>
  <c r="AT69" i="73" s="1"/>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T86" i="73" s="1"/>
  <c r="AC86" i="73" a="1"/>
  <c r="T89" i="73"/>
  <c r="AA86" i="73" a="1"/>
  <c r="T87" i="73"/>
  <c r="D113" i="48"/>
  <c r="AU50" i="3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N50" i="33"/>
  <c r="D108" i="48"/>
  <c r="AB86" i="73" a="1"/>
  <c r="BS13" i="68" a="1"/>
  <c r="Z86" i="73" a="1"/>
  <c r="Z84" i="73"/>
  <c r="AB79" i="73"/>
  <c r="B41" i="73"/>
  <c r="T25" i="73"/>
  <c r="AB80" i="73"/>
  <c r="AP41" i="73"/>
  <c r="T23" i="73"/>
  <c r="B38" i="73"/>
  <c r="B40" i="73"/>
  <c r="AC38" i="73" a="1"/>
  <c r="AC39" i="73" s="1"/>
  <c r="AB78" i="73"/>
  <c r="C101" i="47"/>
  <c r="C101" i="28"/>
  <c r="B101" i="28" s="1"/>
  <c r="AF93" i="73" a="1"/>
  <c r="BS14" i="67" a="1"/>
  <c r="BE14" i="67" a="1"/>
  <c r="U93" i="73"/>
  <c r="E94" i="47"/>
  <c r="E94" i="28"/>
  <c r="D94" i="28" s="1"/>
  <c r="AQ93" i="73"/>
  <c r="CE14" i="67" a="1"/>
  <c r="AC22" i="73" a="1"/>
  <c r="AC24" i="73" s="1"/>
  <c r="BT13" i="65"/>
  <c r="BU13" i="65"/>
  <c r="BV13" i="65"/>
  <c r="BS13" i="65"/>
  <c r="AB54" i="73"/>
  <c r="AB55" i="73"/>
  <c r="AB56" i="73"/>
  <c r="AB57" i="73"/>
  <c r="T24" i="73"/>
  <c r="AA38" i="73" a="1"/>
  <c r="C97" i="47"/>
  <c r="C97" i="28"/>
  <c r="B97" i="28" s="1"/>
  <c r="B79" i="73"/>
  <c r="B80" i="73"/>
  <c r="B81" i="73"/>
  <c r="B78" i="73"/>
  <c r="AA62" i="73"/>
  <c r="AA63" i="73"/>
  <c r="AA64" i="73"/>
  <c r="AA65" i="73"/>
  <c r="B50" i="33"/>
  <c r="D96" i="48"/>
  <c r="H25" i="63"/>
  <c r="J25" i="73" s="1"/>
  <c r="H24" i="63"/>
  <c r="J24" i="73" s="1"/>
  <c r="H23" i="63"/>
  <c r="J23" i="73" s="1"/>
  <c r="H22" i="63"/>
  <c r="J22" i="73" s="1"/>
  <c r="K25" i="63"/>
  <c r="M25" i="73" s="1"/>
  <c r="K24" i="63"/>
  <c r="M24" i="73" s="1"/>
  <c r="K23" i="63"/>
  <c r="M23" i="73" s="1"/>
  <c r="K22" i="63"/>
  <c r="M22" i="73" s="1"/>
  <c r="J25" i="63"/>
  <c r="L25" i="73" s="1"/>
  <c r="J24" i="63"/>
  <c r="L24" i="73" s="1"/>
  <c r="J23" i="63"/>
  <c r="L23" i="73" s="1"/>
  <c r="J22" i="63"/>
  <c r="L22" i="73" s="1"/>
  <c r="I25" i="63"/>
  <c r="K25" i="73" s="1"/>
  <c r="I24" i="63"/>
  <c r="K24" i="73" s="1"/>
  <c r="I23" i="63"/>
  <c r="K23" i="73" s="1"/>
  <c r="I22" i="63"/>
  <c r="K22" i="73" s="1"/>
  <c r="R50" i="33"/>
  <c r="E109" i="48"/>
  <c r="BH13" i="66"/>
  <c r="X77" i="73" s="1"/>
  <c r="BG13" i="66"/>
  <c r="W77" i="73" s="1"/>
  <c r="BF13" i="66"/>
  <c r="V77" i="73" s="1"/>
  <c r="BE13" i="66"/>
  <c r="BF13" i="64"/>
  <c r="V53" i="73" s="1"/>
  <c r="BE13" i="64"/>
  <c r="BH13" i="64"/>
  <c r="X53" i="73" s="1"/>
  <c r="BG13" i="64"/>
  <c r="W53" i="73" s="1"/>
  <c r="AK20" i="73"/>
  <c r="CE13" i="63" a="1"/>
  <c r="AK22" i="73"/>
  <c r="AP22" i="73" s="1"/>
  <c r="T40" i="73"/>
  <c r="Z56" i="73"/>
  <c r="Z57" i="73"/>
  <c r="Z55" i="73"/>
  <c r="Z54" i="73"/>
  <c r="AE54" i="73" s="1"/>
  <c r="Z81" i="73"/>
  <c r="AE81" i="73" s="1"/>
  <c r="Z79" i="73"/>
  <c r="Z80" i="73"/>
  <c r="Z78" i="73"/>
  <c r="AE78" i="73" s="1"/>
  <c r="AA78" i="73"/>
  <c r="AA79" i="73"/>
  <c r="AA80" i="73"/>
  <c r="AA81" i="73"/>
  <c r="J25" i="72"/>
  <c r="L41" i="73" s="1"/>
  <c r="J24" i="72"/>
  <c r="L40" i="73" s="1"/>
  <c r="J23" i="72"/>
  <c r="L39" i="73" s="1"/>
  <c r="J22" i="72"/>
  <c r="L38" i="73" s="1"/>
  <c r="H25" i="72"/>
  <c r="J41" i="73" s="1"/>
  <c r="H24" i="72"/>
  <c r="J40" i="73" s="1"/>
  <c r="H23" i="72"/>
  <c r="J39" i="73" s="1"/>
  <c r="H22" i="72"/>
  <c r="J38" i="73" s="1"/>
  <c r="K25" i="72"/>
  <c r="M41" i="73" s="1"/>
  <c r="K24" i="72"/>
  <c r="M40" i="73" s="1"/>
  <c r="K23" i="72"/>
  <c r="M39" i="73" s="1"/>
  <c r="K22" i="72"/>
  <c r="M38" i="73" s="1"/>
  <c r="I25" i="72"/>
  <c r="K41" i="73" s="1"/>
  <c r="I24" i="72"/>
  <c r="K40" i="73" s="1"/>
  <c r="I23" i="72"/>
  <c r="K39" i="73" s="1"/>
  <c r="I22" i="72"/>
  <c r="K38" i="73" s="1"/>
  <c r="E103" i="47"/>
  <c r="E103" i="28"/>
  <c r="D103" i="28" s="1"/>
  <c r="AB38" i="73" a="1"/>
  <c r="L50" i="33"/>
  <c r="AB22" i="73" a="1"/>
  <c r="T41" i="73"/>
  <c r="CE13" i="72" a="1"/>
  <c r="AK36" i="73"/>
  <c r="AK38" i="73"/>
  <c r="AP38" i="73" s="1"/>
  <c r="AC62" i="73"/>
  <c r="AC63" i="73"/>
  <c r="AC64" i="73"/>
  <c r="AC65" i="73"/>
  <c r="AA22" i="73" a="1"/>
  <c r="Z50" i="33"/>
  <c r="D98" i="48"/>
  <c r="AB64" i="73"/>
  <c r="AB65" i="73"/>
  <c r="AB62" i="73"/>
  <c r="AB63" i="73"/>
  <c r="T39" i="73"/>
  <c r="AP40" i="73"/>
  <c r="BS13" i="66"/>
  <c r="BT13" i="66"/>
  <c r="BU13" i="66"/>
  <c r="BV13" i="66"/>
  <c r="CE13" i="66"/>
  <c r="CG13" i="66"/>
  <c r="AS77" i="73" s="1"/>
  <c r="CF13" i="66"/>
  <c r="AR77" i="73" s="1"/>
  <c r="CH13" i="66"/>
  <c r="AT77" i="73" s="1"/>
  <c r="C95" i="28"/>
  <c r="B95" i="28" s="1"/>
  <c r="C95" i="47"/>
  <c r="AC57" i="73"/>
  <c r="AC56" i="73"/>
  <c r="AC54" i="73"/>
  <c r="AC55" i="73"/>
  <c r="D112" i="48"/>
  <c r="AL50" i="33"/>
  <c r="BS13" i="64"/>
  <c r="BT13" i="64"/>
  <c r="BU13" i="64"/>
  <c r="BV13" i="64"/>
  <c r="K25" i="66"/>
  <c r="M81" i="73" s="1"/>
  <c r="K24" i="66"/>
  <c r="M80" i="73" s="1"/>
  <c r="K23" i="66"/>
  <c r="M79" i="73" s="1"/>
  <c r="K22" i="66"/>
  <c r="M78" i="73" s="1"/>
  <c r="J25" i="66"/>
  <c r="L81" i="73" s="1"/>
  <c r="J24" i="66"/>
  <c r="L80" i="73" s="1"/>
  <c r="J23" i="66"/>
  <c r="L79" i="73" s="1"/>
  <c r="J22" i="66"/>
  <c r="L78" i="73" s="1"/>
  <c r="I25" i="66"/>
  <c r="K81" i="73" s="1"/>
  <c r="I24" i="66"/>
  <c r="K80" i="73" s="1"/>
  <c r="I23" i="66"/>
  <c r="K79" i="73" s="1"/>
  <c r="I22" i="66"/>
  <c r="K78" i="73" s="1"/>
  <c r="H25" i="66"/>
  <c r="J81" i="73" s="1"/>
  <c r="H24" i="66"/>
  <c r="J80" i="73" s="1"/>
  <c r="H23" i="66"/>
  <c r="J79" i="73" s="1"/>
  <c r="H22" i="66"/>
  <c r="J78" i="73" s="1"/>
  <c r="BE13" i="63" a="1"/>
  <c r="O22" i="73"/>
  <c r="T22" i="73" s="1"/>
  <c r="AC50" i="33"/>
  <c r="D101" i="48"/>
  <c r="BF13" i="65"/>
  <c r="V61" i="73" s="1"/>
  <c r="BE13" i="65"/>
  <c r="BH13" i="65"/>
  <c r="X61" i="73" s="1"/>
  <c r="BG13" i="65"/>
  <c r="W61" i="73" s="1"/>
  <c r="CH13" i="64"/>
  <c r="AT53" i="73" s="1"/>
  <c r="CE13" i="64"/>
  <c r="CG13" i="64"/>
  <c r="AS53" i="73" s="1"/>
  <c r="CF13" i="64"/>
  <c r="AR53" i="73" s="1"/>
  <c r="AC79" i="73"/>
  <c r="AC81" i="73"/>
  <c r="AC80" i="73"/>
  <c r="AC78" i="73"/>
  <c r="O38" i="73"/>
  <c r="T38" i="73" s="1"/>
  <c r="BE13" i="72" a="1"/>
  <c r="B22" i="73"/>
  <c r="B23" i="73"/>
  <c r="B24" i="73"/>
  <c r="B25" i="73"/>
  <c r="BS13" i="72" a="1"/>
  <c r="Z36" i="73"/>
  <c r="Z38" i="73" a="1"/>
  <c r="CF13" i="65"/>
  <c r="AR61" i="73" s="1"/>
  <c r="CH13" i="65"/>
  <c r="AT61" i="73" s="1"/>
  <c r="CE13" i="65"/>
  <c r="CG13" i="65"/>
  <c r="AS61" i="73" s="1"/>
  <c r="E102" i="28"/>
  <c r="D102" i="28" s="1"/>
  <c r="E102" i="47"/>
  <c r="Z62" i="73"/>
  <c r="AE62" i="73" s="1"/>
  <c r="Z65" i="73"/>
  <c r="Z64" i="73"/>
  <c r="AE64" i="73" s="1"/>
  <c r="Z63" i="73"/>
  <c r="AE63" i="73" s="1"/>
  <c r="AA57" i="73"/>
  <c r="AA54" i="73"/>
  <c r="AA55" i="73"/>
  <c r="AA56" i="73"/>
  <c r="BS13" i="63" a="1"/>
  <c r="Z20" i="73"/>
  <c r="Z22" i="73" a="1"/>
  <c r="C103" i="28" l="1"/>
  <c r="B103" i="28" s="1"/>
  <c r="C103" i="47"/>
  <c r="BE22" i="62" a="1"/>
  <c r="BE25" i="62" s="1"/>
  <c r="BH21" i="72"/>
  <c r="BE21" i="61"/>
  <c r="BG21" i="61"/>
  <c r="BF21" i="61"/>
  <c r="BF21" i="72"/>
  <c r="BG21" i="68"/>
  <c r="BF21" i="68"/>
  <c r="BE21" i="68"/>
  <c r="BE21" i="72"/>
  <c r="BF21" i="70"/>
  <c r="BE21" i="70"/>
  <c r="BH21" i="70"/>
  <c r="BE22" i="67" a="1"/>
  <c r="BE22" i="65" a="1"/>
  <c r="AE65" i="73"/>
  <c r="AF13" i="73" a="1"/>
  <c r="AI13" i="73" s="1"/>
  <c r="BH13" i="71"/>
  <c r="X45" i="73" s="1"/>
  <c r="BG13" i="71"/>
  <c r="W45" i="73" s="1"/>
  <c r="BF13" i="71"/>
  <c r="V45" i="73" s="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AT45" i="73" s="1"/>
  <c r="CE13" i="71"/>
  <c r="CG13" i="71"/>
  <c r="AS45" i="73" s="1"/>
  <c r="CF13" i="71"/>
  <c r="AR45" i="73" s="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W5" i="73" s="1"/>
  <c r="BE13" i="61"/>
  <c r="BH13" i="61"/>
  <c r="X5" i="73" s="1"/>
  <c r="BF13" i="61"/>
  <c r="V5" i="73" s="1"/>
  <c r="D28" i="45"/>
  <c r="G28" i="45"/>
  <c r="P28" i="45" s="1"/>
  <c r="F28" i="45"/>
  <c r="N28" i="45" s="1"/>
  <c r="E28" i="45"/>
  <c r="C28" i="45"/>
  <c r="I28" i="45"/>
  <c r="CE13" i="61"/>
  <c r="CF13" i="61"/>
  <c r="AR5" i="73" s="1"/>
  <c r="CG13" i="61"/>
  <c r="AS5" i="73" s="1"/>
  <c r="CH13" i="61"/>
  <c r="AT5" i="73" s="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AR29" i="73" s="1"/>
  <c r="CE13" i="70"/>
  <c r="CH13" i="70"/>
  <c r="AT29" i="73" s="1"/>
  <c r="CG13" i="70"/>
  <c r="AS29" i="73" s="1"/>
  <c r="BU13" i="70"/>
  <c r="BT13" i="70"/>
  <c r="BV13" i="70"/>
  <c r="BS13" i="70"/>
  <c r="AB32" i="73"/>
  <c r="AB30" i="73"/>
  <c r="AB31" i="73"/>
  <c r="AB33" i="73"/>
  <c r="C96" i="47"/>
  <c r="C96" i="28"/>
  <c r="B96" i="28" s="1"/>
  <c r="Z30" i="73"/>
  <c r="AE30" i="73" s="1"/>
  <c r="Z33" i="73"/>
  <c r="Z32" i="73"/>
  <c r="AE32" i="73" s="1"/>
  <c r="Z31" i="73"/>
  <c r="AE31" i="73" s="1"/>
  <c r="BG13" i="70"/>
  <c r="W29" i="73" s="1"/>
  <c r="BF13" i="70"/>
  <c r="V29" i="73" s="1"/>
  <c r="BE13" i="70"/>
  <c r="BH13" i="70"/>
  <c r="X29" i="73" s="1"/>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BH22" i="62"/>
  <c r="BE22"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X97" i="73" s="1"/>
  <c r="BF17" i="67"/>
  <c r="V97" i="73" s="1"/>
  <c r="BH16" i="67"/>
  <c r="X96" i="73" s="1"/>
  <c r="BF16" i="67"/>
  <c r="V96" i="73" s="1"/>
  <c r="BH15" i="67"/>
  <c r="X95" i="73" s="1"/>
  <c r="BF15" i="67"/>
  <c r="V95" i="73" s="1"/>
  <c r="BH14" i="67"/>
  <c r="X94" i="73" s="1"/>
  <c r="BF14" i="67"/>
  <c r="V94" i="73" s="1"/>
  <c r="BG17" i="67"/>
  <c r="W97" i="73" s="1"/>
  <c r="BE17" i="67"/>
  <c r="U97" i="73" s="1"/>
  <c r="BG16" i="67"/>
  <c r="W96" i="73" s="1"/>
  <c r="BE16" i="67"/>
  <c r="U96" i="73" s="1"/>
  <c r="BG15" i="67"/>
  <c r="W95" i="73" s="1"/>
  <c r="BE15" i="67"/>
  <c r="U95" i="73" s="1"/>
  <c r="BG14" i="67"/>
  <c r="W94" i="73" s="1"/>
  <c r="BE14" i="67"/>
  <c r="U94" i="73" s="1"/>
  <c r="AC22" i="73"/>
  <c r="CF15" i="67"/>
  <c r="AR95" i="73" s="1"/>
  <c r="CH15" i="67"/>
  <c r="AT95" i="73" s="1"/>
  <c r="CF16" i="67"/>
  <c r="AR96" i="73" s="1"/>
  <c r="CH14" i="67"/>
  <c r="AT94" i="73" s="1"/>
  <c r="CF14" i="67"/>
  <c r="AR94" i="73" s="1"/>
  <c r="CH16" i="67"/>
  <c r="AT96" i="73" s="1"/>
  <c r="CE16" i="67"/>
  <c r="AQ96" i="73" s="1"/>
  <c r="CG15" i="67"/>
  <c r="AS95" i="73" s="1"/>
  <c r="CE15" i="67"/>
  <c r="AQ95" i="73" s="1"/>
  <c r="CG17" i="67"/>
  <c r="AS97" i="73" s="1"/>
  <c r="CE14" i="67"/>
  <c r="AQ94" i="73" s="1"/>
  <c r="CG16" i="67"/>
  <c r="AS96" i="73" s="1"/>
  <c r="CE17" i="67"/>
  <c r="AQ97" i="73" s="1"/>
  <c r="CG14" i="67"/>
  <c r="AS94" i="73" s="1"/>
  <c r="CF17" i="67"/>
  <c r="AR97" i="73" s="1"/>
  <c r="CH17" i="67"/>
  <c r="AT97" i="73" s="1"/>
  <c r="BV15" i="67"/>
  <c r="BU14" i="67"/>
  <c r="BT16" i="67"/>
  <c r="BT17" i="67"/>
  <c r="BT14" i="67"/>
  <c r="BT15" i="67"/>
  <c r="BS16" i="67"/>
  <c r="BS17" i="67"/>
  <c r="BS14" i="67"/>
  <c r="BS15" i="67"/>
  <c r="BU17" i="67"/>
  <c r="BV16" i="67"/>
  <c r="BU15" i="67"/>
  <c r="BV14" i="67"/>
  <c r="BV17" i="67"/>
  <c r="BU16" i="67"/>
  <c r="AC23" i="73"/>
  <c r="AC25" i="73"/>
  <c r="AG93" i="73"/>
  <c r="AH93" i="73"/>
  <c r="AI93" i="73"/>
  <c r="AF93" i="73"/>
  <c r="LJ103" i="47"/>
  <c r="JJ103" i="47"/>
  <c r="FW103" i="47"/>
  <c r="KJ103" i="47"/>
  <c r="FJ103" i="47"/>
  <c r="CW103" i="47"/>
  <c r="HW103" i="47"/>
  <c r="AW103" i="47"/>
  <c r="HJ103" i="47"/>
  <c r="DJ103" i="47"/>
  <c r="BW103" i="47"/>
  <c r="LW103" i="47"/>
  <c r="B103" i="47"/>
  <c r="GW103" i="47"/>
  <c r="J103" i="47"/>
  <c r="JW103" i="47"/>
  <c r="AJ103" i="47"/>
  <c r="EJ103" i="47"/>
  <c r="KW103" i="47"/>
  <c r="IW103" i="47"/>
  <c r="BJ103" i="47"/>
  <c r="W103" i="47"/>
  <c r="GJ103" i="47"/>
  <c r="IJ103" i="47"/>
  <c r="DW103" i="47"/>
  <c r="CJ103" i="47"/>
  <c r="EW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X37" i="73" s="1"/>
  <c r="BG13" i="72"/>
  <c r="W37" i="73" s="1"/>
  <c r="BF13" i="72"/>
  <c r="V37" i="73" s="1"/>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X21" i="73" s="1"/>
  <c r="BF13" i="63"/>
  <c r="V21" i="73" s="1"/>
  <c r="BG13" i="63"/>
  <c r="W21" i="73" s="1"/>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AT21" i="73" s="1"/>
  <c r="CE13" i="63"/>
  <c r="CG13" i="63"/>
  <c r="AS21" i="73" s="1"/>
  <c r="CF13" i="63"/>
  <c r="AR21" i="73" s="1"/>
  <c r="AA41" i="73"/>
  <c r="AA38" i="73"/>
  <c r="AA39" i="73"/>
  <c r="AA40" i="73"/>
  <c r="BU13" i="63"/>
  <c r="BV13" i="63"/>
  <c r="BS13" i="63"/>
  <c r="BT13" i="63"/>
  <c r="C99" i="47"/>
  <c r="C99" i="28"/>
  <c r="B99" i="28" s="1"/>
  <c r="AA22" i="73"/>
  <c r="AA25" i="73"/>
  <c r="AA23" i="73"/>
  <c r="AA24" i="73"/>
  <c r="CH13" i="72"/>
  <c r="AT37" i="73" s="1"/>
  <c r="CE13" i="72"/>
  <c r="CG13" i="72"/>
  <c r="AS37" i="73" s="1"/>
  <c r="CF13" i="72"/>
  <c r="AR37" i="73" s="1"/>
  <c r="BH25" i="62" l="1"/>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AT16" i="73" s="1"/>
  <c r="CH15" i="62"/>
  <c r="AT15" i="73" s="1"/>
  <c r="CF15" i="62"/>
  <c r="AR15" i="73" s="1"/>
  <c r="CH14" i="62"/>
  <c r="AT14" i="73" s="1"/>
  <c r="CF14" i="62"/>
  <c r="AR14" i="73" s="1"/>
  <c r="CG17" i="62"/>
  <c r="AS17" i="73" s="1"/>
  <c r="CF17" i="62"/>
  <c r="AR17" i="73" s="1"/>
  <c r="CG16" i="62"/>
  <c r="AS16" i="73" s="1"/>
  <c r="CE15" i="62"/>
  <c r="AQ15" i="73" s="1"/>
  <c r="CF16" i="62"/>
  <c r="AR16" i="73" s="1"/>
  <c r="CG14" i="62"/>
  <c r="AS14" i="73" s="1"/>
  <c r="CE14" i="62"/>
  <c r="AQ14" i="73" s="1"/>
  <c r="CE16" i="62"/>
  <c r="AQ16" i="73" s="1"/>
  <c r="CG15" i="62"/>
  <c r="AS15" i="73" s="1"/>
  <c r="CE17" i="62"/>
  <c r="AQ17" i="73" s="1"/>
  <c r="CH17" i="62"/>
  <c r="AT17" i="73" s="1"/>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V15" i="73" s="1"/>
  <c r="BH15" i="62"/>
  <c r="X15" i="73" s="1"/>
  <c r="BF14" i="62"/>
  <c r="V14" i="73" s="1"/>
  <c r="BH14" i="62"/>
  <c r="X14" i="73" s="1"/>
  <c r="BF17" i="62"/>
  <c r="V17" i="73" s="1"/>
  <c r="BH17" i="62"/>
  <c r="X17" i="73" s="1"/>
  <c r="BE14" i="62"/>
  <c r="U14" i="73" s="1"/>
  <c r="BG17" i="62"/>
  <c r="W17" i="73" s="1"/>
  <c r="BE16" i="62"/>
  <c r="U16" i="73" s="1"/>
  <c r="BF16" i="62"/>
  <c r="V16" i="73" s="1"/>
  <c r="BH16" i="62"/>
  <c r="X16" i="73" s="1"/>
  <c r="BE17" i="62"/>
  <c r="U17" i="73" s="1"/>
  <c r="BG16" i="62"/>
  <c r="W16" i="73" s="1"/>
  <c r="BG15" i="62"/>
  <c r="W15" i="73" s="1"/>
  <c r="BE15" i="62"/>
  <c r="U15" i="73" s="1"/>
  <c r="BG14" i="62"/>
  <c r="W14" i="73" s="1"/>
  <c r="BF14" i="69"/>
  <c r="V70" i="73" s="1"/>
  <c r="BH14" i="69"/>
  <c r="X70" i="73" s="1"/>
  <c r="BG17" i="69"/>
  <c r="W73" i="73" s="1"/>
  <c r="BE17" i="69"/>
  <c r="U73" i="73" s="1"/>
  <c r="BG16" i="69"/>
  <c r="W72" i="73" s="1"/>
  <c r="BE16" i="69"/>
  <c r="U72" i="73" s="1"/>
  <c r="BG15" i="69"/>
  <c r="W71" i="73" s="1"/>
  <c r="BE15" i="69"/>
  <c r="U71" i="73" s="1"/>
  <c r="BG14" i="69"/>
  <c r="W70" i="73" s="1"/>
  <c r="BE14" i="69"/>
  <c r="U70" i="73" s="1"/>
  <c r="BF17" i="69"/>
  <c r="V73" i="73" s="1"/>
  <c r="BH17" i="69"/>
  <c r="X73" i="73" s="1"/>
  <c r="BF16" i="69"/>
  <c r="V72" i="73" s="1"/>
  <c r="BH16" i="69"/>
  <c r="X72" i="73" s="1"/>
  <c r="BF15" i="69"/>
  <c r="V71" i="73" s="1"/>
  <c r="BH15" i="69"/>
  <c r="X71" i="73"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AT71" i="73" s="1"/>
  <c r="CF15" i="69"/>
  <c r="AR71" i="73" s="1"/>
  <c r="CH14" i="69"/>
  <c r="AT70" i="73" s="1"/>
  <c r="CF14" i="69"/>
  <c r="AR70" i="73" s="1"/>
  <c r="CE17" i="69"/>
  <c r="AQ73" i="73" s="1"/>
  <c r="CG17" i="69"/>
  <c r="AS73" i="73" s="1"/>
  <c r="CE16" i="69"/>
  <c r="AQ72" i="73" s="1"/>
  <c r="CG16" i="69"/>
  <c r="AS72" i="73" s="1"/>
  <c r="CE14" i="69"/>
  <c r="AQ70" i="73" s="1"/>
  <c r="CH16" i="69"/>
  <c r="AT72" i="73" s="1"/>
  <c r="CE15" i="69"/>
  <c r="AQ71" i="73" s="1"/>
  <c r="CG15" i="69"/>
  <c r="AS71" i="73" s="1"/>
  <c r="CG14" i="69"/>
  <c r="AS70" i="73" s="1"/>
  <c r="CF16" i="69"/>
  <c r="AR72" i="73" s="1"/>
  <c r="CH17" i="69"/>
  <c r="AT73" i="73" s="1"/>
  <c r="CF17" i="69"/>
  <c r="AR73" i="73" s="1"/>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AR65" i="73" s="1"/>
  <c r="CF16" i="65"/>
  <c r="AR64" i="73" s="1"/>
  <c r="CF15" i="65"/>
  <c r="AR63" i="73" s="1"/>
  <c r="CF14" i="65"/>
  <c r="AR62" i="73" s="1"/>
  <c r="CE16" i="65"/>
  <c r="AQ64" i="73" s="1"/>
  <c r="CE15" i="65"/>
  <c r="AQ63" i="73" s="1"/>
  <c r="CE17" i="65"/>
  <c r="AQ65" i="73" s="1"/>
  <c r="CE14" i="65"/>
  <c r="AQ62" i="73" s="1"/>
  <c r="CH17" i="65"/>
  <c r="AT65" i="73" s="1"/>
  <c r="CH16" i="65"/>
  <c r="AT64" i="73" s="1"/>
  <c r="CH15" i="65"/>
  <c r="AT63" i="73" s="1"/>
  <c r="CH14" i="65"/>
  <c r="AT62" i="73" s="1"/>
  <c r="CG17" i="65"/>
  <c r="AS65" i="73" s="1"/>
  <c r="CG16" i="65"/>
  <c r="AS64" i="73" s="1"/>
  <c r="CG15" i="65"/>
  <c r="AS63" i="73" s="1"/>
  <c r="CG14" i="65"/>
  <c r="AS62" i="73" s="1"/>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W57" i="73" s="1"/>
  <c r="BG16" i="64"/>
  <c r="W56" i="73" s="1"/>
  <c r="BG15" i="64"/>
  <c r="W55" i="73" s="1"/>
  <c r="BG14" i="64"/>
  <c r="W54" i="73" s="1"/>
  <c r="BF17" i="64"/>
  <c r="V57" i="73" s="1"/>
  <c r="BF16" i="64"/>
  <c r="V56" i="73" s="1"/>
  <c r="BF15" i="64"/>
  <c r="V55" i="73" s="1"/>
  <c r="BF14" i="64"/>
  <c r="V54" i="73" s="1"/>
  <c r="BE17" i="64"/>
  <c r="U57" i="73" s="1"/>
  <c r="BE16" i="64"/>
  <c r="U56" i="73" s="1"/>
  <c r="BE15" i="64"/>
  <c r="U55" i="73" s="1"/>
  <c r="BE14" i="64"/>
  <c r="U54" i="73" s="1"/>
  <c r="BH17" i="64"/>
  <c r="X57" i="73" s="1"/>
  <c r="BH16" i="64"/>
  <c r="X56" i="73" s="1"/>
  <c r="BH15" i="64"/>
  <c r="X55" i="73" s="1"/>
  <c r="BH14" i="64"/>
  <c r="X54" i="73" s="1"/>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AT57" i="73" s="1"/>
  <c r="CH16" i="64"/>
  <c r="AT56" i="73" s="1"/>
  <c r="CH15" i="64"/>
  <c r="AT55" i="73" s="1"/>
  <c r="CH14" i="64"/>
  <c r="AT54" i="73" s="1"/>
  <c r="CG16" i="64"/>
  <c r="AS56" i="73" s="1"/>
  <c r="CG15" i="64"/>
  <c r="AS55" i="73" s="1"/>
  <c r="CG17" i="64"/>
  <c r="AS57" i="73" s="1"/>
  <c r="CG14" i="64"/>
  <c r="AS54" i="73" s="1"/>
  <c r="CF17" i="64"/>
  <c r="AR57" i="73" s="1"/>
  <c r="CF16" i="64"/>
  <c r="AR56" i="73" s="1"/>
  <c r="CF15" i="64"/>
  <c r="AR55" i="73" s="1"/>
  <c r="CF14" i="64"/>
  <c r="AR54" i="73" s="1"/>
  <c r="CE16" i="64"/>
  <c r="AQ56" i="73" s="1"/>
  <c r="CE15" i="64"/>
  <c r="AQ55" i="73" s="1"/>
  <c r="CE14" i="64"/>
  <c r="AQ54" i="73" s="1"/>
  <c r="CE17" i="64"/>
  <c r="AQ57" i="73" s="1"/>
  <c r="AE38" i="73"/>
  <c r="AF53" i="73"/>
  <c r="AG53" i="73"/>
  <c r="AH53" i="73"/>
  <c r="AI53" i="73"/>
  <c r="BT16" i="65"/>
  <c r="BT14" i="65"/>
  <c r="BS16" i="65"/>
  <c r="BS14" i="65"/>
  <c r="BV17" i="65"/>
  <c r="BV15" i="65"/>
  <c r="BU15" i="65"/>
  <c r="BU17" i="65"/>
  <c r="BT17" i="65"/>
  <c r="BT15" i="65"/>
  <c r="BS17" i="65"/>
  <c r="BS15" i="65"/>
  <c r="BV16" i="65"/>
  <c r="BV14" i="65"/>
  <c r="BU16" i="65"/>
  <c r="BU14" i="65"/>
  <c r="BG17" i="65"/>
  <c r="W65" i="73" s="1"/>
  <c r="BG16" i="65"/>
  <c r="W64" i="73" s="1"/>
  <c r="BG15" i="65"/>
  <c r="W63" i="73" s="1"/>
  <c r="BG14" i="65"/>
  <c r="W62" i="73" s="1"/>
  <c r="BF17" i="65"/>
  <c r="V65" i="73" s="1"/>
  <c r="BF16" i="65"/>
  <c r="V64" i="73" s="1"/>
  <c r="BF15" i="65"/>
  <c r="V63" i="73" s="1"/>
  <c r="BF14" i="65"/>
  <c r="V62" i="73" s="1"/>
  <c r="BE17" i="65"/>
  <c r="U65" i="73" s="1"/>
  <c r="BE16" i="65"/>
  <c r="U64" i="73" s="1"/>
  <c r="BE15" i="65"/>
  <c r="U63" i="73" s="1"/>
  <c r="BE14" i="65"/>
  <c r="U62" i="73" s="1"/>
  <c r="BH17" i="65"/>
  <c r="X65" i="73" s="1"/>
  <c r="BH16" i="65"/>
  <c r="X64" i="73" s="1"/>
  <c r="BH15" i="65"/>
  <c r="X63" i="73" s="1"/>
  <c r="BH14" i="65"/>
  <c r="X62" i="73" s="1"/>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AT81" i="73" s="1"/>
  <c r="CH16" i="66"/>
  <c r="AT80" i="73" s="1"/>
  <c r="CH15" i="66"/>
  <c r="AT79" i="73" s="1"/>
  <c r="CH14" i="66"/>
  <c r="AT78" i="73" s="1"/>
  <c r="CG17" i="66"/>
  <c r="AS81" i="73" s="1"/>
  <c r="CG16" i="66"/>
  <c r="AS80" i="73" s="1"/>
  <c r="CG15" i="66"/>
  <c r="AS79" i="73" s="1"/>
  <c r="CG14" i="66"/>
  <c r="AS78" i="73" s="1"/>
  <c r="CF17" i="66"/>
  <c r="AR81" i="73" s="1"/>
  <c r="CF16" i="66"/>
  <c r="AR80" i="73" s="1"/>
  <c r="CF15" i="66"/>
  <c r="AR79" i="73" s="1"/>
  <c r="CF14" i="66"/>
  <c r="AR78" i="73" s="1"/>
  <c r="CE17" i="66"/>
  <c r="AQ81" i="73" s="1"/>
  <c r="CE16" i="66"/>
  <c r="AQ80" i="73" s="1"/>
  <c r="CE15" i="66"/>
  <c r="AQ79" i="73" s="1"/>
  <c r="CE14" i="66"/>
  <c r="AQ78" i="73" s="1"/>
  <c r="AE39" i="73"/>
  <c r="BE17" i="66"/>
  <c r="U81" i="73" s="1"/>
  <c r="BE16" i="66"/>
  <c r="U80" i="73" s="1"/>
  <c r="BE15" i="66"/>
  <c r="U79" i="73" s="1"/>
  <c r="BE14" i="66"/>
  <c r="U78" i="73" s="1"/>
  <c r="BH17" i="66"/>
  <c r="X81" i="73" s="1"/>
  <c r="BH16" i="66"/>
  <c r="X80" i="73" s="1"/>
  <c r="BH15" i="66"/>
  <c r="X79" i="73" s="1"/>
  <c r="BH14" i="66"/>
  <c r="X78" i="73" s="1"/>
  <c r="BG17" i="66"/>
  <c r="W81" i="73" s="1"/>
  <c r="BG16" i="66"/>
  <c r="W80" i="73" s="1"/>
  <c r="BG15" i="66"/>
  <c r="W79" i="73" s="1"/>
  <c r="BG14" i="66"/>
  <c r="W78" i="73" s="1"/>
  <c r="BF17" i="66"/>
  <c r="V81" i="73" s="1"/>
  <c r="BF16" i="66"/>
  <c r="V80" i="73" s="1"/>
  <c r="BF15" i="66"/>
  <c r="V79" i="73" s="1"/>
  <c r="BF14" i="66"/>
  <c r="V78" i="73" s="1"/>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T103" i="47" l="1"/>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AT48" i="73" s="1"/>
  <c r="CF14" i="71"/>
  <c r="AR46" i="73" s="1"/>
  <c r="CG14" i="71"/>
  <c r="AS46" i="73" s="1"/>
  <c r="CE15" i="71"/>
  <c r="AQ47" i="73" s="1"/>
  <c r="CE14" i="71"/>
  <c r="AQ46" i="73" s="1"/>
  <c r="CF17" i="71"/>
  <c r="AR49" i="73" s="1"/>
  <c r="CG16" i="71"/>
  <c r="AS48" i="73" s="1"/>
  <c r="CH14" i="71"/>
  <c r="AT46" i="73" s="1"/>
  <c r="CF16" i="71"/>
  <c r="AR48" i="73" s="1"/>
  <c r="CH17" i="71"/>
  <c r="AT49" i="73" s="1"/>
  <c r="CE16" i="71"/>
  <c r="AQ48" i="73" s="1"/>
  <c r="CG17" i="71"/>
  <c r="AS49" i="73" s="1"/>
  <c r="CF15" i="71"/>
  <c r="AR47" i="73" s="1"/>
  <c r="CH15" i="71"/>
  <c r="AT47" i="73" s="1"/>
  <c r="CE17" i="71"/>
  <c r="AQ49" i="73" s="1"/>
  <c r="CG15" i="71"/>
  <c r="AS47" i="73" s="1"/>
  <c r="CT103" i="47"/>
  <c r="BF15" i="71"/>
  <c r="V47" i="73" s="1"/>
  <c r="BG15" i="71"/>
  <c r="W47" i="73" s="1"/>
  <c r="BG16" i="71"/>
  <c r="W48" i="73" s="1"/>
  <c r="BG14" i="71"/>
  <c r="W46" i="73" s="1"/>
  <c r="BH15" i="71"/>
  <c r="X47" i="73" s="1"/>
  <c r="BE15" i="71"/>
  <c r="U47" i="73" s="1"/>
  <c r="BE16" i="71"/>
  <c r="U48" i="73" s="1"/>
  <c r="BE14" i="71"/>
  <c r="U46" i="73" s="1"/>
  <c r="BF14" i="71"/>
  <c r="V46" i="73" s="1"/>
  <c r="BG17" i="71"/>
  <c r="W49" i="73" s="1"/>
  <c r="BF17" i="71"/>
  <c r="V49" i="73" s="1"/>
  <c r="BF16" i="71"/>
  <c r="V48" i="73" s="1"/>
  <c r="BH14" i="71"/>
  <c r="X46" i="73" s="1"/>
  <c r="BE17" i="71"/>
  <c r="U49" i="73" s="1"/>
  <c r="BH17" i="71"/>
  <c r="X49" i="73" s="1"/>
  <c r="BH16" i="71"/>
  <c r="X48" i="73" s="1"/>
  <c r="EG103" i="47"/>
  <c r="DG103" i="47"/>
  <c r="CG103" i="47"/>
  <c r="BT15" i="61"/>
  <c r="BV15" i="61"/>
  <c r="BT16" i="61"/>
  <c r="BV14" i="61"/>
  <c r="BT17" i="61"/>
  <c r="BV17" i="61"/>
  <c r="BU14" i="61"/>
  <c r="BV16" i="61"/>
  <c r="BU15" i="61"/>
  <c r="BS14" i="61"/>
  <c r="BS17" i="61"/>
  <c r="BU16" i="61"/>
  <c r="BS16" i="61"/>
  <c r="BU17" i="61"/>
  <c r="BT14" i="61"/>
  <c r="BS15" i="61"/>
  <c r="BG17" i="61"/>
  <c r="W9" i="73" s="1"/>
  <c r="BG14" i="61"/>
  <c r="W6" i="73" s="1"/>
  <c r="BF14" i="61"/>
  <c r="V6" i="73" s="1"/>
  <c r="BE17" i="61"/>
  <c r="U9" i="73" s="1"/>
  <c r="BE16" i="61"/>
  <c r="U8" i="73" s="1"/>
  <c r="BH16" i="61"/>
  <c r="X8" i="73" s="1"/>
  <c r="BE15" i="61"/>
  <c r="U7" i="73" s="1"/>
  <c r="BG15" i="61"/>
  <c r="W7" i="73" s="1"/>
  <c r="BE14" i="61"/>
  <c r="U6" i="73" s="1"/>
  <c r="BH14" i="61"/>
  <c r="X6" i="73" s="1"/>
  <c r="BH17" i="61"/>
  <c r="X9" i="73" s="1"/>
  <c r="BF17" i="61"/>
  <c r="V9" i="73" s="1"/>
  <c r="BH15" i="61"/>
  <c r="X7" i="73" s="1"/>
  <c r="BG16" i="61"/>
  <c r="W8" i="73" s="1"/>
  <c r="BF16" i="61"/>
  <c r="V8" i="73" s="1"/>
  <c r="BF15" i="61"/>
  <c r="V7" i="73" s="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AQ9" i="73" s="1"/>
  <c r="CG17" i="61"/>
  <c r="AS9" i="73" s="1"/>
  <c r="CG14" i="61"/>
  <c r="AS6" i="73" s="1"/>
  <c r="CE16" i="61"/>
  <c r="AQ8" i="73" s="1"/>
  <c r="CG15" i="61"/>
  <c r="AS7" i="73" s="1"/>
  <c r="CE15" i="61"/>
  <c r="AQ7" i="73" s="1"/>
  <c r="CH17" i="61"/>
  <c r="AT9" i="73" s="1"/>
  <c r="CH16" i="61"/>
  <c r="AT8" i="73" s="1"/>
  <c r="CF17" i="61"/>
  <c r="AR9" i="73" s="1"/>
  <c r="CE14" i="61"/>
  <c r="AQ6" i="73" s="1"/>
  <c r="CF16" i="61"/>
  <c r="AR8" i="73" s="1"/>
  <c r="CH14" i="61"/>
  <c r="AT6" i="73" s="1"/>
  <c r="CF15" i="61"/>
  <c r="AR7" i="73" s="1"/>
  <c r="CH15" i="61"/>
  <c r="AT7" i="73" s="1"/>
  <c r="CF14" i="61"/>
  <c r="AR6" i="73" s="1"/>
  <c r="CG16" i="61"/>
  <c r="AS8" i="73" s="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X30" i="73" s="1"/>
  <c r="BF14" i="70"/>
  <c r="V30" i="73" s="1"/>
  <c r="BH16" i="70"/>
  <c r="X32" i="73" s="1"/>
  <c r="BF16" i="70"/>
  <c r="V32" i="73" s="1"/>
  <c r="BE17" i="70"/>
  <c r="U33" i="73" s="1"/>
  <c r="BH17" i="70"/>
  <c r="X33" i="73" s="1"/>
  <c r="BF17" i="70"/>
  <c r="V33" i="73" s="1"/>
  <c r="BG14" i="70"/>
  <c r="W30" i="73" s="1"/>
  <c r="BE14" i="70"/>
  <c r="U30" i="73" s="1"/>
  <c r="BG15" i="70"/>
  <c r="W31" i="73" s="1"/>
  <c r="BF15" i="70"/>
  <c r="V31" i="73" s="1"/>
  <c r="BE15" i="70"/>
  <c r="U31" i="73" s="1"/>
  <c r="BG17" i="70"/>
  <c r="W33" i="73" s="1"/>
  <c r="BG16" i="70"/>
  <c r="W32" i="73" s="1"/>
  <c r="BE16" i="70"/>
  <c r="U32" i="73" s="1"/>
  <c r="BH15" i="70"/>
  <c r="X31" i="73" s="1"/>
  <c r="LG103" i="47"/>
  <c r="CF17" i="70"/>
  <c r="AR33" i="73" s="1"/>
  <c r="CG14" i="70"/>
  <c r="AS30" i="73" s="1"/>
  <c r="CG17" i="70"/>
  <c r="AS33" i="73" s="1"/>
  <c r="CG15" i="70"/>
  <c r="AS31" i="73" s="1"/>
  <c r="CF16" i="70"/>
  <c r="AR32" i="73" s="1"/>
  <c r="CH17" i="70"/>
  <c r="AT33" i="73" s="1"/>
  <c r="CE17" i="70"/>
  <c r="AQ33" i="73" s="1"/>
  <c r="CF14" i="70"/>
  <c r="AR30" i="73" s="1"/>
  <c r="CE16" i="70"/>
  <c r="AQ32" i="73" s="1"/>
  <c r="CE15" i="70"/>
  <c r="AQ31" i="73" s="1"/>
  <c r="CG16" i="70"/>
  <c r="AS32" i="73" s="1"/>
  <c r="CH15" i="70"/>
  <c r="AT31" i="73" s="1"/>
  <c r="CH16" i="70"/>
  <c r="AT32" i="73" s="1"/>
  <c r="CF15" i="70"/>
  <c r="AR31" i="73" s="1"/>
  <c r="CH14" i="70"/>
  <c r="AT30" i="73" s="1"/>
  <c r="CE14" i="70"/>
  <c r="AQ30" i="73" s="1"/>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AQ41" i="73" s="1"/>
  <c r="CE16" i="72"/>
  <c r="AQ40" i="73" s="1"/>
  <c r="CE15" i="72"/>
  <c r="AQ39" i="73" s="1"/>
  <c r="CE14" i="72"/>
  <c r="AQ38" i="73" s="1"/>
  <c r="CH16" i="72"/>
  <c r="AT40" i="73" s="1"/>
  <c r="CH17" i="72"/>
  <c r="AT41" i="73" s="1"/>
  <c r="CH15" i="72"/>
  <c r="AT39" i="73" s="1"/>
  <c r="CH14" i="72"/>
  <c r="AT38" i="73" s="1"/>
  <c r="CG17" i="72"/>
  <c r="AS41" i="73" s="1"/>
  <c r="CG16" i="72"/>
  <c r="AS40" i="73" s="1"/>
  <c r="CG15" i="72"/>
  <c r="AS39" i="73" s="1"/>
  <c r="CG14" i="72"/>
  <c r="AS38" i="73" s="1"/>
  <c r="CF16" i="72"/>
  <c r="AR40" i="73" s="1"/>
  <c r="CF15" i="72"/>
  <c r="AR39" i="73" s="1"/>
  <c r="CF14" i="72"/>
  <c r="AR38" i="73" s="1"/>
  <c r="CF17" i="72"/>
  <c r="AR41" i="73" s="1"/>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W25" i="73" s="1"/>
  <c r="BG16" i="63"/>
  <c r="W24" i="73" s="1"/>
  <c r="BG15" i="63"/>
  <c r="W23" i="73" s="1"/>
  <c r="BG14" i="63"/>
  <c r="W22" i="73" s="1"/>
  <c r="BF17" i="63"/>
  <c r="V25" i="73" s="1"/>
  <c r="BF16" i="63"/>
  <c r="V24" i="73" s="1"/>
  <c r="BF15" i="63"/>
  <c r="V23" i="73" s="1"/>
  <c r="BF14" i="63"/>
  <c r="V22" i="73" s="1"/>
  <c r="BE17" i="63"/>
  <c r="U25" i="73" s="1"/>
  <c r="BE15" i="63"/>
  <c r="U23" i="73" s="1"/>
  <c r="BH16" i="63"/>
  <c r="X24" i="73" s="1"/>
  <c r="BH14" i="63"/>
  <c r="X22" i="73" s="1"/>
  <c r="BE16" i="63"/>
  <c r="U24" i="73" s="1"/>
  <c r="BE14" i="63"/>
  <c r="U22" i="73" s="1"/>
  <c r="BH17" i="63"/>
  <c r="X25" i="73" s="1"/>
  <c r="BH15" i="63"/>
  <c r="X23" i="73" s="1"/>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CT98" i="47" s="1"/>
  <c r="JV98" i="47"/>
  <c r="KV98" i="47"/>
  <c r="IV98" i="47"/>
  <c r="AV98" i="47"/>
  <c r="AI98" i="47"/>
  <c r="CV98" i="47"/>
  <c r="BV98" i="47"/>
  <c r="LI98" i="47"/>
  <c r="JI98" i="47"/>
  <c r="FI98" i="47"/>
  <c r="EI98" i="47"/>
  <c r="HI98" i="47"/>
  <c r="HV98" i="47"/>
  <c r="BI98" i="47"/>
  <c r="V98" i="47"/>
  <c r="AG98" i="47" s="1"/>
  <c r="II98" i="47"/>
  <c r="GI98" i="47"/>
  <c r="KI98" i="47"/>
  <c r="KT98" i="47" s="1"/>
  <c r="LV98" i="47"/>
  <c r="DI98" i="47"/>
  <c r="DT98" i="47" s="1"/>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AR25" i="73" s="1"/>
  <c r="CF16" i="63"/>
  <c r="AR24" i="73" s="1"/>
  <c r="CF15" i="63"/>
  <c r="AR23" i="73" s="1"/>
  <c r="CF14" i="63"/>
  <c r="AR22" i="73" s="1"/>
  <c r="CE17" i="63"/>
  <c r="AQ25" i="73" s="1"/>
  <c r="CE16" i="63"/>
  <c r="AQ24" i="73" s="1"/>
  <c r="CE15" i="63"/>
  <c r="AQ23" i="73" s="1"/>
  <c r="CE14" i="63"/>
  <c r="AQ22" i="73" s="1"/>
  <c r="CH17" i="63"/>
  <c r="AT25" i="73" s="1"/>
  <c r="CH16" i="63"/>
  <c r="AT24" i="73" s="1"/>
  <c r="CH15" i="63"/>
  <c r="AT23" i="73" s="1"/>
  <c r="CH14" i="63"/>
  <c r="AT22" i="73" s="1"/>
  <c r="CG17" i="63"/>
  <c r="AS25" i="73" s="1"/>
  <c r="CG16" i="63"/>
  <c r="AS24" i="73" s="1"/>
  <c r="CG15" i="63"/>
  <c r="AS23" i="73" s="1"/>
  <c r="CG14" i="63"/>
  <c r="AS22" i="73" s="1"/>
  <c r="BF17" i="72"/>
  <c r="V41" i="73" s="1"/>
  <c r="BF16" i="72"/>
  <c r="V40" i="73" s="1"/>
  <c r="BF15" i="72"/>
  <c r="V39" i="73" s="1"/>
  <c r="BF14" i="72"/>
  <c r="V38" i="73" s="1"/>
  <c r="BE17" i="72"/>
  <c r="U41" i="73" s="1"/>
  <c r="BE16" i="72"/>
  <c r="U40" i="73" s="1"/>
  <c r="BE15" i="72"/>
  <c r="U39" i="73" s="1"/>
  <c r="BE14" i="72"/>
  <c r="U38" i="73" s="1"/>
  <c r="BH17" i="72"/>
  <c r="X41" i="73" s="1"/>
  <c r="BH16" i="72"/>
  <c r="X40" i="73" s="1"/>
  <c r="BH15" i="72"/>
  <c r="X39" i="73" s="1"/>
  <c r="BH14" i="72"/>
  <c r="X38" i="73" s="1"/>
  <c r="BG17" i="72"/>
  <c r="W41" i="73" s="1"/>
  <c r="BG16" i="72"/>
  <c r="W40" i="73" s="1"/>
  <c r="BG15" i="72"/>
  <c r="W39" i="73" s="1"/>
  <c r="BG14" i="72"/>
  <c r="W38" i="73" s="1"/>
  <c r="AX93" i="47"/>
  <c r="HX93" i="47"/>
  <c r="HK93" i="47"/>
  <c r="HT93" i="47" s="1"/>
  <c r="LX93" i="47"/>
  <c r="MG93" i="47" s="1"/>
  <c r="FK93" i="47"/>
  <c r="FT93" i="47" s="1"/>
  <c r="X93" i="47"/>
  <c r="AK93" i="47"/>
  <c r="LK93" i="47"/>
  <c r="GX93" i="47"/>
  <c r="KK93" i="47"/>
  <c r="KT93" i="47" s="1"/>
  <c r="GK93" i="47"/>
  <c r="IK93" i="47"/>
  <c r="IT93" i="47" s="1"/>
  <c r="BK93" i="47"/>
  <c r="BT93" i="47" s="1"/>
  <c r="IX93" i="47"/>
  <c r="JG93" i="47" s="1"/>
  <c r="JK93" i="47"/>
  <c r="JX93" i="47"/>
  <c r="CX93" i="47"/>
  <c r="KX93" i="47"/>
  <c r="EX93" i="47"/>
  <c r="DX93" i="47"/>
  <c r="FX93" i="47"/>
  <c r="CK93" i="47"/>
  <c r="CT93" i="47" s="1"/>
  <c r="EK93" i="47"/>
  <c r="DK93" i="47"/>
  <c r="K93" i="47"/>
  <c r="BX93" i="47"/>
  <c r="AG93" i="47" l="1"/>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H49" i="73" l="1"/>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<sst xmlns="http://schemas.openxmlformats.org/spreadsheetml/2006/main" count="7736" uniqueCount="1901">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</sst>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1071">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80" xfId="0" applyNumberFormat="1" applyFill="1" applyBorder="1" applyAlignment="1" applyProtection="1">
      <alignment horizontal="center" vertical="center"/>
      <protection locked="0"/>
    </xf>
    <xf numFmtId="0" fontId="0" fillId="6" borderId="81"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3" xfId="0" applyFont="1" applyFill="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6" xfId="0" applyBorder="1" applyProtection="1"/>
    <xf numFmtId="0" fontId="0" fillId="0" borderId="87" xfId="0" applyBorder="1" applyProtection="1"/>
    <xf numFmtId="0" fontId="0" fillId="0" borderId="0" xfId="0" applyAlignment="1">
      <alignment horizontal="center"/>
    </xf>
    <xf numFmtId="0" fontId="0" fillId="13" borderId="88"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4" fillId="0" borderId="0" xfId="0" applyFont="1" applyFill="1" applyBorder="1"/>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8" xfId="0" applyFill="1" applyBorder="1" applyAlignment="1" applyProtection="1">
      <alignment horizontal="left" indent="1"/>
    </xf>
    <xf numFmtId="0" fontId="0" fillId="13" borderId="99"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0" xfId="0" applyFill="1" applyAlignment="1">
      <alignment vertical="center"/>
    </xf>
    <xf numFmtId="0" fontId="0" fillId="0" borderId="103" xfId="0" applyBorder="1" applyProtection="1"/>
    <xf numFmtId="0" fontId="0" fillId="0" borderId="104" xfId="0" applyBorder="1" applyProtection="1"/>
    <xf numFmtId="0" fontId="0" fillId="0" borderId="105"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11" xfId="0" applyBorder="1" applyAlignment="1" applyProtection="1">
      <alignment horizontal="center"/>
    </xf>
    <xf numFmtId="0" fontId="0" fillId="0" borderId="112" xfId="0" applyBorder="1" applyAlignment="1" applyProtection="1">
      <alignment horizontal="left" indent="1"/>
    </xf>
    <xf numFmtId="0" fontId="0" fillId="0" borderId="112" xfId="0" applyBorder="1" applyAlignment="1" applyProtection="1">
      <alignment horizontal="center"/>
    </xf>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14" xfId="0" applyBorder="1" applyAlignment="1" applyProtection="1">
      <alignment horizontal="center"/>
    </xf>
    <xf numFmtId="0" fontId="0" fillId="0" borderId="115" xfId="0" applyFill="1" applyBorder="1" applyAlignment="1" applyProtection="1">
      <alignment horizontal="left" indent="1"/>
    </xf>
    <xf numFmtId="0" fontId="0" fillId="0" borderId="115" xfId="0" applyBorder="1" applyAlignment="1" applyProtection="1">
      <alignment horizontal="center"/>
    </xf>
    <xf numFmtId="0" fontId="0" fillId="0" borderId="115" xfId="0" applyFill="1" applyBorder="1" applyAlignment="1" applyProtection="1">
      <alignment horizontal="left" vertical="center" indent="1"/>
    </xf>
    <xf numFmtId="0" fontId="6" fillId="7" borderId="117" xfId="0" applyFont="1" applyFill="1" applyBorder="1" applyAlignment="1" applyProtection="1">
      <alignment horizontal="left" vertical="center" indent="1"/>
    </xf>
    <xf numFmtId="0" fontId="0" fillId="7" borderId="107" xfId="0" applyFill="1" applyBorder="1" applyProtection="1"/>
    <xf numFmtId="0" fontId="6" fillId="7" borderId="107" xfId="0" applyFont="1" applyFill="1" applyBorder="1" applyAlignment="1" applyProtection="1">
      <alignment horizontal="left" vertical="center" indent="1"/>
    </xf>
    <xf numFmtId="0" fontId="0" fillId="7" borderId="107" xfId="0" applyFill="1" applyBorder="1" applyAlignment="1" applyProtection="1">
      <alignment horizontal="left" indent="1"/>
    </xf>
    <xf numFmtId="0" fontId="0" fillId="7" borderId="107" xfId="0" applyFill="1" applyBorder="1" applyAlignment="1" applyProtection="1">
      <alignment horizontal="center" vertical="center"/>
    </xf>
    <xf numFmtId="0" fontId="0" fillId="7" borderId="118" xfId="0" applyFill="1" applyBorder="1" applyAlignment="1" applyProtection="1">
      <alignment horizontal="left" vertical="center"/>
    </xf>
    <xf numFmtId="0" fontId="0" fillId="7" borderId="107" xfId="0" applyFill="1" applyBorder="1" applyAlignment="1" applyProtection="1">
      <alignment horizontal="center"/>
    </xf>
    <xf numFmtId="0" fontId="59" fillId="7" borderId="107" xfId="0" applyFont="1" applyFill="1" applyBorder="1" applyAlignment="1" applyProtection="1">
      <alignment horizontal="center" vertical="center"/>
    </xf>
    <xf numFmtId="0" fontId="59" fillId="7" borderId="118" xfId="0" applyFont="1" applyFill="1" applyBorder="1" applyAlignment="1" applyProtection="1">
      <alignment horizontal="left" vertical="center"/>
    </xf>
    <xf numFmtId="0" fontId="57" fillId="0" borderId="119" xfId="0" applyNumberFormat="1" applyFont="1" applyBorder="1" applyAlignment="1" applyProtection="1">
      <alignment horizontal="center" vertical="center" wrapText="1"/>
    </xf>
    <xf numFmtId="0" fontId="4" fillId="0" borderId="120" xfId="0" applyFont="1" applyBorder="1" applyAlignment="1" applyProtection="1">
      <alignment horizontal="left" vertical="center" indent="1"/>
    </xf>
    <xf numFmtId="0" fontId="4" fillId="0" borderId="121" xfId="0" applyFont="1" applyBorder="1" applyAlignment="1" applyProtection="1">
      <alignment horizontal="left" vertical="center" indent="1"/>
    </xf>
    <xf numFmtId="0" fontId="0" fillId="0" borderId="109" xfId="0" applyFont="1" applyBorder="1" applyAlignment="1" applyProtection="1">
      <alignment horizontal="center" vertical="center" textRotation="90"/>
    </xf>
    <xf numFmtId="0" fontId="0" fillId="0" borderId="110" xfId="0" applyFont="1" applyBorder="1" applyAlignment="1" applyProtection="1">
      <alignment horizontal="center" vertical="center" textRotation="90"/>
    </xf>
    <xf numFmtId="0" fontId="0" fillId="0" borderId="113" xfId="0" applyBorder="1" applyAlignment="1" applyProtection="1">
      <alignment horizontal="center"/>
    </xf>
    <xf numFmtId="0" fontId="0" fillId="0" borderId="115" xfId="0" applyBorder="1" applyAlignment="1" applyProtection="1">
      <alignment horizontal="left" indent="1"/>
    </xf>
    <xf numFmtId="0" fontId="0" fillId="7" borderId="107" xfId="0" applyFill="1" applyBorder="1" applyAlignment="1" applyProtection="1">
      <alignment horizontal="left" vertical="center"/>
    </xf>
    <xf numFmtId="0" fontId="0" fillId="7" borderId="118" xfId="0" applyFill="1" applyBorder="1" applyAlignment="1" applyProtection="1">
      <alignment horizontal="left" indent="1"/>
    </xf>
    <xf numFmtId="0" fontId="0" fillId="0" borderId="119" xfId="0" applyBorder="1" applyAlignment="1" applyProtection="1">
      <alignment horizontal="center"/>
    </xf>
    <xf numFmtId="0" fontId="0" fillId="0" borderId="24" xfId="0" applyBorder="1"/>
    <xf numFmtId="0" fontId="0" fillId="0" borderId="42" xfId="0" applyBorder="1"/>
    <xf numFmtId="0" fontId="0" fillId="0" borderId="126" xfId="0" applyBorder="1" applyAlignment="1" applyProtection="1">
      <alignment horizontal="center"/>
    </xf>
    <xf numFmtId="0" fontId="0" fillId="0" borderId="125" xfId="0" applyBorder="1" applyAlignment="1" applyProtection="1">
      <alignment horizontal="center"/>
    </xf>
    <xf numFmtId="0" fontId="0" fillId="11" borderId="127" xfId="0" applyFill="1" applyBorder="1" applyAlignment="1" applyProtection="1">
      <alignment horizontal="center"/>
    </xf>
    <xf numFmtId="0" fontId="0" fillId="11" borderId="122" xfId="0" applyFill="1" applyBorder="1" applyAlignment="1" applyProtection="1">
      <alignment horizontal="center"/>
    </xf>
    <xf numFmtId="0" fontId="0" fillId="11" borderId="129" xfId="0" applyFill="1" applyBorder="1" applyAlignment="1" applyProtection="1">
      <alignment horizontal="center"/>
    </xf>
    <xf numFmtId="0" fontId="0" fillId="11" borderId="123" xfId="0" applyFill="1" applyBorder="1" applyAlignment="1" applyProtection="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pplyProtection="1">
      <alignment horizontal="left" vertical="center" indent="1"/>
    </xf>
    <xf numFmtId="0" fontId="61" fillId="7" borderId="107" xfId="0" applyFont="1" applyFill="1" applyBorder="1" applyAlignment="1" applyProtection="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pplyProtection="1">
      <alignment horizontal="center"/>
    </xf>
    <xf numFmtId="167" fontId="0" fillId="11" borderId="137"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8" xfId="0" applyFill="1" applyBorder="1" applyAlignment="1" applyProtection="1">
      <alignment horizontal="center"/>
    </xf>
    <xf numFmtId="167" fontId="0" fillId="11" borderId="138" xfId="0" applyNumberFormat="1" applyFill="1" applyBorder="1" applyAlignment="1" applyProtection="1">
      <alignment horizontal="center"/>
    </xf>
    <xf numFmtId="0" fontId="0" fillId="11" borderId="139" xfId="0" applyFill="1" applyBorder="1" applyAlignment="1" applyProtection="1">
      <alignment horizontal="center"/>
    </xf>
    <xf numFmtId="0" fontId="0" fillId="0" borderId="112" xfId="0" applyFill="1" applyBorder="1" applyAlignment="1" applyProtection="1">
      <alignment horizontal="center"/>
    </xf>
    <xf numFmtId="167" fontId="0" fillId="11" borderId="107" xfId="0" applyNumberFormat="1" applyFill="1" applyBorder="1" applyAlignment="1" applyProtection="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pplyProtection="1">
      <alignment horizontal="center"/>
    </xf>
    <xf numFmtId="0" fontId="0" fillId="0" borderId="152" xfId="0" applyBorder="1" applyAlignment="1" applyProtection="1">
      <alignment horizontal="center"/>
    </xf>
    <xf numFmtId="0" fontId="60" fillId="11" borderId="134" xfId="0" applyFont="1" applyFill="1" applyBorder="1" applyAlignment="1" applyProtection="1">
      <alignment horizontal="center"/>
    </xf>
    <xf numFmtId="0" fontId="60" fillId="11" borderId="137" xfId="0" applyFont="1" applyFill="1" applyBorder="1" applyAlignment="1" applyProtection="1">
      <alignment horizontal="center"/>
    </xf>
    <xf numFmtId="0" fontId="60" fillId="11" borderId="135"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6" xfId="0" applyFont="1" applyFill="1" applyBorder="1" applyAlignment="1" applyProtection="1">
      <alignment horizontal="center"/>
    </xf>
    <xf numFmtId="0" fontId="60" fillId="11" borderId="138" xfId="0" applyFont="1" applyFill="1" applyBorder="1" applyAlignment="1" applyProtection="1">
      <alignment horizontal="center"/>
    </xf>
    <xf numFmtId="167" fontId="0" fillId="11" borderId="118" xfId="0" applyNumberFormat="1" applyFill="1" applyBorder="1" applyAlignment="1" applyProtection="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Border="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pplyProtection="1">
      <alignment horizontal="center"/>
    </xf>
    <xf numFmtId="0" fontId="0" fillId="0" borderId="156" xfId="0" applyBorder="1" applyAlignment="1" applyProtection="1">
      <alignment horizontal="center"/>
    </xf>
    <xf numFmtId="0" fontId="0" fillId="0" borderId="167" xfId="0" applyBorder="1" applyAlignment="1" applyProtection="1">
      <alignment horizontal="center"/>
    </xf>
    <xf numFmtId="0" fontId="0" fillId="0" borderId="169"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pplyProtection="1">
      <alignment vertical="center" wrapText="1"/>
    </xf>
    <xf numFmtId="0" fontId="4" fillId="0" borderId="0" xfId="0" applyFont="1" applyBorder="1" applyAlignment="1" applyProtection="1"/>
    <xf numFmtId="0" fontId="0" fillId="0" borderId="175" xfId="0" applyFill="1" applyBorder="1" applyAlignment="1" applyProtection="1">
      <alignment vertical="center"/>
    </xf>
    <xf numFmtId="0" fontId="0" fillId="0" borderId="175" xfId="0" applyFill="1" applyBorder="1" applyAlignment="1" applyProtection="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pplyProtection="1">
      <alignment horizontal="center"/>
    </xf>
    <xf numFmtId="0" fontId="0" fillId="0" borderId="0" xfId="0" applyBorder="1" applyAlignment="1" applyProtection="1"/>
    <xf numFmtId="0" fontId="0" fillId="0" borderId="106" xfId="0" applyBorder="1" applyAlignment="1" applyProtection="1"/>
    <xf numFmtId="0" fontId="59" fillId="0" borderId="115" xfId="0" applyFont="1" applyBorder="1" applyAlignment="1" applyProtection="1">
      <alignment horizontal="center" vertical="center"/>
    </xf>
    <xf numFmtId="0" fontId="59" fillId="0" borderId="116" xfId="0" applyFont="1" applyBorder="1" applyAlignment="1" applyProtection="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pplyProtection="1">
      <alignment horizontal="center"/>
    </xf>
    <xf numFmtId="0" fontId="0" fillId="0" borderId="0" xfId="0" applyBorder="1" applyAlignment="1" applyProtection="1">
      <alignment horizontal="center"/>
    </xf>
    <xf numFmtId="0" fontId="0" fillId="0" borderId="128" xfId="0" applyFont="1" applyBorder="1" applyAlignment="1" applyProtection="1">
      <alignment horizontal="center" vertical="center" textRotation="90"/>
    </xf>
    <xf numFmtId="0" fontId="0" fillId="0" borderId="130" xfId="0" applyFont="1" applyBorder="1" applyAlignment="1" applyProtection="1">
      <alignment horizontal="center" vertical="center" textRotation="90"/>
    </xf>
    <xf numFmtId="167" fontId="0" fillId="11" borderId="122" xfId="0" applyNumberFormat="1" applyFill="1" applyBorder="1" applyAlignment="1" applyProtection="1">
      <alignment horizontal="center"/>
    </xf>
    <xf numFmtId="167" fontId="0" fillId="11" borderId="127" xfId="0" applyNumberFormat="1" applyFill="1" applyBorder="1" applyAlignment="1" applyProtection="1">
      <alignment horizontal="center"/>
    </xf>
    <xf numFmtId="167" fontId="0" fillId="11" borderId="113"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5"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5" xfId="0" applyFill="1" applyBorder="1" applyAlignment="1" applyProtection="1">
      <alignment horizontal="center"/>
    </xf>
    <xf numFmtId="0" fontId="0" fillId="0" borderId="81" xfId="0" applyFill="1" applyBorder="1" applyAlignment="1">
      <alignment horizontal="left" indent="1"/>
    </xf>
    <xf numFmtId="0" fontId="0" fillId="0" borderId="82" xfId="0" applyFill="1" applyBorder="1" applyAlignment="1">
      <alignment horizontal="left" indent="1"/>
    </xf>
    <xf numFmtId="0" fontId="0" fillId="0" borderId="80" xfId="0" applyFill="1" applyBorder="1" applyAlignment="1">
      <alignment horizontal="left" indent="1"/>
    </xf>
    <xf numFmtId="0" fontId="65" fillId="0" borderId="0" xfId="0" applyFont="1" applyAlignment="1" applyProtection="1">
      <alignment horizontal="right" vertical="top" wrapText="1"/>
    </xf>
    <xf numFmtId="0" fontId="0" fillId="0" borderId="116"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36" fillId="17" borderId="18" xfId="0" applyFont="1" applyFill="1" applyBorder="1"/>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6" xfId="0" applyFill="1" applyBorder="1" applyAlignment="1" applyProtection="1">
      <alignment horizontal="center"/>
    </xf>
    <xf numFmtId="0" fontId="0" fillId="11" borderId="107" xfId="0" applyFill="1" applyBorder="1" applyAlignment="1" applyProtection="1">
      <alignment horizontal="center"/>
    </xf>
    <xf numFmtId="0" fontId="0" fillId="11" borderId="140" xfId="0" applyFill="1" applyBorder="1" applyAlignment="1" applyProtection="1">
      <alignment horizontal="center"/>
    </xf>
    <xf numFmtId="167" fontId="0" fillId="11" borderId="124" xfId="0" applyNumberFormat="1" applyFill="1" applyBorder="1" applyAlignment="1" applyProtection="1">
      <alignment horizontal="center"/>
    </xf>
    <xf numFmtId="0" fontId="0" fillId="11" borderId="124" xfId="0" applyFill="1" applyBorder="1" applyAlignment="1" applyProtection="1">
      <alignment horizontal="center"/>
    </xf>
    <xf numFmtId="167" fontId="0" fillId="11" borderId="141" xfId="0" applyNumberFormat="1" applyFill="1" applyBorder="1" applyAlignment="1" applyProtection="1">
      <alignment horizontal="center"/>
    </xf>
    <xf numFmtId="0" fontId="0" fillId="0" borderId="128" xfId="0" applyFill="1" applyBorder="1" applyAlignment="1" applyProtection="1">
      <alignment horizontal="center"/>
    </xf>
    <xf numFmtId="167" fontId="0" fillId="11" borderId="156"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6" xfId="0" applyBorder="1"/>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20" xfId="0" applyFont="1" applyBorder="1" applyAlignment="1">
      <alignment horizontal="center" vertical="center" wrapText="1"/>
    </xf>
    <xf numFmtId="0" fontId="82" fillId="0" borderId="212" xfId="0" applyFont="1" applyFill="1" applyBorder="1" applyAlignment="1">
      <alignment horizontal="center" vertical="center" wrapText="1"/>
    </xf>
    <xf numFmtId="0" fontId="82" fillId="0" borderId="217" xfId="0" applyFont="1" applyFill="1" applyBorder="1" applyAlignment="1">
      <alignment horizontal="center" vertical="center" wrapText="1"/>
    </xf>
    <xf numFmtId="0" fontId="82" fillId="0" borderId="213"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Fill="1" applyBorder="1" applyAlignment="1">
      <alignment horizontal="center" vertical="center" wrapText="1"/>
    </xf>
    <xf numFmtId="0" fontId="82" fillId="0" borderId="219" xfId="0" applyFont="1" applyFill="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0" fillId="0" borderId="227" xfId="0" applyFont="1"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0" fillId="0" borderId="170" xfId="0" applyFont="1"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4" xfId="0" applyFont="1" applyFill="1" applyBorder="1" applyAlignment="1" applyProtection="1">
      <alignment horizontal="left" indent="1"/>
    </xf>
    <xf numFmtId="0" fontId="15" fillId="25" borderId="255" xfId="0" applyFont="1" applyFill="1" applyBorder="1" applyAlignment="1" applyProtection="1">
      <alignment horizontal="left"/>
    </xf>
    <xf numFmtId="0" fontId="86" fillId="12" borderId="256" xfId="0" applyFont="1" applyFill="1" applyBorder="1" applyAlignment="1" applyProtection="1">
      <alignment horizontal="center"/>
    </xf>
    <xf numFmtId="0" fontId="0" fillId="0" borderId="0" xfId="0" applyBorder="1"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61" xfId="0" applyFont="1" applyFill="1" applyBorder="1" applyAlignment="1" applyProtection="1">
      <alignment horizontal="center"/>
    </xf>
    <xf numFmtId="0" fontId="15" fillId="25" borderId="265" xfId="0" applyFont="1" applyFill="1" applyBorder="1" applyAlignment="1" applyProtection="1">
      <alignment horizontal="left" indent="1"/>
    </xf>
    <xf numFmtId="0" fontId="15" fillId="25" borderId="266" xfId="0" applyFont="1" applyFill="1" applyBorder="1" applyAlignment="1" applyProtection="1">
      <alignment horizontal="left"/>
    </xf>
    <xf numFmtId="0" fontId="86" fillId="12" borderId="267" xfId="0" applyFont="1" applyFill="1" applyBorder="1" applyAlignment="1" applyProtection="1">
      <alignment horizontal="center"/>
    </xf>
    <xf numFmtId="0" fontId="0" fillId="11" borderId="128" xfId="0" applyFill="1" applyBorder="1" applyAlignment="1" applyProtection="1">
      <alignment horizontal="center"/>
    </xf>
    <xf numFmtId="0" fontId="0" fillId="11" borderId="130"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8" xfId="0" applyFont="1" applyBorder="1" applyAlignment="1" applyProtection="1">
      <alignment horizontal="center" vertical="center" wrapText="1"/>
    </xf>
    <xf numFmtId="0" fontId="4" fillId="0" borderId="269" xfId="0" applyFont="1" applyBorder="1" applyAlignment="1" applyProtection="1">
      <alignment horizontal="center" vertical="center"/>
    </xf>
    <xf numFmtId="169" fontId="4" fillId="0" borderId="271" xfId="0" applyNumberFormat="1" applyFont="1" applyFill="1" applyBorder="1" applyAlignment="1" applyProtection="1">
      <alignment horizontal="right" indent="2"/>
    </xf>
    <xf numFmtId="170" fontId="0" fillId="0" borderId="272" xfId="0" applyNumberFormat="1" applyBorder="1" applyAlignment="1" applyProtection="1">
      <alignment horizontal="right" indent="2"/>
    </xf>
    <xf numFmtId="0" fontId="0" fillId="2" borderId="272" xfId="0" applyFill="1" applyBorder="1" applyAlignment="1" applyProtection="1">
      <alignment horizontal="left" indent="1"/>
    </xf>
    <xf numFmtId="0" fontId="0" fillId="0" borderId="272" xfId="0" applyFill="1" applyBorder="1" applyAlignment="1" applyProtection="1">
      <alignment horizontal="right" indent="2"/>
    </xf>
    <xf numFmtId="0" fontId="0" fillId="0" borderId="272" xfId="0" applyFill="1" applyBorder="1" applyAlignment="1" applyProtection="1">
      <alignment horizontal="center"/>
    </xf>
    <xf numFmtId="0" fontId="0" fillId="0" borderId="274" xfId="0" applyFill="1" applyBorder="1" applyAlignment="1" applyProtection="1">
      <alignment horizontal="right" indent="2"/>
    </xf>
    <xf numFmtId="169" fontId="4" fillId="0" borderId="275" xfId="0" applyNumberFormat="1" applyFont="1" applyFill="1" applyBorder="1" applyAlignment="1" applyProtection="1">
      <alignment horizontal="right" indent="2"/>
    </xf>
    <xf numFmtId="170" fontId="0" fillId="0" borderId="187" xfId="0" applyNumberFormat="1" applyBorder="1" applyAlignment="1" applyProtection="1">
      <alignment horizontal="right" indent="2"/>
    </xf>
    <xf numFmtId="0" fontId="0" fillId="0" borderId="187" xfId="0" applyFill="1" applyBorder="1" applyAlignment="1" applyProtection="1">
      <alignment horizontal="left" indent="1"/>
    </xf>
    <xf numFmtId="0" fontId="0" fillId="0" borderId="187" xfId="0" applyFill="1" applyBorder="1" applyAlignment="1" applyProtection="1">
      <alignment horizontal="right" indent="2"/>
    </xf>
    <xf numFmtId="0" fontId="0" fillId="0" borderId="187" xfId="0" applyFill="1" applyBorder="1" applyAlignment="1" applyProtection="1">
      <alignment horizontal="center"/>
    </xf>
    <xf numFmtId="0" fontId="0" fillId="0" borderId="276" xfId="0" applyFill="1" applyBorder="1" applyAlignment="1" applyProtection="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80" xfId="0" applyNumberFormat="1" applyFont="1" applyFill="1" applyBorder="1" applyAlignment="1" applyProtection="1">
      <alignment horizontal="right" indent="2"/>
    </xf>
    <xf numFmtId="170" fontId="0" fillId="0" borderId="274" xfId="0" applyNumberFormat="1" applyBorder="1" applyAlignment="1" applyProtection="1">
      <alignment horizontal="right" indent="2"/>
    </xf>
    <xf numFmtId="169" fontId="4" fillId="0" borderId="281" xfId="0" applyNumberFormat="1" applyFont="1" applyFill="1" applyBorder="1" applyAlignment="1" applyProtection="1">
      <alignment horizontal="right" indent="2"/>
    </xf>
    <xf numFmtId="170" fontId="0" fillId="0" borderId="282" xfId="0" applyNumberFormat="1" applyBorder="1" applyAlignment="1" applyProtection="1">
      <alignment horizontal="right" indent="2"/>
    </xf>
    <xf numFmtId="0" fontId="0" fillId="0" borderId="283" xfId="0" applyFill="1" applyBorder="1" applyAlignment="1" applyProtection="1">
      <alignment horizontal="right" indent="2"/>
    </xf>
    <xf numFmtId="0" fontId="0" fillId="0" borderId="282"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5" xfId="0" applyFont="1" applyFill="1" applyBorder="1" applyAlignment="1" applyProtection="1">
      <alignment horizontal="center" vertical="center"/>
      <protection locked="0"/>
    </xf>
    <xf numFmtId="0" fontId="0" fillId="5" borderId="286" xfId="0" applyFont="1" applyFill="1" applyBorder="1" applyAlignment="1" applyProtection="1">
      <alignment horizontal="center" vertical="center"/>
      <protection locked="0"/>
    </xf>
    <xf numFmtId="0" fontId="0" fillId="5" borderId="287"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291" xfId="0" applyBorder="1" applyAlignment="1" applyProtection="1">
      <alignment horizontal="center"/>
    </xf>
    <xf numFmtId="0" fontId="0" fillId="0" borderId="292" xfId="0" applyBorder="1" applyAlignment="1" applyProtection="1">
      <alignment horizontal="center"/>
    </xf>
    <xf numFmtId="0" fontId="0" fillId="0" borderId="113" xfId="0" applyNumberFormat="1" applyBorder="1" applyAlignment="1" applyProtection="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Fill="1" applyBorder="1" applyAlignment="1">
      <alignment horizontal="center"/>
    </xf>
    <xf numFmtId="0" fontId="0" fillId="0" borderId="298" xfId="0" applyFill="1" applyBorder="1" applyAlignment="1">
      <alignment horizontal="left" indent="1"/>
    </xf>
    <xf numFmtId="0" fontId="0" fillId="0" borderId="299" xfId="0" applyFill="1" applyBorder="1" applyAlignment="1">
      <alignment horizontal="center"/>
    </xf>
    <xf numFmtId="0" fontId="0" fillId="0" borderId="300" xfId="0" applyFill="1" applyBorder="1" applyAlignment="1">
      <alignment horizontal="left" indent="1"/>
    </xf>
    <xf numFmtId="0" fontId="0" fillId="0" borderId="301" xfId="0" applyFill="1" applyBorder="1" applyAlignment="1">
      <alignment horizontal="center"/>
    </xf>
    <xf numFmtId="0" fontId="0" fillId="0" borderId="302" xfId="0" applyFill="1"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72" xfId="0" quotePrefix="1" applyFill="1" applyBorder="1" applyAlignment="1" applyProtection="1">
      <alignment horizontal="left" indent="1"/>
    </xf>
    <xf numFmtId="0" fontId="0" fillId="2" borderId="274" xfId="0" quotePrefix="1" applyFill="1" applyBorder="1" applyAlignment="1" applyProtection="1">
      <alignment horizontal="left" indent="1"/>
    </xf>
    <xf numFmtId="0" fontId="0" fillId="2" borderId="282" xfId="0" quotePrefix="1" applyFill="1" applyBorder="1" applyAlignment="1" applyProtection="1">
      <alignment horizontal="left" indent="1"/>
    </xf>
    <xf numFmtId="0" fontId="0" fillId="2" borderId="272"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70" xfId="0" applyFont="1" applyBorder="1" applyAlignment="1" applyProtection="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0" xfId="0" applyAlignment="1">
      <alignment horizontal="left" wrapText="1" indent="1"/>
    </xf>
    <xf numFmtId="0" fontId="0" fillId="0" borderId="84"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pplyProtection="1">
      <alignment horizontal="center" vertical="center"/>
    </xf>
    <xf numFmtId="0" fontId="22" fillId="0" borderId="310" xfId="0" applyFont="1" applyBorder="1" applyAlignment="1" applyProtection="1">
      <alignment horizontal="center" vertical="center" wrapText="1"/>
    </xf>
    <xf numFmtId="0" fontId="22" fillId="0" borderId="311" xfId="0" applyFont="1" applyBorder="1" applyAlignment="1" applyProtection="1">
      <alignment horizontal="center" vertical="center" wrapText="1"/>
    </xf>
    <xf numFmtId="0" fontId="0" fillId="0" borderId="197" xfId="0" applyFill="1" applyBorder="1" applyAlignment="1" applyProtection="1">
      <alignment horizontal="center"/>
    </xf>
    <xf numFmtId="0" fontId="0" fillId="0" borderId="312" xfId="0" applyFill="1" applyBorder="1" applyAlignment="1" applyProtection="1">
      <alignment horizontal="center"/>
    </xf>
    <xf numFmtId="0" fontId="93" fillId="7" borderId="275" xfId="0" applyFont="1" applyFill="1" applyBorder="1" applyAlignment="1" applyProtection="1">
      <alignment horizontal="left" indent="1"/>
    </xf>
    <xf numFmtId="170" fontId="0" fillId="7" borderId="187" xfId="0" applyNumberFormat="1" applyFill="1" applyBorder="1" applyAlignment="1" applyProtection="1">
      <alignment horizontal="left" indent="1"/>
    </xf>
    <xf numFmtId="0" fontId="0" fillId="7" borderId="187" xfId="0" applyFill="1" applyBorder="1" applyAlignment="1" applyProtection="1">
      <alignment horizontal="left" indent="1"/>
    </xf>
    <xf numFmtId="0" fontId="4" fillId="7" borderId="187" xfId="0" applyFont="1" applyFill="1" applyBorder="1" applyProtection="1"/>
    <xf numFmtId="0" fontId="4" fillId="7" borderId="187" xfId="0" applyFont="1" applyFill="1" applyBorder="1" applyAlignment="1" applyProtection="1">
      <alignment horizontal="center"/>
    </xf>
    <xf numFmtId="0" fontId="4" fillId="7" borderId="313" xfId="0" applyFont="1" applyFill="1" applyBorder="1" applyAlignment="1" applyProtection="1">
      <alignment horizontal="center"/>
    </xf>
    <xf numFmtId="0" fontId="0" fillId="7" borderId="313" xfId="0" applyFill="1" applyBorder="1"/>
    <xf numFmtId="0" fontId="0" fillId="7" borderId="314" xfId="0" applyFill="1" applyBorder="1"/>
    <xf numFmtId="0" fontId="22" fillId="0" borderId="21" xfId="0" applyFont="1" applyBorder="1" applyAlignment="1">
      <alignment horizontal="center"/>
    </xf>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NumberFormat="1" applyFill="1" applyBorder="1" applyAlignment="1" applyProtection="1">
      <alignment horizontal="center" vertical="center"/>
      <protection locked="0"/>
    </xf>
    <xf numFmtId="0" fontId="0" fillId="0" borderId="316" xfId="0" applyFill="1" applyBorder="1" applyAlignment="1" applyProtection="1">
      <alignment horizontal="left" indent="1"/>
    </xf>
    <xf numFmtId="0" fontId="0" fillId="0" borderId="316" xfId="0" applyFill="1" applyBorder="1" applyAlignment="1">
      <alignment horizontal="left" indent="1"/>
    </xf>
    <xf numFmtId="0" fontId="0" fillId="0" borderId="316" xfId="0" applyFill="1" applyBorder="1" applyAlignment="1">
      <alignment horizontal="center" vertical="center"/>
    </xf>
    <xf numFmtId="0" fontId="0" fillId="0" borderId="318"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21"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22"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center" vertical="center"/>
      <protection hidden="1"/>
    </xf>
    <xf numFmtId="3" fontId="102" fillId="0" borderId="324" xfId="2" applyNumberFormat="1" applyFont="1" applyFill="1" applyBorder="1" applyAlignment="1" applyProtection="1">
      <alignment horizontal="center" vertical="center"/>
      <protection hidden="1"/>
    </xf>
    <xf numFmtId="0" fontId="96" fillId="32" borderId="206"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5" xfId="2" applyNumberFormat="1" applyFont="1" applyFill="1" applyBorder="1" applyAlignment="1" applyProtection="1">
      <alignment horizontal="center" vertical="center"/>
      <protection hidden="1"/>
    </xf>
    <xf numFmtId="0" fontId="106" fillId="0" borderId="326"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center" vertical="center"/>
      <protection hidden="1"/>
    </xf>
    <xf numFmtId="3" fontId="102" fillId="0" borderId="206" xfId="2" applyNumberFormat="1" applyFont="1" applyFill="1" applyBorder="1" applyAlignment="1" applyProtection="1">
      <alignment horizontal="center" vertical="center"/>
      <protection hidden="1"/>
    </xf>
    <xf numFmtId="0" fontId="106" fillId="0" borderId="328"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vertical="center"/>
      <protection hidden="1"/>
    </xf>
    <xf numFmtId="0" fontId="107" fillId="0" borderId="330" xfId="2" applyNumberFormat="1" applyFont="1" applyFill="1" applyBorder="1" applyAlignment="1" applyProtection="1">
      <alignment vertical="center"/>
      <protection hidden="1"/>
    </xf>
    <xf numFmtId="0" fontId="107" fillId="0" borderId="331"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107" fillId="0" borderId="332" xfId="2" applyNumberFormat="1" applyFont="1" applyFill="1" applyBorder="1" applyAlignment="1" applyProtection="1">
      <alignment horizontal="center" vertical="center"/>
      <protection hidden="1"/>
    </xf>
    <xf numFmtId="3" fontId="102"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vertical="center"/>
      <protection hidden="1"/>
    </xf>
    <xf numFmtId="0" fontId="107" fillId="0" borderId="194" xfId="2" applyNumberFormat="1" applyFont="1" applyFill="1" applyBorder="1" applyAlignment="1" applyProtection="1">
      <alignment vertical="center"/>
      <protection hidden="1"/>
    </xf>
    <xf numFmtId="0" fontId="107" fillId="0" borderId="335" xfId="2" applyNumberFormat="1" applyFont="1" applyFill="1" applyBorder="1" applyAlignment="1" applyProtection="1">
      <alignment vertical="center"/>
      <protection hidden="1"/>
    </xf>
    <xf numFmtId="0" fontId="107" fillId="0" borderId="253"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6" xfId="2" applyNumberFormat="1" applyFont="1" applyFill="1" applyBorder="1" applyAlignment="1" applyProtection="1">
      <alignment horizontal="center" vertical="center"/>
      <protection hidden="1"/>
    </xf>
    <xf numFmtId="0" fontId="107" fillId="0" borderId="337" xfId="2" applyNumberFormat="1" applyFont="1" applyFill="1" applyBorder="1" applyAlignment="1" applyProtection="1">
      <alignment horizontal="center" vertical="center"/>
      <protection hidden="1"/>
    </xf>
    <xf numFmtId="0" fontId="107" fillId="0" borderId="338" xfId="2" applyNumberFormat="1" applyFont="1" applyFill="1" applyBorder="1" applyAlignment="1" applyProtection="1">
      <alignment horizontal="center" vertical="center"/>
      <protection hidden="1"/>
    </xf>
    <xf numFmtId="0" fontId="107" fillId="3" borderId="334"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horizontal="center" vertical="center" shrinkToFit="1"/>
      <protection hidden="1"/>
    </xf>
    <xf numFmtId="0" fontId="107" fillId="0" borderId="336" xfId="2" applyNumberFormat="1" applyFont="1" applyFill="1" applyBorder="1" applyAlignment="1" applyProtection="1">
      <alignment horizontal="center" vertical="center" shrinkToFit="1"/>
      <protection hidden="1"/>
    </xf>
    <xf numFmtId="0" fontId="107" fillId="0" borderId="194"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7" xfId="2" applyNumberFormat="1" applyFont="1" applyFill="1" applyBorder="1" applyAlignment="1" applyProtection="1">
      <alignment horizontal="center" vertical="center" shrinkToFit="1"/>
      <protection hidden="1"/>
    </xf>
    <xf numFmtId="0" fontId="107" fillId="0" borderId="335"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8" xfId="2" applyNumberFormat="1" applyFont="1" applyFill="1" applyBorder="1" applyAlignment="1" applyProtection="1">
      <alignment horizontal="center" vertical="center" shrinkToFit="1"/>
      <protection hidden="1"/>
    </xf>
    <xf numFmtId="0" fontId="107" fillId="0" borderId="327"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9" xfId="2" applyNumberFormat="1" applyFont="1" applyFill="1" applyBorder="1" applyAlignment="1">
      <alignment horizontal="left" vertical="center"/>
    </xf>
    <xf numFmtId="0" fontId="97" fillId="0" borderId="330" xfId="2" applyNumberFormat="1" applyFont="1" applyFill="1" applyBorder="1" applyAlignment="1">
      <alignment horizontal="left" vertical="center"/>
    </xf>
    <xf numFmtId="0" fontId="107" fillId="0" borderId="331"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left" vertical="center"/>
      <protection hidden="1"/>
    </xf>
    <xf numFmtId="0" fontId="96" fillId="3" borderId="334" xfId="2" applyNumberFormat="1" applyFont="1" applyFill="1" applyBorder="1" applyAlignment="1" applyProtection="1">
      <alignment horizontal="left" vertical="center"/>
      <protection hidden="1"/>
    </xf>
    <xf numFmtId="0" fontId="96" fillId="0" borderId="253"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right"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6" xfId="2" applyNumberFormat="1" applyFont="1" applyFill="1" applyBorder="1" applyAlignment="1" applyProtection="1">
      <alignment horizontal="center"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vertical="center"/>
      <protection hidden="1"/>
    </xf>
    <xf numFmtId="172" fontId="107" fillId="0" borderId="348"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left" vertical="center"/>
      <protection hidden="1"/>
    </xf>
    <xf numFmtId="0" fontId="96" fillId="0" borderId="349" xfId="2" applyNumberFormat="1" applyFont="1" applyFill="1" applyBorder="1" applyAlignment="1" applyProtection="1">
      <alignment horizontal="right"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52" xfId="2" applyNumberFormat="1" applyFont="1" applyFill="1" applyBorder="1" applyAlignment="1" applyProtection="1">
      <alignment horizontal="center"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vertical="center"/>
      <protection hidden="1"/>
    </xf>
    <xf numFmtId="172" fontId="107" fillId="0" borderId="354" xfId="2" applyNumberFormat="1" applyFont="1" applyFill="1" applyBorder="1" applyAlignment="1" applyProtection="1">
      <alignment horizontal="center" vertical="center"/>
      <protection hidden="1"/>
    </xf>
    <xf numFmtId="0" fontId="96" fillId="0" borderId="339"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5" xfId="2" applyNumberFormat="1" applyFont="1" applyFill="1" applyBorder="1" applyAlignment="1" applyProtection="1">
      <alignment horizontal="right"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horizontal="center" vertical="center"/>
      <protection hidden="1"/>
    </xf>
    <xf numFmtId="0" fontId="96"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96" fillId="0" borderId="362" xfId="2" applyNumberFormat="1" applyFont="1" applyFill="1" applyBorder="1" applyAlignment="1" applyProtection="1">
      <alignment vertical="center"/>
      <protection hidden="1"/>
    </xf>
    <xf numFmtId="172" fontId="107" fillId="0" borderId="363" xfId="2" applyNumberFormat="1" applyFont="1" applyFill="1" applyBorder="1" applyAlignment="1" applyProtection="1">
      <alignment horizontal="center" vertical="center"/>
      <protection hidden="1"/>
    </xf>
    <xf numFmtId="0" fontId="96" fillId="0" borderId="364"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5"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112"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center" vertical="center"/>
      <protection hidden="1"/>
    </xf>
    <xf numFmtId="0" fontId="96" fillId="2" borderId="371" xfId="2" applyNumberFormat="1" applyFont="1" applyFill="1" applyBorder="1" applyAlignment="1" applyProtection="1">
      <alignment horizontal="center" vertical="center"/>
      <protection hidden="1"/>
    </xf>
    <xf numFmtId="0" fontId="96" fillId="2" borderId="372" xfId="2" applyNumberFormat="1" applyFont="1" applyFill="1" applyBorder="1" applyAlignment="1" applyProtection="1">
      <alignment horizontal="center" vertical="center"/>
      <protection hidden="1"/>
    </xf>
    <xf numFmtId="0" fontId="96" fillId="2" borderId="373" xfId="2" applyNumberFormat="1" applyFont="1" applyFill="1" applyBorder="1" applyAlignment="1" applyProtection="1">
      <alignment horizontal="left" vertical="center"/>
      <protection hidden="1"/>
    </xf>
    <xf numFmtId="0" fontId="96" fillId="2" borderId="374" xfId="2" applyNumberFormat="1" applyFont="1" applyFill="1" applyBorder="1" applyAlignment="1" applyProtection="1">
      <alignment horizontal="left" vertical="center"/>
      <protection hidden="1"/>
    </xf>
    <xf numFmtId="0" fontId="96" fillId="2" borderId="375" xfId="2" applyNumberFormat="1" applyFont="1" applyFill="1" applyBorder="1" applyAlignment="1" applyProtection="1">
      <alignment horizontal="left" vertical="center"/>
      <protection hidden="1"/>
    </xf>
    <xf numFmtId="0" fontId="96" fillId="0" borderId="339"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2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horizontal="center" vertical="center"/>
      <protection hidden="1"/>
    </xf>
    <xf numFmtId="0" fontId="96" fillId="33" borderId="206"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center" vertical="center"/>
      <protection hidden="1"/>
    </xf>
    <xf numFmtId="0" fontId="107" fillId="0" borderId="377" xfId="2" applyNumberFormat="1" applyFont="1" applyFill="1" applyBorder="1" applyAlignment="1" applyProtection="1">
      <alignment horizontal="center" vertical="center"/>
      <protection hidden="1"/>
    </xf>
    <xf numFmtId="0" fontId="97" fillId="0" borderId="336" xfId="2" applyFont="1" applyFill="1" applyBorder="1" applyAlignment="1">
      <alignment horizontal="center"/>
    </xf>
    <xf numFmtId="0" fontId="97" fillId="0" borderId="337" xfId="2" applyFont="1" applyFill="1" applyBorder="1" applyAlignment="1">
      <alignment horizontal="center"/>
    </xf>
    <xf numFmtId="0" fontId="108" fillId="3" borderId="338"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center" vertical="center"/>
      <protection hidden="1"/>
    </xf>
    <xf numFmtId="0" fontId="96" fillId="0" borderId="337"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8" xfId="3" applyNumberFormat="1" applyFont="1" applyBorder="1" applyAlignment="1" applyProtection="1">
      <alignment horizontal="center" vertical="center" readingOrder="1"/>
    </xf>
    <xf numFmtId="0" fontId="96" fillId="2" borderId="376"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12" xfId="0" applyBorder="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28"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6" xfId="0" applyFont="1" applyBorder="1" applyAlignment="1">
      <alignment shrinkToFit="1"/>
    </xf>
    <xf numFmtId="0" fontId="0" fillId="0" borderId="379" xfId="0" applyFont="1" applyBorder="1" applyAlignment="1">
      <alignment shrinkToFit="1"/>
    </xf>
    <xf numFmtId="0" fontId="0" fillId="0" borderId="381"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applyBorder="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pplyProtection="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401" xfId="2" applyNumberFormat="1" applyFont="1" applyFill="1" applyBorder="1" applyAlignment="1" applyProtection="1">
      <alignment horizontal="center" vertical="center"/>
      <protection hidden="1"/>
    </xf>
    <xf numFmtId="0" fontId="107" fillId="0" borderId="401"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vertical="center"/>
      <protection hidden="1"/>
    </xf>
    <xf numFmtId="0" fontId="96" fillId="0" borderId="336" xfId="2" applyNumberFormat="1" applyFont="1" applyFill="1" applyBorder="1" applyAlignment="1" applyProtection="1">
      <alignment vertical="center"/>
      <protection hidden="1"/>
    </xf>
    <xf numFmtId="0" fontId="96" fillId="0" borderId="194" xfId="2" applyNumberFormat="1" applyFont="1" applyFill="1" applyBorder="1" applyAlignment="1" applyProtection="1">
      <alignment vertical="center"/>
      <protection hidden="1"/>
    </xf>
    <xf numFmtId="0" fontId="96" fillId="0" borderId="337"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96" fillId="0" borderId="338"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pplyProtection="1">
      <alignment horizontal="left" indent="1"/>
    </xf>
    <xf numFmtId="0" fontId="0" fillId="0" borderId="272" xfId="0" applyFill="1" applyBorder="1" applyAlignment="1" applyProtection="1">
      <alignment horizontal="left" indent="1"/>
    </xf>
    <xf numFmtId="170" fontId="0" fillId="0" borderId="272" xfId="0" applyNumberFormat="1" applyFill="1" applyBorder="1" applyAlignment="1" applyProtection="1">
      <alignment horizontal="right" indent="2"/>
    </xf>
    <xf numFmtId="0" fontId="0" fillId="0" borderId="272" xfId="0" quotePrefix="1" applyFill="1" applyBorder="1" applyAlignment="1" applyProtection="1">
      <alignment horizontal="left" indent="1"/>
    </xf>
    <xf numFmtId="0" fontId="0" fillId="0" borderId="273" xfId="0" applyFill="1" applyBorder="1" applyAlignment="1" applyProtection="1">
      <alignment horizontal="center"/>
    </xf>
    <xf numFmtId="0" fontId="30" fillId="0" borderId="0" xfId="0" applyFont="1" applyBorder="1" applyAlignment="1" applyProtection="1">
      <alignment horizontal="center" vertic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77" fillId="0" borderId="0" xfId="0" applyFont="1" applyAlignment="1" applyProtection="1">
      <alignment horizontal="center"/>
    </xf>
    <xf numFmtId="0" fontId="40" fillId="0" borderId="0"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94" fillId="0" borderId="0" xfId="0" applyFont="1" applyFill="1" applyAlignment="1" applyProtection="1">
      <alignment horizontal="center" vertical="center" wrapText="1"/>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9" fillId="18" borderId="11" xfId="0" applyFont="1" applyFill="1" applyBorder="1" applyAlignment="1" applyProtection="1">
      <alignment horizontal="center" vertical="center"/>
    </xf>
    <xf numFmtId="0" fontId="9" fillId="18" borderId="12"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54" fillId="11" borderId="3" xfId="0" applyFont="1" applyFill="1" applyBorder="1" applyAlignment="1" applyProtection="1">
      <alignment horizontal="center" vertical="center"/>
    </xf>
    <xf numFmtId="0" fontId="54" fillId="11" borderId="101"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0" fillId="0" borderId="0" xfId="0" applyFont="1" applyAlignment="1" applyProtection="1">
      <alignment horizontal="center"/>
    </xf>
    <xf numFmtId="0" fontId="9" fillId="18" borderId="13" xfId="0" applyFont="1" applyFill="1" applyBorder="1" applyAlignment="1" applyProtection="1">
      <alignment horizontal="center" vertical="center"/>
    </xf>
    <xf numFmtId="166" fontId="7" fillId="11" borderId="0" xfId="0" applyNumberFormat="1" applyFont="1" applyFill="1" applyBorder="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36" fillId="17" borderId="13" xfId="0" applyFont="1" applyFill="1" applyBorder="1" applyAlignment="1" applyProtection="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9"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60"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0" fontId="91" fillId="0" borderId="0" xfId="0" applyFont="1" applyAlignment="1" applyProtection="1">
      <alignment horizontal="center"/>
    </xf>
    <xf numFmtId="0" fontId="6" fillId="0" borderId="0" xfId="0" applyFont="1" applyAlignment="1">
      <alignment horizontal="left"/>
    </xf>
    <xf numFmtId="0" fontId="22" fillId="0" borderId="310" xfId="0" applyFont="1" applyBorder="1" applyAlignment="1" applyProtection="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17" xfId="0" applyBorder="1" applyAlignment="1" applyProtection="1">
      <alignment horizontal="right" indent="1"/>
    </xf>
    <xf numFmtId="0" fontId="0" fillId="0" borderId="107" xfId="0" applyBorder="1" applyAlignment="1" applyProtection="1">
      <alignment horizontal="right" indent="1"/>
    </xf>
    <xf numFmtId="0" fontId="0" fillId="0" borderId="293" xfId="0" applyBorder="1" applyAlignment="1" applyProtection="1">
      <alignment horizontal="right" indent="1"/>
    </xf>
    <xf numFmtId="0" fontId="0" fillId="0" borderId="131" xfId="0" applyBorder="1" applyAlignment="1" applyProtection="1">
      <alignment horizontal="right" indent="1"/>
    </xf>
    <xf numFmtId="0" fontId="0" fillId="0" borderId="132" xfId="0" applyBorder="1" applyAlignment="1" applyProtection="1">
      <alignment horizontal="right" indent="1"/>
    </xf>
    <xf numFmtId="0" fontId="0" fillId="0" borderId="133" xfId="0" applyBorder="1" applyAlignment="1" applyProtection="1">
      <alignment horizontal="right" indent="1"/>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9"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50" xfId="0" applyFont="1" applyBorder="1" applyAlignment="1" applyProtection="1">
      <alignment horizontal="right" vertical="center" indent="1"/>
    </xf>
    <xf numFmtId="0" fontId="58" fillId="0" borderId="146" xfId="0" applyFont="1" applyBorder="1" applyAlignment="1" applyProtection="1">
      <alignment horizontal="center" vertical="center"/>
    </xf>
    <xf numFmtId="0" fontId="58" fillId="0" borderId="147" xfId="0" applyFont="1" applyBorder="1" applyAlignment="1" applyProtection="1">
      <alignment horizontal="center" vertical="center"/>
    </xf>
    <xf numFmtId="0" fontId="58" fillId="0" borderId="148" xfId="0" applyFont="1" applyBorder="1" applyAlignment="1" applyProtection="1">
      <alignment horizontal="center" vertical="center"/>
    </xf>
    <xf numFmtId="0" fontId="62" fillId="0" borderId="0" xfId="0" applyFont="1" applyBorder="1" applyAlignment="1" applyProtection="1">
      <alignment horizontal="center" vertical="center"/>
    </xf>
    <xf numFmtId="0" fontId="60" fillId="0" borderId="109" xfId="0" applyFont="1" applyBorder="1" applyAlignment="1" applyProtection="1">
      <alignment horizontal="center" vertical="center" wrapText="1"/>
    </xf>
    <xf numFmtId="0" fontId="0" fillId="0" borderId="166" xfId="0" applyBorder="1" applyAlignment="1" applyProtection="1">
      <alignment horizontal="left" vertical="center" wrapText="1" indent="1"/>
    </xf>
    <xf numFmtId="0" fontId="0" fillId="0" borderId="167"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2"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0" fillId="0" borderId="177" xfId="0" applyBorder="1" applyAlignment="1" applyProtection="1">
      <alignment horizontal="left" vertical="center" wrapText="1" indent="1"/>
    </xf>
    <xf numFmtId="0" fontId="0" fillId="0" borderId="178" xfId="0" applyBorder="1" applyAlignment="1" applyProtection="1">
      <alignment horizontal="left" vertical="center" wrapText="1" indent="1"/>
    </xf>
    <xf numFmtId="0" fontId="0" fillId="0" borderId="179" xfId="0" applyBorder="1" applyAlignment="1" applyProtection="1">
      <alignment horizontal="left" vertical="center" wrapText="1" indent="1"/>
    </xf>
    <xf numFmtId="0" fontId="71" fillId="0" borderId="0" xfId="0" applyFont="1" applyAlignment="1" applyProtection="1">
      <alignment horizontal="center"/>
    </xf>
    <xf numFmtId="0" fontId="6" fillId="0" borderId="185" xfId="0" applyFont="1" applyBorder="1" applyAlignment="1" applyProtection="1">
      <alignment horizontal="center" vertical="center"/>
    </xf>
    <xf numFmtId="0" fontId="6" fillId="0" borderId="178" xfId="0" applyFont="1" applyBorder="1" applyAlignment="1" applyProtection="1">
      <alignment horizontal="center" vertical="center"/>
    </xf>
    <xf numFmtId="0" fontId="6" fillId="0" borderId="186" xfId="0" applyFont="1" applyBorder="1" applyAlignment="1" applyProtection="1">
      <alignment horizontal="center" vertical="center"/>
    </xf>
    <xf numFmtId="0" fontId="4" fillId="0" borderId="109" xfId="0" applyFont="1" applyBorder="1" applyAlignment="1" applyProtection="1">
      <alignment horizontal="center" vertical="center" wrapText="1"/>
    </xf>
    <xf numFmtId="0" fontId="4" fillId="0" borderId="110" xfId="0" applyFont="1" applyBorder="1" applyAlignment="1" applyProtection="1">
      <alignment horizontal="center" vertical="center" wrapText="1"/>
    </xf>
    <xf numFmtId="0" fontId="4" fillId="0" borderId="106" xfId="0" applyFont="1" applyBorder="1" applyAlignment="1" applyProtection="1">
      <alignment horizontal="left" vertical="center"/>
    </xf>
    <xf numFmtId="0" fontId="76" fillId="0" borderId="0" xfId="0" applyFont="1" applyAlignment="1">
      <alignment horizontal="center"/>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88" fillId="0" borderId="0" xfId="0" applyFont="1" applyBorder="1" applyAlignment="1" applyProtection="1">
      <alignment horizontal="center" vertical="center"/>
    </xf>
    <xf numFmtId="0" fontId="46" fillId="0" borderId="0" xfId="0" applyFont="1" applyAlignment="1" applyProtection="1">
      <alignment horizontal="center"/>
    </xf>
    <xf numFmtId="0" fontId="0" fillId="0" borderId="288" xfId="0" applyBorder="1" applyAlignment="1" applyProtection="1">
      <alignment horizontal="right" indent="1"/>
    </xf>
    <xf numFmtId="0" fontId="0" fillId="0" borderId="289" xfId="0" applyBorder="1" applyAlignment="1" applyProtection="1">
      <alignment horizontal="right" indent="1"/>
    </xf>
    <xf numFmtId="0" fontId="0" fillId="0" borderId="290" xfId="0" applyBorder="1" applyAlignment="1" applyProtection="1">
      <alignment horizontal="right" indent="1"/>
    </xf>
    <xf numFmtId="0" fontId="0" fillId="0" borderId="172" xfId="0" applyBorder="1" applyAlignment="1" applyProtection="1">
      <alignment horizontal="right" vertical="center" indent="1"/>
    </xf>
    <xf numFmtId="0" fontId="0" fillId="0" borderId="173" xfId="0" applyBorder="1" applyAlignment="1" applyProtection="1">
      <alignment horizontal="right" vertical="center" indent="1"/>
    </xf>
    <xf numFmtId="0" fontId="0" fillId="0" borderId="174" xfId="0" applyBorder="1" applyAlignment="1" applyProtection="1">
      <alignment horizontal="right" vertical="center" indent="1"/>
    </xf>
    <xf numFmtId="0" fontId="0" fillId="0" borderId="155" xfId="0" applyBorder="1" applyAlignment="1" applyProtection="1">
      <alignment horizontal="center"/>
    </xf>
    <xf numFmtId="0" fontId="0" fillId="0" borderId="106" xfId="0" applyBorder="1" applyAlignment="1" applyProtection="1">
      <alignment horizontal="center"/>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0" borderId="153" xfId="0" applyBorder="1" applyAlignment="1">
      <alignment horizontal="left" vertical="top" wrapText="1" indent="1"/>
    </xf>
    <xf numFmtId="0" fontId="0" fillId="0" borderId="0" xfId="0" applyBorder="1"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pplyProtection="1">
      <alignment horizontal="right" vertical="center" indent="1"/>
    </xf>
    <xf numFmtId="0" fontId="0" fillId="0" borderId="127"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NumberFormat="1" applyFont="1" applyBorder="1" applyAlignment="1" applyProtection="1">
      <alignment horizontal="left" indent="1"/>
    </xf>
    <xf numFmtId="0" fontId="57" fillId="0" borderId="152" xfId="0" applyNumberFormat="1" applyFont="1" applyBorder="1" applyAlignment="1" applyProtection="1">
      <alignment horizontal="left" indent="1"/>
    </xf>
    <xf numFmtId="0" fontId="57" fillId="0" borderId="165" xfId="0" applyNumberFormat="1" applyFont="1" applyBorder="1" applyAlignment="1" applyProtection="1">
      <alignment horizontal="left" indent="1"/>
    </xf>
    <xf numFmtId="0" fontId="0" fillId="0" borderId="153" xfId="0" applyBorder="1" applyAlignment="1">
      <alignment horizontal="left" wrapText="1" indent="1"/>
    </xf>
    <xf numFmtId="0" fontId="0" fillId="0" borderId="0" xfId="0" applyBorder="1" applyAlignment="1">
      <alignment horizontal="left" wrapText="1" indent="1"/>
    </xf>
    <xf numFmtId="0" fontId="0" fillId="0" borderId="154" xfId="0" applyBorder="1" applyAlignment="1">
      <alignment horizontal="left" wrapText="1" indent="1"/>
    </xf>
    <xf numFmtId="0" fontId="0" fillId="0" borderId="114" xfId="0" applyBorder="1" applyAlignment="1" applyProtection="1">
      <alignment horizontal="right" vertical="center" indent="1"/>
    </xf>
    <xf numFmtId="0" fontId="0" fillId="0" borderId="115" xfId="0" applyBorder="1" applyAlignment="1" applyProtection="1">
      <alignment horizontal="right" vertical="center" indent="1"/>
    </xf>
    <xf numFmtId="0" fontId="46" fillId="0" borderId="0" xfId="0" applyFont="1" applyAlignment="1" applyProtection="1">
      <alignment horizontal="left"/>
    </xf>
    <xf numFmtId="0" fontId="57" fillId="0" borderId="166" xfId="0" applyNumberFormat="1" applyFont="1" applyBorder="1" applyAlignment="1" applyProtection="1">
      <alignment horizontal="right" vertical="center" indent="1"/>
    </xf>
    <xf numFmtId="0" fontId="57" fillId="0" borderId="167" xfId="0" applyNumberFormat="1" applyFont="1" applyBorder="1" applyAlignment="1" applyProtection="1">
      <alignment horizontal="right" vertical="center" indent="1"/>
    </xf>
    <xf numFmtId="0" fontId="57" fillId="0" borderId="171" xfId="0" applyNumberFormat="1" applyFont="1" applyBorder="1" applyAlignment="1" applyProtection="1">
      <alignment horizontal="right" vertical="center" indent="1"/>
    </xf>
    <xf numFmtId="0" fontId="63" fillId="0" borderId="106" xfId="0" applyNumberFormat="1" applyFont="1" applyBorder="1" applyAlignment="1" applyProtection="1">
      <alignment horizontal="left" vertical="center"/>
    </xf>
    <xf numFmtId="0" fontId="0" fillId="0" borderId="153" xfId="0" applyBorder="1" applyAlignment="1" applyProtection="1">
      <alignment horizontal="center" vertical="center"/>
    </xf>
    <xf numFmtId="0" fontId="0" fillId="0" borderId="0" xfId="0" applyBorder="1" applyAlignment="1" applyProtection="1">
      <alignment horizontal="center" vertical="center"/>
    </xf>
    <xf numFmtId="0" fontId="0" fillId="0" borderId="154" xfId="0" applyBorder="1" applyAlignment="1" applyProtection="1">
      <alignment horizontal="center" vertic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13" borderId="94" xfId="0" applyFont="1" applyFill="1" applyBorder="1" applyAlignment="1">
      <alignment horizontal="center" vertical="center" wrapText="1"/>
    </xf>
    <xf numFmtId="0" fontId="0" fillId="13" borderId="97"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4" fillId="13" borderId="54" xfId="0" applyFont="1" applyFill="1" applyBorder="1" applyAlignment="1" applyProtection="1">
      <alignment horizontal="center" vertical="center" wrapText="1"/>
    </xf>
    <xf numFmtId="0" fontId="4" fillId="13" borderId="92" xfId="0" applyFont="1" applyFill="1" applyBorder="1" applyAlignment="1" applyProtection="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3" xfId="0" applyFont="1" applyFill="1" applyBorder="1" applyAlignment="1">
      <alignment horizontal="center" vertical="center" wrapText="1"/>
    </xf>
    <xf numFmtId="0" fontId="0" fillId="13" borderId="96" xfId="0" applyFont="1"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90" xfId="0" applyFont="1" applyFill="1" applyBorder="1" applyAlignment="1" applyProtection="1">
      <alignment horizontal="center" vertical="center" wrapText="1"/>
    </xf>
    <xf numFmtId="0" fontId="4" fillId="13" borderId="91"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Border="1" applyAlignment="1">
      <alignment horizontal="left"/>
    </xf>
    <xf numFmtId="0" fontId="108" fillId="0" borderId="340"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10">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B14" sqref="B14"/>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902"/>
      <c r="D1" s="902"/>
      <c r="E1" s="898" t="str">
        <f>Language!$E$121</f>
        <v>World Cup 2026 in Canada/Mexico/USA</v>
      </c>
      <c r="F1" s="898"/>
      <c r="G1" s="898"/>
      <c r="H1" s="898"/>
      <c r="I1" s="898"/>
      <c r="J1" s="898"/>
      <c r="K1" s="898"/>
      <c r="L1" s="898"/>
      <c r="M1" s="898"/>
      <c r="N1" s="898"/>
      <c r="O1" s="898"/>
      <c r="P1" s="898"/>
      <c r="Q1" s="898"/>
      <c r="R1" s="898"/>
      <c r="S1" s="898"/>
      <c r="T1" s="898"/>
      <c r="U1" s="898"/>
      <c r="V1" s="624"/>
      <c r="W1" s="624"/>
      <c r="X1" s="387" t="s">
        <v>1900</v>
      </c>
      <c r="Y1" s="24"/>
      <c r="AJ1" s="387"/>
      <c r="AV1" s="387" t="str">
        <f>X1</f>
        <v>hb/vers. 4.2.5
2026-04-10</v>
      </c>
    </row>
    <row r="2" spans="1:52" s="381" customFormat="1" ht="15" customHeight="1" x14ac:dyDescent="0.25">
      <c r="A2" s="379"/>
      <c r="B2" s="377"/>
      <c r="C2" s="64" t="str">
        <f>Language!$E$134</f>
        <v xml:space="preserve">  Pts.     Goals</v>
      </c>
      <c r="D2" s="380"/>
      <c r="E2" s="377"/>
      <c r="F2" s="64" t="str">
        <f>Language!$E$134</f>
        <v xml:space="preserve">  Pts.     Goals</v>
      </c>
      <c r="G2" s="380"/>
      <c r="H2" s="377"/>
      <c r="I2" s="64" t="str">
        <f>Language!$E$134</f>
        <v xml:space="preserve">  Pts.     Goals</v>
      </c>
      <c r="J2" s="380"/>
      <c r="K2" s="378"/>
      <c r="L2" s="64" t="str">
        <f>Language!$E$134</f>
        <v xml:space="preserve">  Pts.     Goals</v>
      </c>
      <c r="M2" s="380"/>
      <c r="N2" s="377"/>
      <c r="O2" s="64" t="str">
        <f>Language!$E$134</f>
        <v xml:space="preserve">  Pts.     Goals</v>
      </c>
      <c r="P2" s="380"/>
      <c r="Q2" s="377"/>
      <c r="R2" s="64" t="str">
        <f>Language!$E$134</f>
        <v xml:space="preserve">  Pts.     Goals</v>
      </c>
      <c r="S2" s="380"/>
      <c r="T2" s="377"/>
      <c r="U2" s="64" t="str">
        <f>Language!$E$134</f>
        <v xml:space="preserve">  Pts.     Goals</v>
      </c>
      <c r="V2" s="380"/>
      <c r="W2" s="377"/>
      <c r="X2" s="64" t="str">
        <f>Language!$E$134</f>
        <v xml:space="preserve">  Pts.     Goals</v>
      </c>
      <c r="Y2" s="379"/>
      <c r="Z2" s="377"/>
      <c r="AA2" s="64" t="str">
        <f>Language!$E$134</f>
        <v xml:space="preserve">  Pts.     Goals</v>
      </c>
      <c r="AB2" s="380"/>
      <c r="AC2" s="377"/>
      <c r="AD2" s="64" t="str">
        <f>Language!$E$134</f>
        <v xml:space="preserve">  Pts.     Goals</v>
      </c>
      <c r="AE2" s="380"/>
      <c r="AF2" s="377"/>
      <c r="AG2" s="64" t="str">
        <f>Language!$E$134</f>
        <v xml:space="preserve">  Pts.     Goals</v>
      </c>
      <c r="AH2" s="380"/>
      <c r="AI2" s="378"/>
      <c r="AJ2" s="64" t="str">
        <f>Language!$E$134</f>
        <v xml:space="preserve">  Pts.     Goals</v>
      </c>
      <c r="AK2" s="380"/>
      <c r="AL2" s="420"/>
      <c r="AM2" s="420"/>
      <c r="AN2" s="420"/>
      <c r="AO2" s="420"/>
      <c r="AP2" s="420"/>
      <c r="AQ2" s="420"/>
      <c r="AR2" s="420"/>
      <c r="AS2" s="420"/>
      <c r="AT2" s="420"/>
      <c r="AU2" s="420"/>
      <c r="AV2" s="420"/>
    </row>
    <row r="3" spans="1:52" x14ac:dyDescent="0.25">
      <c r="A3" s="5"/>
      <c r="B3" s="389" t="str">
        <f>CalcA!$D22</f>
        <v>Mexico</v>
      </c>
      <c r="C3" s="390" t="str">
        <f>"   "&amp;CalcA!$E22&amp;"        "&amp;CalcA!$F22&amp;Language!$E$197&amp;CalcA!$G22</f>
        <v xml:space="preserve">   0        0 - 0</v>
      </c>
      <c r="D3" s="84"/>
      <c r="E3" s="389" t="str">
        <f>CalcB!$D22</f>
        <v>Canada</v>
      </c>
      <c r="F3" s="390" t="str">
        <f>"   "&amp;CalcB!$E22&amp;"        "&amp;CalcB!$F22&amp;Language!$E$197&amp;CalcB!$G22</f>
        <v xml:space="preserve">   0        0 - 0</v>
      </c>
      <c r="G3" s="84"/>
      <c r="H3" s="389" t="str">
        <f>CalcC!$D22</f>
        <v>Brazil</v>
      </c>
      <c r="I3" s="390" t="str">
        <f>"   "&amp;CalcC!$E22&amp;"        "&amp;CalcC!$F22&amp;Language!$E$197&amp;CalcC!$G22</f>
        <v xml:space="preserve">   0        0 - 0</v>
      </c>
      <c r="J3" s="85"/>
      <c r="K3" s="389" t="str">
        <f>CalcD!$D22</f>
        <v>USA</v>
      </c>
      <c r="L3" s="390" t="str">
        <f>"   "&amp;CalcD!$E22&amp;"        "&amp;CalcD!$F22&amp;Language!$E$197&amp;CalcD!$G22</f>
        <v xml:space="preserve">   0        0 - 0</v>
      </c>
      <c r="M3" s="85"/>
      <c r="N3" s="389" t="str">
        <f>CalcE!$D22</f>
        <v>Germany</v>
      </c>
      <c r="O3" s="390" t="str">
        <f>"   "&amp;CalcE!$E22&amp;"        "&amp;CalcE!$F22&amp;Language!$E$197&amp;CalcE!$G22</f>
        <v xml:space="preserve">   0        0 - 0</v>
      </c>
      <c r="P3" s="84"/>
      <c r="Q3" s="389" t="str">
        <f>CalcF!$D22</f>
        <v>Netherlands</v>
      </c>
      <c r="R3" s="390" t="str">
        <f>"   "&amp;CalcF!$E22&amp;"        "&amp;CalcF!$F22&amp;Language!$E$197&amp;CalcF!$G22</f>
        <v xml:space="preserve">   0        0 - 0</v>
      </c>
      <c r="S3" s="85"/>
      <c r="T3" s="389" t="str">
        <f>CalcG!$D22</f>
        <v>Belgium</v>
      </c>
      <c r="U3" s="390" t="str">
        <f>"   "&amp;CalcG!$E22&amp;"        "&amp;CalcG!$F22&amp;Language!$E$197&amp;CalcG!$G22</f>
        <v xml:space="preserve">   0        0 - 0</v>
      </c>
      <c r="V3" s="84"/>
      <c r="W3" s="389" t="str">
        <f>CalcH!$D22</f>
        <v>Spain</v>
      </c>
      <c r="X3" s="390" t="str">
        <f>"   "&amp;CalcH!$E22&amp;"        "&amp;CalcH!$F22&amp;Language!$E$197&amp;CalcH!$G22</f>
        <v xml:space="preserve">   0        0 - 0</v>
      </c>
      <c r="Y3" s="5"/>
      <c r="Z3" s="389" t="str">
        <f>CalcI!$D22</f>
        <v>France</v>
      </c>
      <c r="AA3" s="390" t="str">
        <f>"   "&amp;CalcI!$E22&amp;"        "&amp;CalcI!$F22&amp;Language!$E$197&amp;CalcI!$G22</f>
        <v xml:space="preserve">   0        0 - 0</v>
      </c>
      <c r="AB3" s="84"/>
      <c r="AC3" s="389" t="str">
        <f>CalcJ!$D22</f>
        <v>Argentina</v>
      </c>
      <c r="AD3" s="390" t="str">
        <f>"   "&amp;CalcJ!$E22&amp;"        "&amp;CalcJ!$F22&amp;Language!$E$197&amp;CalcJ!$G22</f>
        <v xml:space="preserve">   0        0 - 0</v>
      </c>
      <c r="AE3" s="84"/>
      <c r="AF3" s="389" t="str">
        <f>CalcK!$D22</f>
        <v>Portugal</v>
      </c>
      <c r="AG3" s="390" t="str">
        <f>"   "&amp;CalcK!$E22&amp;"        "&amp;CalcK!$F22&amp;Language!$E$197&amp;CalcK!$G22</f>
        <v xml:space="preserve">   0        0 - 0</v>
      </c>
      <c r="AH3" s="85"/>
      <c r="AI3" s="389" t="str">
        <f>CalcL!$D22</f>
        <v>England</v>
      </c>
      <c r="AJ3" s="390" t="str">
        <f>"   "&amp;CalcL!$E22&amp;"        "&amp;CalcL!$F22&amp;Language!$E$197&amp;CalcL!$G22</f>
        <v xml:space="preserve">   0        0 - 0</v>
      </c>
      <c r="AK3" s="85"/>
      <c r="AL3" s="882"/>
      <c r="AM3" s="420"/>
      <c r="AN3" s="420"/>
      <c r="AO3" s="420"/>
      <c r="AP3" s="420"/>
      <c r="AQ3" s="420"/>
      <c r="AR3" s="420"/>
      <c r="AS3" s="420"/>
      <c r="AT3" s="420"/>
      <c r="AU3" s="420"/>
      <c r="AV3" s="420"/>
      <c r="AZ3" s="381"/>
    </row>
    <row r="4" spans="1:52" x14ac:dyDescent="0.25">
      <c r="A4" s="5"/>
      <c r="B4" s="391" t="str">
        <f>CalcA!$D23</f>
        <v>South Africa</v>
      </c>
      <c r="C4" s="392" t="str">
        <f>"   "&amp;CalcA!$E23&amp;"        "&amp;CalcA!$F23&amp;Language!$E$197&amp;CalcA!$G23</f>
        <v xml:space="preserve">   0        0 - 0</v>
      </c>
      <c r="D4" s="84"/>
      <c r="E4" s="391" t="str">
        <f>CalcB!$D23</f>
        <v>Bosnia/Herzeg.</v>
      </c>
      <c r="F4" s="392" t="str">
        <f>"   "&amp;CalcB!$E23&amp;"        "&amp;CalcB!$F23&amp;Language!$E$197&amp;CalcB!$G23</f>
        <v xml:space="preserve">   0        0 - 0</v>
      </c>
      <c r="G4" s="84"/>
      <c r="H4" s="391" t="str">
        <f>CalcC!$D23</f>
        <v>Morocco</v>
      </c>
      <c r="I4" s="392" t="str">
        <f>"   "&amp;CalcC!$E23&amp;"        "&amp;CalcC!$F23&amp;Language!$E$197&amp;CalcC!$G23</f>
        <v xml:space="preserve">   0        0 - 0</v>
      </c>
      <c r="J4" s="85"/>
      <c r="K4" s="391" t="str">
        <f>CalcD!$D23</f>
        <v>Paraguay</v>
      </c>
      <c r="L4" s="392" t="str">
        <f>"   "&amp;CalcD!$E23&amp;"        "&amp;CalcD!$F23&amp;Language!$E$197&amp;CalcD!$G23</f>
        <v xml:space="preserve">   0        0 - 0</v>
      </c>
      <c r="M4" s="85"/>
      <c r="N4" s="391" t="str">
        <f>CalcE!$D23</f>
        <v>Curaçao</v>
      </c>
      <c r="O4" s="392" t="str">
        <f>"   "&amp;CalcE!$E23&amp;"        "&amp;CalcE!$F23&amp;Language!$E$197&amp;CalcE!$G23</f>
        <v xml:space="preserve">   0        0 - 0</v>
      </c>
      <c r="P4" s="84"/>
      <c r="Q4" s="391" t="str">
        <f>CalcF!$D23</f>
        <v>Japan</v>
      </c>
      <c r="R4" s="392" t="str">
        <f>"   "&amp;CalcF!$E23&amp;"        "&amp;CalcF!$F23&amp;Language!$E$197&amp;CalcF!$G23</f>
        <v xml:space="preserve">   0        0 - 0</v>
      </c>
      <c r="S4" s="85"/>
      <c r="T4" s="391" t="str">
        <f>CalcG!$D23</f>
        <v>Egypt</v>
      </c>
      <c r="U4" s="392" t="str">
        <f>"   "&amp;CalcG!$E23&amp;"        "&amp;CalcG!$F23&amp;Language!$E$197&amp;CalcG!$G23</f>
        <v xml:space="preserve">   0        0 - 0</v>
      </c>
      <c r="V4" s="84"/>
      <c r="W4" s="391" t="str">
        <f>CalcH!$D23</f>
        <v>Cape Verde</v>
      </c>
      <c r="X4" s="392" t="str">
        <f>"   "&amp;CalcH!$E23&amp;"        "&amp;CalcH!$F23&amp;Language!$E$197&amp;CalcH!$G23</f>
        <v xml:space="preserve">   0        0 - 0</v>
      </c>
      <c r="Y4" s="5"/>
      <c r="Z4" s="391" t="str">
        <f>CalcI!$D23</f>
        <v>Senegal</v>
      </c>
      <c r="AA4" s="392" t="str">
        <f>"   "&amp;CalcI!$E23&amp;"        "&amp;CalcI!$F23&amp;Language!$E$197&amp;CalcI!$G23</f>
        <v xml:space="preserve">   0        0 - 0</v>
      </c>
      <c r="AB4" s="84"/>
      <c r="AC4" s="391" t="str">
        <f>CalcJ!$D23</f>
        <v>Algeria</v>
      </c>
      <c r="AD4" s="392" t="str">
        <f>"   "&amp;CalcJ!$E23&amp;"        "&amp;CalcJ!$F23&amp;Language!$E$197&amp;CalcJ!$G23</f>
        <v xml:space="preserve">   0        0 - 0</v>
      </c>
      <c r="AE4" s="84"/>
      <c r="AF4" s="391" t="str">
        <f>CalcK!$D23</f>
        <v>DR Congo</v>
      </c>
      <c r="AG4" s="392" t="str">
        <f>"   "&amp;CalcK!$E23&amp;"        "&amp;CalcK!$F23&amp;Language!$E$197&amp;CalcK!$G23</f>
        <v xml:space="preserve">   0        0 - 0</v>
      </c>
      <c r="AH4" s="85"/>
      <c r="AI4" s="391" t="str">
        <f>CalcL!$D23</f>
        <v>Croatia</v>
      </c>
      <c r="AJ4" s="392" t="str">
        <f>"   "&amp;CalcL!$E23&amp;"        "&amp;CalcL!$F23&amp;Language!$E$197&amp;CalcL!$G23</f>
        <v xml:space="preserve">   0        0 - 0</v>
      </c>
      <c r="AK4" s="85"/>
      <c r="AL4" s="883"/>
      <c r="AM4" s="420"/>
      <c r="AN4" s="420"/>
      <c r="AO4" s="420"/>
      <c r="AP4" s="420"/>
      <c r="AQ4" s="420"/>
      <c r="AR4" s="420"/>
      <c r="AS4" s="420"/>
      <c r="AT4" s="420"/>
      <c r="AU4" s="420"/>
      <c r="AV4" s="420"/>
      <c r="AZ4" s="381"/>
    </row>
    <row r="5" spans="1:52" x14ac:dyDescent="0.25">
      <c r="A5" s="5"/>
      <c r="B5" s="435" t="str">
        <f>CalcA!$D24</f>
        <v>Rep. of Korea</v>
      </c>
      <c r="C5" s="436" t="str">
        <f>"   "&amp;CalcA!$E24&amp;"        "&amp;CalcA!$F24&amp;Language!$E$197&amp;CalcA!$G24</f>
        <v xml:space="preserve">   0        0 - 0</v>
      </c>
      <c r="D5" s="84"/>
      <c r="E5" s="435" t="str">
        <f>CalcB!$D24</f>
        <v>Qatar</v>
      </c>
      <c r="F5" s="436" t="str">
        <f>"   "&amp;CalcB!$E24&amp;"        "&amp;CalcB!$F24&amp;Language!$E$197&amp;CalcB!$G24</f>
        <v xml:space="preserve">   0        0 - 0</v>
      </c>
      <c r="G5" s="84"/>
      <c r="H5" s="435" t="str">
        <f>CalcC!$D24</f>
        <v>Haiti</v>
      </c>
      <c r="I5" s="436" t="str">
        <f>"   "&amp;CalcC!$E24&amp;"        "&amp;CalcC!$F24&amp;Language!$E$197&amp;CalcC!$G24</f>
        <v xml:space="preserve">   0        0 - 0</v>
      </c>
      <c r="J5" s="85"/>
      <c r="K5" s="435" t="str">
        <f>CalcD!$D24</f>
        <v>Australia</v>
      </c>
      <c r="L5" s="436" t="str">
        <f>"   "&amp;CalcD!$E24&amp;"        "&amp;CalcD!$F24&amp;Language!$E$197&amp;CalcD!$G24</f>
        <v xml:space="preserve">   0        0 - 0</v>
      </c>
      <c r="M5" s="85"/>
      <c r="N5" s="435" t="str">
        <f>CalcE!$D24</f>
        <v>Ivory Coast</v>
      </c>
      <c r="O5" s="436" t="str">
        <f>"   "&amp;CalcE!$E24&amp;"        "&amp;CalcE!$F24&amp;Language!$E$197&amp;CalcE!$G24</f>
        <v xml:space="preserve">   0        0 - 0</v>
      </c>
      <c r="P5" s="84"/>
      <c r="Q5" s="435" t="str">
        <f>CalcF!$D24</f>
        <v>Sweden</v>
      </c>
      <c r="R5" s="436" t="str">
        <f>"   "&amp;CalcF!$E24&amp;"        "&amp;CalcF!$F24&amp;Language!$E$197&amp;CalcF!$G24</f>
        <v xml:space="preserve">   0        0 - 0</v>
      </c>
      <c r="S5" s="85"/>
      <c r="T5" s="435" t="str">
        <f>CalcG!$D24</f>
        <v>IR Iran</v>
      </c>
      <c r="U5" s="436" t="str">
        <f>"   "&amp;CalcG!$E24&amp;"        "&amp;CalcG!$F24&amp;Language!$E$197&amp;CalcG!$G24</f>
        <v xml:space="preserve">   0        0 - 0</v>
      </c>
      <c r="V5" s="84"/>
      <c r="W5" s="435" t="str">
        <f>CalcH!$D24</f>
        <v>Saudi Arabia</v>
      </c>
      <c r="X5" s="436" t="str">
        <f>"   "&amp;CalcH!$E24&amp;"        "&amp;CalcH!$F24&amp;Language!$E$197&amp;CalcH!$G24</f>
        <v xml:space="preserve">   0        0 - 0</v>
      </c>
      <c r="Y5" s="5"/>
      <c r="Z5" s="435" t="str">
        <f>CalcI!$D24</f>
        <v>Iraq</v>
      </c>
      <c r="AA5" s="436" t="str">
        <f>"   "&amp;CalcI!$E24&amp;"        "&amp;CalcI!$F24&amp;Language!$E$197&amp;CalcI!$G24</f>
        <v xml:space="preserve">   0        0 - 0</v>
      </c>
      <c r="AB5" s="84"/>
      <c r="AC5" s="435" t="str">
        <f>CalcJ!$D24</f>
        <v>Austria</v>
      </c>
      <c r="AD5" s="436" t="str">
        <f>"   "&amp;CalcJ!$E24&amp;"        "&amp;CalcJ!$F24&amp;Language!$E$197&amp;CalcJ!$G24</f>
        <v xml:space="preserve">   0        0 - 0</v>
      </c>
      <c r="AE5" s="84"/>
      <c r="AF5" s="435" t="str">
        <f>CalcK!$D24</f>
        <v>Uzbekistan</v>
      </c>
      <c r="AG5" s="436" t="str">
        <f>"   "&amp;CalcK!$E24&amp;"        "&amp;CalcK!$F24&amp;Language!$E$197&amp;CalcK!$G24</f>
        <v xml:space="preserve">   0        0 - 0</v>
      </c>
      <c r="AH5" s="85"/>
      <c r="AI5" s="435" t="str">
        <f>CalcL!$D24</f>
        <v>Ghana</v>
      </c>
      <c r="AJ5" s="436" t="str">
        <f>"   "&amp;CalcL!$E24&amp;"        "&amp;CalcL!$F24&amp;Language!$E$197&amp;CalcL!$G24</f>
        <v xml:space="preserve">   0        0 - 0</v>
      </c>
      <c r="AK5" s="85"/>
      <c r="AL5" s="883"/>
      <c r="AM5" s="420"/>
      <c r="AN5" s="420"/>
      <c r="AO5" s="420"/>
      <c r="AP5" s="420"/>
      <c r="AQ5" s="420"/>
      <c r="AR5" s="420"/>
      <c r="AS5" s="420"/>
      <c r="AT5" s="420"/>
      <c r="AU5" s="420"/>
      <c r="AV5" s="420"/>
      <c r="AZ5" s="381"/>
    </row>
    <row r="6" spans="1:52" x14ac:dyDescent="0.25">
      <c r="A6" s="5"/>
      <c r="B6" s="95" t="str">
        <f>CalcA!$D25</f>
        <v>Czech Rep.</v>
      </c>
      <c r="C6" s="376" t="str">
        <f>"   "&amp;CalcA!$E25&amp;"        "&amp;CalcA!$F25&amp;Language!$E$197&amp;CalcA!$G25</f>
        <v xml:space="preserve">   0        0 - 0</v>
      </c>
      <c r="D6" s="84"/>
      <c r="E6" s="95" t="str">
        <f>CalcB!$D25</f>
        <v>Switzerland</v>
      </c>
      <c r="F6" s="376" t="str">
        <f>"   "&amp;CalcB!$E25&amp;"        "&amp;CalcB!$F25&amp;Language!$E$197&amp;CalcB!$G25</f>
        <v xml:space="preserve">   0        0 - 0</v>
      </c>
      <c r="G6" s="84"/>
      <c r="H6" s="95" t="str">
        <f>CalcC!$D25</f>
        <v>Scotland</v>
      </c>
      <c r="I6" s="376" t="str">
        <f>"   "&amp;CalcC!$E25&amp;"        "&amp;CalcC!$F25&amp;Language!$E$197&amp;CalcC!$G25</f>
        <v xml:space="preserve">   0        0 - 0</v>
      </c>
      <c r="J6" s="85"/>
      <c r="K6" s="95" t="str">
        <f>CalcD!$D25</f>
        <v>Turkey</v>
      </c>
      <c r="L6" s="376" t="str">
        <f>"   "&amp;CalcD!$E25&amp;"        "&amp;CalcD!$F25&amp;Language!$E$197&amp;CalcD!$G25</f>
        <v xml:space="preserve">   0        0 - 0</v>
      </c>
      <c r="M6" s="85"/>
      <c r="N6" s="95" t="str">
        <f>CalcE!$D25</f>
        <v>Ecuador</v>
      </c>
      <c r="O6" s="376" t="str">
        <f>"   "&amp;CalcE!$E25&amp;"        "&amp;CalcE!$F25&amp;Language!$E$197&amp;CalcE!$G25</f>
        <v xml:space="preserve">   0        0 - 0</v>
      </c>
      <c r="P6" s="84"/>
      <c r="Q6" s="95" t="str">
        <f>CalcF!$D25</f>
        <v>Tunisia</v>
      </c>
      <c r="R6" s="376" t="str">
        <f>"   "&amp;CalcF!$E25&amp;"        "&amp;CalcF!$F25&amp;Language!$E$197&amp;CalcF!$G25</f>
        <v xml:space="preserve">   0        0 - 0</v>
      </c>
      <c r="S6" s="85"/>
      <c r="T6" s="95" t="str">
        <f>CalcG!$D25</f>
        <v>New Zealand</v>
      </c>
      <c r="U6" s="376" t="str">
        <f>"   "&amp;CalcG!$E25&amp;"        "&amp;CalcG!$F25&amp;Language!$E$197&amp;CalcG!$G25</f>
        <v xml:space="preserve">   0        0 - 0</v>
      </c>
      <c r="V6" s="84"/>
      <c r="W6" s="95" t="str">
        <f>CalcH!$D25</f>
        <v>Uruguay</v>
      </c>
      <c r="X6" s="376" t="str">
        <f>"   "&amp;CalcH!$E25&amp;"        "&amp;CalcH!$F25&amp;Language!$E$197&amp;CalcH!$G25</f>
        <v xml:space="preserve">   0        0 - 0</v>
      </c>
      <c r="Y6" s="5"/>
      <c r="Z6" s="95" t="str">
        <f>CalcI!$D25</f>
        <v>Norway</v>
      </c>
      <c r="AA6" s="376" t="str">
        <f>"   "&amp;CalcI!$E25&amp;"        "&amp;CalcI!$F25&amp;Language!$E$197&amp;CalcI!$G25</f>
        <v xml:space="preserve">   0        0 - 0</v>
      </c>
      <c r="AB6" s="84"/>
      <c r="AC6" s="95" t="str">
        <f>CalcJ!$D25</f>
        <v>Jordan</v>
      </c>
      <c r="AD6" s="376" t="str">
        <f>"   "&amp;CalcJ!$E25&amp;"        "&amp;CalcJ!$F25&amp;Language!$E$197&amp;CalcJ!$G25</f>
        <v xml:space="preserve">   0        0 - 0</v>
      </c>
      <c r="AE6" s="84"/>
      <c r="AF6" s="95" t="str">
        <f>CalcK!$D25</f>
        <v>Colombia</v>
      </c>
      <c r="AG6" s="376" t="str">
        <f>"   "&amp;CalcK!$E25&amp;"        "&amp;CalcK!$F25&amp;Language!$E$197&amp;CalcK!$G25</f>
        <v xml:space="preserve">   0        0 - 0</v>
      </c>
      <c r="AH6" s="85"/>
      <c r="AI6" s="95" t="str">
        <f>CalcL!$D25</f>
        <v>Panama</v>
      </c>
      <c r="AJ6" s="376" t="str">
        <f>"   "&amp;CalcL!$E25&amp;"        "&amp;CalcL!$F25&amp;Language!$E$197&amp;CalcL!$G25</f>
        <v xml:space="preserve">   0        0 - 0</v>
      </c>
      <c r="AK6" s="85"/>
      <c r="AL6" s="883"/>
      <c r="AM6" s="420"/>
      <c r="AN6" s="420"/>
      <c r="AO6" s="420"/>
      <c r="AP6" s="420"/>
      <c r="AQ6" s="420"/>
      <c r="AR6" s="420"/>
      <c r="AS6" s="420"/>
      <c r="AT6" s="420"/>
      <c r="AU6" s="420"/>
      <c r="AV6" s="420"/>
    </row>
    <row r="7" spans="1:52" ht="13.5" customHeight="1" x14ac:dyDescent="0.25">
      <c r="A7" s="5"/>
      <c r="B7" s="899" t="str">
        <f>IF(Distinctness!$G$17=0,"",IF(Distinctness!$D$4&gt;0,Distinctness!$J$4,Distinctness!$J$5))</f>
        <v/>
      </c>
      <c r="C7" s="899"/>
      <c r="D7" s="899"/>
      <c r="E7" s="899"/>
      <c r="F7" s="899"/>
      <c r="G7" s="899"/>
      <c r="H7" s="899"/>
      <c r="I7" s="899"/>
      <c r="J7" s="899"/>
      <c r="K7" s="899"/>
      <c r="L7" s="899"/>
      <c r="M7" s="899"/>
      <c r="N7" s="899"/>
      <c r="O7" s="899"/>
      <c r="P7" s="899"/>
      <c r="Q7" s="899"/>
      <c r="R7" s="899"/>
      <c r="S7" s="899"/>
      <c r="T7" s="899"/>
      <c r="U7" s="899"/>
      <c r="V7" s="899"/>
      <c r="W7" s="899"/>
      <c r="X7" s="899"/>
      <c r="Y7" s="5"/>
      <c r="Z7" s="899" t="str">
        <f>B7</f>
        <v/>
      </c>
      <c r="AA7" s="899"/>
      <c r="AB7" s="899"/>
      <c r="AC7" s="899"/>
      <c r="AD7" s="899"/>
      <c r="AE7" s="899"/>
      <c r="AF7" s="899"/>
      <c r="AG7" s="899"/>
      <c r="AH7" s="899"/>
      <c r="AI7" s="899"/>
      <c r="AJ7" s="899"/>
      <c r="AK7" s="421"/>
      <c r="AL7" s="421"/>
      <c r="AM7" s="421"/>
      <c r="AN7" s="421"/>
      <c r="AO7" s="421"/>
      <c r="AP7" s="421"/>
      <c r="AQ7" s="421"/>
      <c r="AR7" s="421"/>
      <c r="AS7" s="421"/>
      <c r="AT7" s="421"/>
      <c r="AU7" s="421"/>
      <c r="AV7" s="421"/>
      <c r="AZ7" t="str">
        <f>DailySchedule!$N7</f>
        <v>England</v>
      </c>
    </row>
    <row r="8" spans="1:52" ht="11.25" customHeight="1" x14ac:dyDescent="0.25">
      <c r="A8" s="4"/>
      <c r="B8" s="900" t="str">
        <f>IF(CalcA!$AU$14,"•","")</f>
        <v/>
      </c>
      <c r="C8" s="901"/>
      <c r="D8" s="102"/>
      <c r="E8" s="900" t="str">
        <f>IF(CalcB!$AU$14,"•","")</f>
        <v/>
      </c>
      <c r="F8" s="901"/>
      <c r="G8" s="102"/>
      <c r="H8" s="900" t="str">
        <f>IF(CalcC!$AU$14,"•","")</f>
        <v/>
      </c>
      <c r="I8" s="901"/>
      <c r="J8" s="102"/>
      <c r="K8" s="900" t="str">
        <f>IF(CalcD!$AU$14,"•","")</f>
        <v/>
      </c>
      <c r="L8" s="901"/>
      <c r="M8" s="22"/>
      <c r="N8" s="900" t="str">
        <f>IF(CalcE!$AU$14,"•","")</f>
        <v/>
      </c>
      <c r="O8" s="901"/>
      <c r="P8" s="102"/>
      <c r="Q8" s="900" t="str">
        <f>IF(CalcF!$AU$14,"•","")</f>
        <v/>
      </c>
      <c r="R8" s="901"/>
      <c r="S8" s="103"/>
      <c r="T8" s="900" t="str">
        <f>IF(CalcG!$AU$14,"•","")</f>
        <v/>
      </c>
      <c r="U8" s="901"/>
      <c r="V8" s="102"/>
      <c r="W8" s="900" t="str">
        <f>IF(CalcH!$AU$14,"•","")</f>
        <v/>
      </c>
      <c r="X8" s="901"/>
      <c r="Y8" s="4"/>
      <c r="Z8" s="900" t="str">
        <f>IF(CalcI!$AU$14,"•","")</f>
        <v/>
      </c>
      <c r="AA8" s="901"/>
      <c r="AB8" s="102"/>
      <c r="AC8" s="900" t="str">
        <f>IF(CalcJ!$AU$14,"•","")</f>
        <v/>
      </c>
      <c r="AD8" s="901"/>
      <c r="AE8" s="102"/>
      <c r="AF8" s="900" t="str">
        <f>IF(CalcK!$AU$14,"•","")</f>
        <v/>
      </c>
      <c r="AG8" s="901"/>
      <c r="AH8" s="102"/>
      <c r="AI8" s="900" t="str">
        <f>IF(CalcL!$AU$14,"•","")</f>
        <v/>
      </c>
      <c r="AJ8" s="901"/>
      <c r="AK8" s="423"/>
      <c r="AL8" s="433"/>
      <c r="AM8" s="433"/>
      <c r="AN8" s="424"/>
      <c r="AO8" s="433"/>
      <c r="AP8" s="433"/>
      <c r="AQ8" s="425"/>
      <c r="AR8" s="433"/>
      <c r="AS8" s="433"/>
      <c r="AT8" s="424"/>
      <c r="AU8" s="433"/>
      <c r="AV8" s="433"/>
      <c r="AZ8" t="str">
        <f>DailySchedule!$N8</f>
        <v>USA</v>
      </c>
    </row>
    <row r="9" spans="1:52" ht="18.75" x14ac:dyDescent="0.3">
      <c r="A9" s="4"/>
      <c r="B9" s="905" t="str">
        <f>Language!$E$130&amp;" A"</f>
        <v>Group A</v>
      </c>
      <c r="C9" s="906"/>
      <c r="D9" s="6"/>
      <c r="E9" s="905" t="str">
        <f>Language!$E$130&amp;" B"</f>
        <v>Group B</v>
      </c>
      <c r="F9" s="906"/>
      <c r="G9" s="4"/>
      <c r="H9" s="905" t="str">
        <f>Language!$E$130&amp;" C"</f>
        <v>Group C</v>
      </c>
      <c r="I9" s="906"/>
      <c r="J9" s="4"/>
      <c r="K9" s="905" t="str">
        <f>Language!$E$130&amp;" D"</f>
        <v>Group D</v>
      </c>
      <c r="L9" s="906"/>
      <c r="M9" s="4"/>
      <c r="N9" s="905" t="str">
        <f>Language!$E$130&amp;" E"</f>
        <v>Group E</v>
      </c>
      <c r="O9" s="906"/>
      <c r="P9" s="4"/>
      <c r="Q9" s="905" t="str">
        <f>Language!$E$130&amp;" F"</f>
        <v>Group F</v>
      </c>
      <c r="R9" s="906"/>
      <c r="S9" s="4"/>
      <c r="T9" s="905" t="str">
        <f>Language!$E$130&amp;" G"</f>
        <v>Group G</v>
      </c>
      <c r="U9" s="906"/>
      <c r="V9" s="4"/>
      <c r="W9" s="905" t="str">
        <f>Language!$E$130&amp;" H"</f>
        <v>Group H</v>
      </c>
      <c r="X9" s="906"/>
      <c r="Y9" s="4"/>
      <c r="Z9" s="905" t="str">
        <f>Language!$E$130&amp;" I"</f>
        <v>Group I</v>
      </c>
      <c r="AA9" s="906"/>
      <c r="AB9" s="6"/>
      <c r="AC9" s="905" t="str">
        <f>Language!$E$130&amp;" J"</f>
        <v>Group J</v>
      </c>
      <c r="AD9" s="906"/>
      <c r="AE9" s="4"/>
      <c r="AF9" s="905" t="str">
        <f>Language!$E$130&amp;" K"</f>
        <v>Group K</v>
      </c>
      <c r="AG9" s="906"/>
      <c r="AH9" s="4"/>
      <c r="AI9" s="905" t="str">
        <f>Language!$E$130&amp;" L"</f>
        <v>Group L</v>
      </c>
      <c r="AJ9" s="934"/>
      <c r="AK9" s="18"/>
      <c r="AL9" s="434"/>
      <c r="AM9" s="434"/>
      <c r="AN9" s="18"/>
      <c r="AO9" s="434"/>
      <c r="AP9" s="434"/>
      <c r="AQ9" s="18"/>
      <c r="AR9" s="434"/>
      <c r="AS9" s="434"/>
      <c r="AT9" s="18"/>
      <c r="AU9" s="434"/>
      <c r="AV9" s="434"/>
      <c r="AZ9" t="str">
        <f>DailySchedule!$N9</f>
        <v>Canada</v>
      </c>
    </row>
    <row r="10" spans="1:52" ht="8.25" customHeight="1" thickBot="1" x14ac:dyDescent="0.35">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DailySchedule!$N10</f>
        <v>Mexico</v>
      </c>
    </row>
    <row r="11" spans="1:52" x14ac:dyDescent="0.25">
      <c r="A11" s="90">
        <v>1</v>
      </c>
      <c r="B11" s="903" t="str">
        <f>VLOOKUP(A11,Matches!$B$4:$K$113,7,0)</f>
        <v>Mexico City</v>
      </c>
      <c r="C11" s="904"/>
      <c r="D11" s="90">
        <v>3</v>
      </c>
      <c r="E11" s="903" t="str">
        <f>VLOOKUP(D11,Matches!$B$4:$K$113,7,0)</f>
        <v>Toronto</v>
      </c>
      <c r="F11" s="904"/>
      <c r="G11" s="90">
        <v>7</v>
      </c>
      <c r="H11" s="903" t="str">
        <f>VLOOKUP(G11,Matches!$B$4:$K$113,7,0)</f>
        <v>New York/New Jersey</v>
      </c>
      <c r="I11" s="904"/>
      <c r="J11" s="90">
        <v>4</v>
      </c>
      <c r="K11" s="903" t="str">
        <f>VLOOKUP(J11,Matches!$B$4:$K$113,7,0)</f>
        <v>Los Angeles</v>
      </c>
      <c r="L11" s="904"/>
      <c r="M11" s="90">
        <v>10</v>
      </c>
      <c r="N11" s="903" t="str">
        <f>VLOOKUP(M11,Matches!$B$4:$K$113,7,0)</f>
        <v>Houston</v>
      </c>
      <c r="O11" s="904"/>
      <c r="P11" s="90">
        <v>11</v>
      </c>
      <c r="Q11" s="903" t="str">
        <f>VLOOKUP(P11,Matches!$B$4:$K$113,7,0)</f>
        <v>Dallas</v>
      </c>
      <c r="R11" s="904"/>
      <c r="S11" s="90">
        <v>16</v>
      </c>
      <c r="T11" s="903" t="str">
        <f>VLOOKUP(S11,Matches!$B$4:$K$113,7,0)</f>
        <v>Seattle</v>
      </c>
      <c r="U11" s="904"/>
      <c r="V11" s="90">
        <v>14</v>
      </c>
      <c r="W11" s="903" t="str">
        <f>VLOOKUP(V11,Matches!$B$4:$K$113,7,0)</f>
        <v>Atlanta</v>
      </c>
      <c r="X11" s="904"/>
      <c r="Y11" s="90">
        <v>17</v>
      </c>
      <c r="Z11" s="903" t="str">
        <f>VLOOKUP(Y11,Matches!$B$4:$K$113,7,0)</f>
        <v>New York/New Jersey</v>
      </c>
      <c r="AA11" s="904"/>
      <c r="AB11" s="90">
        <v>19</v>
      </c>
      <c r="AC11" s="903" t="str">
        <f>VLOOKUP(AB11,Matches!$B$4:$K$113,7,0)</f>
        <v>Kansas City</v>
      </c>
      <c r="AD11" s="904"/>
      <c r="AE11" s="90">
        <v>23</v>
      </c>
      <c r="AF11" s="903" t="str">
        <f>VLOOKUP(AE11,Matches!$B$4:$K$113,7,0)</f>
        <v>Houston</v>
      </c>
      <c r="AG11" s="904"/>
      <c r="AH11" s="90">
        <v>22</v>
      </c>
      <c r="AI11" s="903" t="str">
        <f>VLOOKUP(AH11,Matches!$B$4:$K$113,7,0)</f>
        <v>Dallas</v>
      </c>
      <c r="AJ11" s="904"/>
      <c r="AK11" s="426"/>
      <c r="AL11" s="431"/>
      <c r="AM11" s="431"/>
      <c r="AN11" s="426"/>
      <c r="AO11" s="431"/>
      <c r="AP11" s="431"/>
      <c r="AQ11" s="426"/>
      <c r="AR11" s="431"/>
      <c r="AS11" s="431"/>
      <c r="AT11" s="426"/>
      <c r="AU11" s="431"/>
      <c r="AV11" s="431"/>
    </row>
    <row r="12" spans="1:52" x14ac:dyDescent="0.25">
      <c r="A12" s="4"/>
      <c r="B12" s="894">
        <f>VLOOKUP(A11,Matches!$B$4:$K$113,5,0)</f>
        <v>46184.875</v>
      </c>
      <c r="C12" s="895"/>
      <c r="D12" s="4"/>
      <c r="E12" s="894">
        <f>VLOOKUP(D11,Matches!$B$4:$K$113,5,0)</f>
        <v>46185.875</v>
      </c>
      <c r="F12" s="895"/>
      <c r="G12" s="4"/>
      <c r="H12" s="894">
        <f>VLOOKUP(G11,Matches!$B$4:$K$113,5,0)</f>
        <v>46187</v>
      </c>
      <c r="I12" s="895"/>
      <c r="J12" s="4"/>
      <c r="K12" s="894">
        <f>VLOOKUP(J11,Matches!$B$4:$K$113,5,0)</f>
        <v>46186.125</v>
      </c>
      <c r="L12" s="895"/>
      <c r="M12" s="4"/>
      <c r="N12" s="894">
        <f>VLOOKUP(M11,Matches!$B$4:$K$113,5,0)</f>
        <v>46187.791666666664</v>
      </c>
      <c r="O12" s="895"/>
      <c r="P12" s="4"/>
      <c r="Q12" s="894">
        <f>VLOOKUP(P11,Matches!$B$4:$K$113,5,0)</f>
        <v>46187.916666666664</v>
      </c>
      <c r="R12" s="895"/>
      <c r="S12" s="4"/>
      <c r="T12" s="894">
        <f>VLOOKUP(S11,Matches!$B$4:$K$113,5,0)</f>
        <v>46188.875</v>
      </c>
      <c r="U12" s="895"/>
      <c r="V12" s="4"/>
      <c r="W12" s="894">
        <f>VLOOKUP(V11,Matches!$B$4:$K$113,5,0)</f>
        <v>46188.75</v>
      </c>
      <c r="X12" s="895"/>
      <c r="Y12" s="4"/>
      <c r="Z12" s="894">
        <f>VLOOKUP(Y11,Matches!$B$4:$K$113,5,0)</f>
        <v>46189.875</v>
      </c>
      <c r="AA12" s="895"/>
      <c r="AB12" s="4"/>
      <c r="AC12" s="894">
        <f>VLOOKUP(AB11,Matches!$B$4:$K$113,5,0)</f>
        <v>46190.125</v>
      </c>
      <c r="AD12" s="895"/>
      <c r="AE12" s="4"/>
      <c r="AF12" s="894">
        <f>VLOOKUP(AE11,Matches!$B$4:$K$113,5,0)</f>
        <v>46190.791666666664</v>
      </c>
      <c r="AG12" s="895"/>
      <c r="AH12" s="4"/>
      <c r="AI12" s="894">
        <f>VLOOKUP(AH11,Matches!$B$4:$K$113,5,0)</f>
        <v>46190.916666666664</v>
      </c>
      <c r="AJ12" s="895"/>
      <c r="AK12" s="18"/>
      <c r="AL12" s="432"/>
      <c r="AM12" s="432"/>
      <c r="AN12" s="18"/>
      <c r="AO12" s="432"/>
      <c r="AP12" s="432"/>
      <c r="AQ12" s="18"/>
      <c r="AR12" s="432"/>
      <c r="AS12" s="432"/>
      <c r="AT12" s="18"/>
      <c r="AU12" s="432"/>
      <c r="AV12" s="432"/>
    </row>
    <row r="13" spans="1:52" x14ac:dyDescent="0.25">
      <c r="A13" s="4"/>
      <c r="B13" s="45" t="str">
        <f>VLOOKUP(A11,Matches!$B$4:$K$113,8,0)</f>
        <v>Mexico</v>
      </c>
      <c r="C13" s="46" t="str">
        <f>VLOOKUP(A11,Matches!$B$4:$K$113,9,0)</f>
        <v>South Africa</v>
      </c>
      <c r="D13" s="4"/>
      <c r="E13" s="45" t="str">
        <f>VLOOKUP(D11,Matches!$B$4:$K$113,8,0)</f>
        <v>Canada</v>
      </c>
      <c r="F13" s="46" t="str">
        <f>VLOOKUP(D11,Matches!$B$4:$K$113,9,0)</f>
        <v>Bosnia/Herzeg.</v>
      </c>
      <c r="G13" s="4"/>
      <c r="H13" s="45" t="str">
        <f>VLOOKUP(G11,Matches!$B$4:$K$113,8,0)</f>
        <v>Brazil</v>
      </c>
      <c r="I13" s="46" t="str">
        <f>VLOOKUP(G11,Matches!$B$4:$K$113,9,0)</f>
        <v>Morocco</v>
      </c>
      <c r="J13" s="4"/>
      <c r="K13" s="45" t="str">
        <f>VLOOKUP(J11,Matches!$B$4:$K$113,8,0)</f>
        <v>USA</v>
      </c>
      <c r="L13" s="46" t="str">
        <f>VLOOKUP(J11,Matches!$B$4:$K$113,9,0)</f>
        <v>Paraguay</v>
      </c>
      <c r="M13" s="4"/>
      <c r="N13" s="45" t="str">
        <f>VLOOKUP(M11,Matches!$B$4:$K$113,8,0)</f>
        <v>Germany</v>
      </c>
      <c r="O13" s="46" t="str">
        <f>VLOOKUP(M11,Matches!$B$4:$K$113,9,0)</f>
        <v>Curaçao</v>
      </c>
      <c r="P13" s="4"/>
      <c r="Q13" s="45" t="str">
        <f>VLOOKUP(P11,Matches!$B$4:$K$113,8,0)</f>
        <v>Netherlands</v>
      </c>
      <c r="R13" s="46" t="str">
        <f>VLOOKUP(P11,Matches!$B$4:$K$113,9,0)</f>
        <v>Japan</v>
      </c>
      <c r="S13" s="4"/>
      <c r="T13" s="45" t="str">
        <f>VLOOKUP(S11,Matches!$B$4:$K$113,8,0)</f>
        <v>Belgium</v>
      </c>
      <c r="U13" s="46" t="str">
        <f>VLOOKUP(S11,Matches!$B$4:$K$113,9,0)</f>
        <v>Egypt</v>
      </c>
      <c r="V13" s="4"/>
      <c r="W13" s="45" t="str">
        <f>VLOOKUP(V11,Matches!$B$4:$K$113,8,0)</f>
        <v>Spain</v>
      </c>
      <c r="X13" s="46" t="str">
        <f>VLOOKUP(V11,Matches!$B$4:$K$113,9,0)</f>
        <v>Cape Verde</v>
      </c>
      <c r="Y13" s="4"/>
      <c r="Z13" s="45" t="str">
        <f>VLOOKUP(Y11,Matches!$B$4:$K$113,8,0)</f>
        <v>France</v>
      </c>
      <c r="AA13" s="46" t="str">
        <f>VLOOKUP(Y11,Matches!$B$4:$K$113,9,0)</f>
        <v>Senegal</v>
      </c>
      <c r="AB13" s="4"/>
      <c r="AC13" s="45" t="str">
        <f>VLOOKUP(AB11,Matches!$B$4:$K$113,8,0)</f>
        <v>Argentina</v>
      </c>
      <c r="AD13" s="46" t="str">
        <f>VLOOKUP(AB11,Matches!$B$4:$K$113,9,0)</f>
        <v>Algeria</v>
      </c>
      <c r="AE13" s="4"/>
      <c r="AF13" s="45" t="str">
        <f>VLOOKUP(AE11,Matches!$B$4:$K$113,8,0)</f>
        <v>Portugal</v>
      </c>
      <c r="AG13" s="46" t="str">
        <f>VLOOKUP(AE11,Matches!$B$4:$K$113,9,0)</f>
        <v>DR Congo</v>
      </c>
      <c r="AH13" s="4"/>
      <c r="AI13" s="45" t="str">
        <f>VLOOKUP(AH11,Matches!$B$4:$K$113,8,0)</f>
        <v>England</v>
      </c>
      <c r="AJ13" s="46" t="str">
        <f>VLOOKUP(AH11,Matches!$B$4:$K$113,9,0)</f>
        <v>Croatia</v>
      </c>
      <c r="AK13" s="18"/>
      <c r="AL13" s="20"/>
      <c r="AM13" s="20"/>
      <c r="AN13" s="18"/>
      <c r="AO13" s="20"/>
      <c r="AP13" s="20"/>
      <c r="AQ13" s="18"/>
      <c r="AR13" s="20"/>
      <c r="AS13" s="20"/>
      <c r="AT13" s="18"/>
      <c r="AU13" s="20"/>
      <c r="AV13" s="20"/>
    </row>
    <row r="14" spans="1:52" ht="15.75" thickBot="1" x14ac:dyDescent="0.3">
      <c r="A14" s="4"/>
      <c r="B14" s="1"/>
      <c r="C14" s="2"/>
      <c r="D14" s="4"/>
      <c r="E14" s="1"/>
      <c r="F14" s="2"/>
      <c r="G14" s="4"/>
      <c r="H14" s="1"/>
      <c r="I14" s="2"/>
      <c r="J14" s="4"/>
      <c r="K14" s="1"/>
      <c r="L14" s="2"/>
      <c r="M14" s="4"/>
      <c r="N14" s="1"/>
      <c r="O14" s="2"/>
      <c r="P14" s="4"/>
      <c r="Q14" s="1"/>
      <c r="R14" s="2"/>
      <c r="S14" s="4"/>
      <c r="T14" s="1"/>
      <c r="U14" s="2"/>
      <c r="V14" s="4"/>
      <c r="W14" s="1"/>
      <c r="X14" s="2"/>
      <c r="Y14" s="4"/>
      <c r="Z14" s="1"/>
      <c r="AA14" s="2"/>
      <c r="AB14" s="4"/>
      <c r="AC14" s="1"/>
      <c r="AD14" s="2"/>
      <c r="AE14" s="4"/>
      <c r="AF14" s="1"/>
      <c r="AG14" s="2"/>
      <c r="AH14" s="4"/>
      <c r="AI14" s="1"/>
      <c r="AJ14" s="2"/>
      <c r="AK14" s="18"/>
      <c r="AL14" s="23"/>
      <c r="AM14" s="23"/>
      <c r="AN14" s="18"/>
      <c r="AO14" s="23"/>
      <c r="AP14" s="23"/>
      <c r="AQ14" s="18"/>
      <c r="AR14" s="23"/>
      <c r="AS14" s="23"/>
      <c r="AT14" s="18"/>
      <c r="AU14" s="23"/>
      <c r="AV14" s="23"/>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x14ac:dyDescent="0.25">
      <c r="A16" s="90">
        <v>2</v>
      </c>
      <c r="B16" s="903" t="str">
        <f>VLOOKUP(A16,Matches!$B$4:$K$113,7,0)</f>
        <v>Guadalajara</v>
      </c>
      <c r="C16" s="904"/>
      <c r="D16" s="90">
        <v>8</v>
      </c>
      <c r="E16" s="903" t="str">
        <f>VLOOKUP(D16,Matches!$B$4:$K$113,7,0)</f>
        <v>San Francisco Bay Area</v>
      </c>
      <c r="F16" s="904"/>
      <c r="G16" s="90">
        <v>5</v>
      </c>
      <c r="H16" s="903" t="str">
        <f>VLOOKUP(G16,Matches!$B$4:$K$113,7,0)</f>
        <v>Boston</v>
      </c>
      <c r="I16" s="904"/>
      <c r="J16" s="90">
        <v>6</v>
      </c>
      <c r="K16" s="903" t="str">
        <f>VLOOKUP(J16,Matches!$B$4:$K$113,7,0)</f>
        <v>Vancouver</v>
      </c>
      <c r="L16" s="904"/>
      <c r="M16" s="90">
        <v>9</v>
      </c>
      <c r="N16" s="903" t="str">
        <f>VLOOKUP(M16,Matches!$B$4:$K$113,7,0)</f>
        <v>Philadelphia</v>
      </c>
      <c r="O16" s="904"/>
      <c r="P16" s="90">
        <v>12</v>
      </c>
      <c r="Q16" s="903" t="str">
        <f>VLOOKUP(P16,Matches!$B$4:$K$113,7,0)</f>
        <v>Monterrey</v>
      </c>
      <c r="R16" s="904"/>
      <c r="S16" s="90">
        <v>15</v>
      </c>
      <c r="T16" s="903" t="str">
        <f>VLOOKUP(S16,Matches!$B$4:$K$113,7,0)</f>
        <v>Los Angeles</v>
      </c>
      <c r="U16" s="904"/>
      <c r="V16" s="90">
        <v>13</v>
      </c>
      <c r="W16" s="903" t="str">
        <f>VLOOKUP(V16,Matches!$B$4:$K$113,7,0)</f>
        <v>Miami</v>
      </c>
      <c r="X16" s="904"/>
      <c r="Y16" s="90">
        <v>18</v>
      </c>
      <c r="Z16" s="903" t="str">
        <f>VLOOKUP(Y16,Matches!$B$4:$K$113,7,0)</f>
        <v>Boston</v>
      </c>
      <c r="AA16" s="904"/>
      <c r="AB16" s="90">
        <v>20</v>
      </c>
      <c r="AC16" s="903" t="str">
        <f>VLOOKUP(AB16,Matches!$B$4:$K$113,7,0)</f>
        <v>San Francisco Bay Area</v>
      </c>
      <c r="AD16" s="904"/>
      <c r="AE16" s="90">
        <v>24</v>
      </c>
      <c r="AF16" s="903" t="str">
        <f>VLOOKUP(AE16,Matches!$B$4:$K$113,7,0)</f>
        <v>Mexico City</v>
      </c>
      <c r="AG16" s="904"/>
      <c r="AH16" s="90">
        <v>21</v>
      </c>
      <c r="AI16" s="903" t="str">
        <f>VLOOKUP(AH16,Matches!$B$4:$K$113,7,0)</f>
        <v>Toronto</v>
      </c>
      <c r="AJ16" s="904"/>
      <c r="AK16" s="426"/>
      <c r="AL16" s="431"/>
      <c r="AM16" s="431"/>
      <c r="AN16" s="426"/>
      <c r="AO16" s="431"/>
      <c r="AP16" s="431"/>
      <c r="AQ16" s="426"/>
      <c r="AR16" s="431"/>
      <c r="AS16" s="431"/>
      <c r="AT16" s="426"/>
      <c r="AU16" s="431"/>
      <c r="AV16" s="431"/>
    </row>
    <row r="17" spans="1:48" x14ac:dyDescent="0.25">
      <c r="A17" s="4"/>
      <c r="B17" s="894">
        <f>VLOOKUP(A16,Matches!$B$4:$K$113,5,0)</f>
        <v>46185.166666666664</v>
      </c>
      <c r="C17" s="895"/>
      <c r="D17" s="4"/>
      <c r="E17" s="894">
        <f>VLOOKUP(D16,Matches!$B$4:$K$113,5,0)</f>
        <v>46186.875</v>
      </c>
      <c r="F17" s="895"/>
      <c r="G17" s="4"/>
      <c r="H17" s="894">
        <f>VLOOKUP(G16,Matches!$B$4:$K$113,5,0)</f>
        <v>46187.125</v>
      </c>
      <c r="I17" s="895"/>
      <c r="J17" s="4"/>
      <c r="K17" s="894">
        <f>VLOOKUP(J16,Matches!$B$4:$K$113,5,0)</f>
        <v>46187.25</v>
      </c>
      <c r="L17" s="895"/>
      <c r="M17" s="4"/>
      <c r="N17" s="894">
        <f>VLOOKUP(M16,Matches!$B$4:$K$113,5,0)</f>
        <v>46188.041666666664</v>
      </c>
      <c r="O17" s="895"/>
      <c r="P17" s="4"/>
      <c r="Q17" s="894">
        <f>VLOOKUP(P16,Matches!$B$4:$K$113,5,0)</f>
        <v>46188.166666666664</v>
      </c>
      <c r="R17" s="895"/>
      <c r="S17" s="4"/>
      <c r="T17" s="894">
        <f>VLOOKUP(S16,Matches!$B$4:$K$113,5,0)</f>
        <v>46189.125</v>
      </c>
      <c r="U17" s="895"/>
      <c r="V17" s="4"/>
      <c r="W17" s="894">
        <f>VLOOKUP(V16,Matches!$B$4:$K$113,5,0)</f>
        <v>46189</v>
      </c>
      <c r="X17" s="895"/>
      <c r="Y17" s="4"/>
      <c r="Z17" s="894">
        <f>VLOOKUP(Y16,Matches!$B$4:$K$113,5,0)</f>
        <v>46190</v>
      </c>
      <c r="AA17" s="895"/>
      <c r="AB17" s="4"/>
      <c r="AC17" s="894">
        <f>VLOOKUP(AB16,Matches!$B$4:$K$113,5,0)</f>
        <v>46190.25</v>
      </c>
      <c r="AD17" s="895"/>
      <c r="AE17" s="4"/>
      <c r="AF17" s="894">
        <f>VLOOKUP(AE16,Matches!$B$4:$K$113,5,0)</f>
        <v>46191.166666666664</v>
      </c>
      <c r="AG17" s="895"/>
      <c r="AH17" s="4"/>
      <c r="AI17" s="894">
        <f>VLOOKUP(AH16,Matches!$B$4:$K$113,5,0)</f>
        <v>46191.041666666664</v>
      </c>
      <c r="AJ17" s="895"/>
      <c r="AK17" s="18"/>
      <c r="AL17" s="432"/>
      <c r="AM17" s="432"/>
      <c r="AN17" s="18"/>
      <c r="AO17" s="432"/>
      <c r="AP17" s="432"/>
      <c r="AQ17" s="18"/>
      <c r="AR17" s="432"/>
      <c r="AS17" s="432"/>
      <c r="AT17" s="18"/>
      <c r="AU17" s="432"/>
      <c r="AV17" s="432"/>
    </row>
    <row r="18" spans="1:48" x14ac:dyDescent="0.25">
      <c r="A18" s="4"/>
      <c r="B18" s="45" t="str">
        <f>VLOOKUP(A16,Matches!$B$4:$K$113,8,0)</f>
        <v>Rep. of Korea</v>
      </c>
      <c r="C18" s="46" t="str">
        <f>VLOOKUP(A16,Matches!$B$4:$K$113,9,0)</f>
        <v>Czech Rep.</v>
      </c>
      <c r="D18" s="4"/>
      <c r="E18" s="45" t="str">
        <f>VLOOKUP(D16,Matches!$B$4:$K$113,8,0)</f>
        <v>Qatar</v>
      </c>
      <c r="F18" s="46" t="str">
        <f>VLOOKUP(D16,Matches!$B$4:$K$113,9,0)</f>
        <v>Switzerland</v>
      </c>
      <c r="G18" s="4"/>
      <c r="H18" s="45" t="str">
        <f>VLOOKUP(G16,Matches!$B$4:$K$113,8,0)</f>
        <v>Haiti</v>
      </c>
      <c r="I18" s="46" t="str">
        <f>VLOOKUP(G16,Matches!$B$4:$K$113,9,0)</f>
        <v>Scotland</v>
      </c>
      <c r="J18" s="4"/>
      <c r="K18" s="45" t="str">
        <f>VLOOKUP(J16,Matches!$B$4:$K$113,8,0)</f>
        <v>Australia</v>
      </c>
      <c r="L18" s="46" t="str">
        <f>VLOOKUP(J16,Matches!$B$4:$K$113,9,0)</f>
        <v>Turkey</v>
      </c>
      <c r="M18" s="4"/>
      <c r="N18" s="45" t="str">
        <f>VLOOKUP(M16,Matches!$B$4:$K$113,8,0)</f>
        <v>Ivory Coast</v>
      </c>
      <c r="O18" s="46" t="str">
        <f>VLOOKUP(M16,Matches!$B$4:$K$113,9,0)</f>
        <v>Ecuador</v>
      </c>
      <c r="P18" s="4"/>
      <c r="Q18" s="45" t="str">
        <f>VLOOKUP(P16,Matches!$B$4:$K$113,8,0)</f>
        <v>Sweden</v>
      </c>
      <c r="R18" s="46" t="str">
        <f>VLOOKUP(P16,Matches!$B$4:$K$113,9,0)</f>
        <v>Tunisia</v>
      </c>
      <c r="S18" s="4"/>
      <c r="T18" s="45" t="str">
        <f>VLOOKUP(S16,Matches!$B$4:$K$113,8,0)</f>
        <v>IR Iran</v>
      </c>
      <c r="U18" s="46" t="str">
        <f>VLOOKUP(S16,Matches!$B$4:$K$113,9,0)</f>
        <v>New Zealand</v>
      </c>
      <c r="V18" s="4"/>
      <c r="W18" s="45" t="str">
        <f>VLOOKUP(V16,Matches!$B$4:$K$113,8,0)</f>
        <v>Saudi Arabia</v>
      </c>
      <c r="X18" s="46" t="str">
        <f>VLOOKUP(V16,Matches!$B$4:$K$113,9,0)</f>
        <v>Uruguay</v>
      </c>
      <c r="Y18" s="4"/>
      <c r="Z18" s="45" t="str">
        <f>VLOOKUP(Y16,Matches!$B$4:$K$113,8,0)</f>
        <v>Iraq</v>
      </c>
      <c r="AA18" s="46" t="str">
        <f>VLOOKUP(Y16,Matches!$B$4:$K$113,9,0)</f>
        <v>Norway</v>
      </c>
      <c r="AB18" s="4"/>
      <c r="AC18" s="45" t="str">
        <f>VLOOKUP(AB16,Matches!$B$4:$K$113,8,0)</f>
        <v>Austria</v>
      </c>
      <c r="AD18" s="46" t="str">
        <f>VLOOKUP(AB16,Matches!$B$4:$K$113,9,0)</f>
        <v>Jordan</v>
      </c>
      <c r="AE18" s="4"/>
      <c r="AF18" s="45" t="str">
        <f>VLOOKUP(AE16,Matches!$B$4:$K$113,8,0)</f>
        <v>Uzbekistan</v>
      </c>
      <c r="AG18" s="46" t="str">
        <f>VLOOKUP(AE16,Matches!$B$4:$K$113,9,0)</f>
        <v>Colombia</v>
      </c>
      <c r="AH18" s="4"/>
      <c r="AI18" s="45" t="str">
        <f>VLOOKUP(AH16,Matches!$B$4:$K$113,8,0)</f>
        <v>Ghana</v>
      </c>
      <c r="AJ18" s="46" t="str">
        <f>VLOOKUP(AH16,Matches!$B$4:$K$113,9,0)</f>
        <v>Panama</v>
      </c>
      <c r="AK18" s="18"/>
      <c r="AL18" s="20"/>
      <c r="AM18" s="20"/>
      <c r="AN18" s="18"/>
      <c r="AO18" s="20"/>
      <c r="AP18" s="20"/>
      <c r="AQ18" s="18"/>
      <c r="AR18" s="20"/>
      <c r="AS18" s="20"/>
      <c r="AT18" s="18"/>
      <c r="AU18" s="20"/>
      <c r="AV18" s="20"/>
    </row>
    <row r="19" spans="1:48" ht="15.75" thickBot="1" x14ac:dyDescent="0.3">
      <c r="A19" s="4"/>
      <c r="B19" s="1"/>
      <c r="C19" s="2"/>
      <c r="D19" s="4"/>
      <c r="E19" s="1"/>
      <c r="F19" s="2"/>
      <c r="G19" s="4"/>
      <c r="H19" s="1"/>
      <c r="I19" s="2"/>
      <c r="J19" s="4"/>
      <c r="K19" s="1"/>
      <c r="L19" s="2"/>
      <c r="M19" s="4"/>
      <c r="N19" s="1"/>
      <c r="O19" s="2"/>
      <c r="P19" s="4"/>
      <c r="Q19" s="1"/>
      <c r="R19" s="2"/>
      <c r="S19" s="4"/>
      <c r="T19" s="1"/>
      <c r="U19" s="2"/>
      <c r="V19" s="4"/>
      <c r="W19" s="1"/>
      <c r="X19" s="2"/>
      <c r="Y19" s="4"/>
      <c r="Z19" s="1"/>
      <c r="AA19" s="2"/>
      <c r="AB19" s="4"/>
      <c r="AC19" s="1"/>
      <c r="AD19" s="2"/>
      <c r="AE19" s="4"/>
      <c r="AF19" s="1"/>
      <c r="AG19" s="2"/>
      <c r="AH19" s="4"/>
      <c r="AI19" s="1"/>
      <c r="AJ19" s="2"/>
      <c r="AK19" s="18"/>
      <c r="AL19" s="23"/>
      <c r="AM19" s="23"/>
      <c r="AN19" s="18"/>
      <c r="AO19" s="23"/>
      <c r="AP19" s="23"/>
      <c r="AQ19" s="18"/>
      <c r="AR19" s="23"/>
      <c r="AS19" s="23"/>
      <c r="AT19" s="18"/>
      <c r="AU19" s="23"/>
      <c r="AV19" s="23"/>
    </row>
    <row r="20" spans="1:48"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x14ac:dyDescent="0.25">
      <c r="A21" s="90">
        <v>25</v>
      </c>
      <c r="B21" s="903" t="str">
        <f>VLOOKUP(A21,Matches!$B$4:$K$113,7,0)</f>
        <v>Atlanta</v>
      </c>
      <c r="C21" s="904"/>
      <c r="D21" s="90">
        <v>26</v>
      </c>
      <c r="E21" s="903" t="str">
        <f>VLOOKUP(D21,Matches!$B$4:$K$113,7,0)</f>
        <v>Los Angeles</v>
      </c>
      <c r="F21" s="904"/>
      <c r="G21" s="90">
        <v>30</v>
      </c>
      <c r="H21" s="903" t="str">
        <f>VLOOKUP(G21,Matches!$B$4:$K$113,7,0)</f>
        <v>Boston</v>
      </c>
      <c r="I21" s="904"/>
      <c r="J21" s="90">
        <v>32</v>
      </c>
      <c r="K21" s="903" t="str">
        <f>VLOOKUP(J21,Matches!$B$4:$K$113,7,0)</f>
        <v>Seattle</v>
      </c>
      <c r="L21" s="904"/>
      <c r="M21" s="90">
        <v>33</v>
      </c>
      <c r="N21" s="903" t="str">
        <f>VLOOKUP(M21,Matches!$B$4:$K$113,7,0)</f>
        <v>Toronto</v>
      </c>
      <c r="O21" s="904"/>
      <c r="P21" s="90">
        <v>35</v>
      </c>
      <c r="Q21" s="903" t="str">
        <f>VLOOKUP(P21,Matches!$B$4:$K$113,7,0)</f>
        <v>Houston</v>
      </c>
      <c r="R21" s="904"/>
      <c r="S21" s="90">
        <v>39</v>
      </c>
      <c r="T21" s="903" t="str">
        <f>VLOOKUP(S21,Matches!$B$4:$K$113,7,0)</f>
        <v>Los Angeles</v>
      </c>
      <c r="U21" s="904"/>
      <c r="V21" s="90">
        <v>38</v>
      </c>
      <c r="W21" s="903" t="str">
        <f>VLOOKUP(V21,Matches!$B$4:$K$113,7,0)</f>
        <v>Atlanta</v>
      </c>
      <c r="X21" s="904"/>
      <c r="Y21" s="90">
        <v>42</v>
      </c>
      <c r="Z21" s="903" t="str">
        <f>VLOOKUP(Y21,Matches!$B$4:$K$113,7,0)</f>
        <v>Philadelphia</v>
      </c>
      <c r="AA21" s="904"/>
      <c r="AB21" s="90">
        <v>43</v>
      </c>
      <c r="AC21" s="903" t="str">
        <f>VLOOKUP(AB21,Matches!$B$4:$K$113,7,0)</f>
        <v>Dallas</v>
      </c>
      <c r="AD21" s="904"/>
      <c r="AE21" s="90">
        <v>47</v>
      </c>
      <c r="AF21" s="903" t="str">
        <f>VLOOKUP(AE21,Matches!$B$4:$K$113,7,0)</f>
        <v>Houston</v>
      </c>
      <c r="AG21" s="904"/>
      <c r="AH21" s="90">
        <v>45</v>
      </c>
      <c r="AI21" s="903" t="str">
        <f>VLOOKUP(AH21,Matches!$B$4:$K$113,7,0)</f>
        <v>Boston</v>
      </c>
      <c r="AJ21" s="904"/>
      <c r="AK21" s="426"/>
      <c r="AL21" s="431"/>
      <c r="AM21" s="431"/>
      <c r="AN21" s="426"/>
      <c r="AO21" s="431"/>
      <c r="AP21" s="431"/>
      <c r="AQ21" s="426"/>
      <c r="AR21" s="431"/>
      <c r="AS21" s="431"/>
      <c r="AT21" s="426"/>
      <c r="AU21" s="431"/>
      <c r="AV21" s="431"/>
    </row>
    <row r="22" spans="1:48" x14ac:dyDescent="0.25">
      <c r="A22" s="4"/>
      <c r="B22" s="894">
        <f>VLOOKUP(A21,Matches!$B$4:$K$113,5,0)</f>
        <v>46191.75</v>
      </c>
      <c r="C22" s="895"/>
      <c r="D22" s="4"/>
      <c r="E22" s="894">
        <f>VLOOKUP(D21,Matches!$B$4:$K$113,5,0)</f>
        <v>46191.875</v>
      </c>
      <c r="F22" s="895"/>
      <c r="G22" s="4"/>
      <c r="H22" s="894">
        <f>VLOOKUP(G21,Matches!$B$4:$K$113,5,0)</f>
        <v>46193</v>
      </c>
      <c r="I22" s="895"/>
      <c r="J22" s="4"/>
      <c r="K22" s="894">
        <f>VLOOKUP(J21,Matches!$B$4:$K$113,5,0)</f>
        <v>46192.875</v>
      </c>
      <c r="L22" s="895"/>
      <c r="M22" s="4"/>
      <c r="N22" s="894">
        <f>VLOOKUP(M21,Matches!$B$4:$K$113,5,0)</f>
        <v>46193.916666666664</v>
      </c>
      <c r="O22" s="895"/>
      <c r="P22" s="4"/>
      <c r="Q22" s="894">
        <f>VLOOKUP(P21,Matches!$B$4:$K$113,5,0)</f>
        <v>46193.791666666664</v>
      </c>
      <c r="R22" s="895"/>
      <c r="S22" s="4"/>
      <c r="T22" s="894">
        <f>VLOOKUP(S21,Matches!$B$4:$K$113,5,0)</f>
        <v>46194.875</v>
      </c>
      <c r="U22" s="895"/>
      <c r="V22" s="4"/>
      <c r="W22" s="894">
        <f>VLOOKUP(V21,Matches!$B$4:$K$113,5,0)</f>
        <v>46194.75</v>
      </c>
      <c r="X22" s="895"/>
      <c r="Y22" s="4"/>
      <c r="Z22" s="894">
        <f>VLOOKUP(Y21,Matches!$B$4:$K$113,5,0)</f>
        <v>46195.958333333336</v>
      </c>
      <c r="AA22" s="895"/>
      <c r="AB22" s="4"/>
      <c r="AC22" s="894">
        <f>VLOOKUP(AB21,Matches!$B$4:$K$113,5,0)</f>
        <v>46195.791666666664</v>
      </c>
      <c r="AD22" s="895"/>
      <c r="AE22" s="4"/>
      <c r="AF22" s="894">
        <f>VLOOKUP(AE21,Matches!$B$4:$K$113,5,0)</f>
        <v>46196.791666666664</v>
      </c>
      <c r="AG22" s="895"/>
      <c r="AH22" s="4"/>
      <c r="AI22" s="894">
        <f>VLOOKUP(AH21,Matches!$B$4:$K$113,5,0)</f>
        <v>46196.916666666664</v>
      </c>
      <c r="AJ22" s="895"/>
      <c r="AK22" s="18"/>
      <c r="AL22" s="432"/>
      <c r="AM22" s="432"/>
      <c r="AN22" s="18"/>
      <c r="AO22" s="432"/>
      <c r="AP22" s="432"/>
      <c r="AQ22" s="18"/>
      <c r="AR22" s="432"/>
      <c r="AS22" s="432"/>
      <c r="AT22" s="18"/>
      <c r="AU22" s="432"/>
      <c r="AV22" s="432"/>
    </row>
    <row r="23" spans="1:48" x14ac:dyDescent="0.25">
      <c r="A23" s="4"/>
      <c r="B23" s="45" t="str">
        <f>VLOOKUP(A21,Matches!$B$4:$K$113,8,0)</f>
        <v>Czech Rep.</v>
      </c>
      <c r="C23" s="46" t="str">
        <f>VLOOKUP(A21,Matches!$B$4:$K$113,9,0)</f>
        <v>South Africa</v>
      </c>
      <c r="D23" s="4"/>
      <c r="E23" s="45" t="str">
        <f>VLOOKUP(D21,Matches!$B$4:$K$113,8,0)</f>
        <v>Switzerland</v>
      </c>
      <c r="F23" s="46" t="str">
        <f>VLOOKUP(D21,Matches!$B$4:$K$113,9,0)</f>
        <v>Bosnia/Herzeg.</v>
      </c>
      <c r="G23" s="4"/>
      <c r="H23" s="45" t="str">
        <f>VLOOKUP(G21,Matches!$B$4:$K$113,8,0)</f>
        <v>Scotland</v>
      </c>
      <c r="I23" s="46" t="str">
        <f>VLOOKUP(G21,Matches!$B$4:$K$113,9,0)</f>
        <v>Morocco</v>
      </c>
      <c r="J23" s="4"/>
      <c r="K23" s="45" t="str">
        <f>VLOOKUP(J21,Matches!$B$4:$K$113,8,0)</f>
        <v>USA</v>
      </c>
      <c r="L23" s="46" t="str">
        <f>VLOOKUP(J21,Matches!$B$4:$K$113,9,0)</f>
        <v>Australia</v>
      </c>
      <c r="M23" s="4"/>
      <c r="N23" s="45" t="str">
        <f>VLOOKUP(M21,Matches!$B$4:$K$113,8,0)</f>
        <v>Germany</v>
      </c>
      <c r="O23" s="46" t="str">
        <f>VLOOKUP(M21,Matches!$B$4:$K$113,9,0)</f>
        <v>Ivory Coast</v>
      </c>
      <c r="P23" s="4"/>
      <c r="Q23" s="45" t="str">
        <f>VLOOKUP(P21,Matches!$B$4:$K$113,8,0)</f>
        <v>Netherlands</v>
      </c>
      <c r="R23" s="46" t="str">
        <f>VLOOKUP(P21,Matches!$B$4:$K$113,9,0)</f>
        <v>Sweden</v>
      </c>
      <c r="S23" s="4"/>
      <c r="T23" s="45" t="str">
        <f>VLOOKUP(S21,Matches!$B$4:$K$113,8,0)</f>
        <v>Belgium</v>
      </c>
      <c r="U23" s="46" t="str">
        <f>VLOOKUP(S21,Matches!$B$4:$K$113,9,0)</f>
        <v>IR Iran</v>
      </c>
      <c r="V23" s="4"/>
      <c r="W23" s="45" t="str">
        <f>VLOOKUP(V21,Matches!$B$4:$K$113,8,0)</f>
        <v>Spain</v>
      </c>
      <c r="X23" s="46" t="str">
        <f>VLOOKUP(V21,Matches!$B$4:$K$113,9,0)</f>
        <v>Saudi Arabia</v>
      </c>
      <c r="Y23" s="4"/>
      <c r="Z23" s="45" t="str">
        <f>VLOOKUP(Y21,Matches!$B$4:$K$113,8,0)</f>
        <v>France</v>
      </c>
      <c r="AA23" s="46" t="str">
        <f>VLOOKUP(Y21,Matches!$B$4:$K$113,9,0)</f>
        <v>Iraq</v>
      </c>
      <c r="AB23" s="4"/>
      <c r="AC23" s="45" t="str">
        <f>VLOOKUP(AB21,Matches!$B$4:$K$113,8,0)</f>
        <v>Argentina</v>
      </c>
      <c r="AD23" s="46" t="str">
        <f>VLOOKUP(AB21,Matches!$B$4:$K$113,9,0)</f>
        <v>Austria</v>
      </c>
      <c r="AE23" s="4"/>
      <c r="AF23" s="45" t="str">
        <f>VLOOKUP(AE21,Matches!$B$4:$K$113,8,0)</f>
        <v>Portugal</v>
      </c>
      <c r="AG23" s="46" t="str">
        <f>VLOOKUP(AE21,Matches!$B$4:$K$113,9,0)</f>
        <v>Uzbekistan</v>
      </c>
      <c r="AH23" s="4"/>
      <c r="AI23" s="45" t="str">
        <f>VLOOKUP(AH21,Matches!$B$4:$K$113,8,0)</f>
        <v>England</v>
      </c>
      <c r="AJ23" s="46" t="str">
        <f>VLOOKUP(AH21,Matches!$B$4:$K$113,9,0)</f>
        <v>Ghana</v>
      </c>
      <c r="AK23" s="18"/>
      <c r="AL23" s="20"/>
      <c r="AM23" s="20"/>
      <c r="AN23" s="18"/>
      <c r="AO23" s="20"/>
      <c r="AP23" s="20"/>
      <c r="AQ23" s="18"/>
      <c r="AR23" s="20"/>
      <c r="AS23" s="20"/>
      <c r="AT23" s="18"/>
      <c r="AU23" s="20"/>
      <c r="AV23" s="20"/>
    </row>
    <row r="24" spans="1:48" ht="15.75" thickBot="1" x14ac:dyDescent="0.3">
      <c r="A24" s="4"/>
      <c r="B24" s="1"/>
      <c r="C24" s="2"/>
      <c r="D24" s="4"/>
      <c r="E24" s="1"/>
      <c r="F24" s="2"/>
      <c r="G24" s="4"/>
      <c r="H24" s="1"/>
      <c r="I24" s="2"/>
      <c r="J24" s="4"/>
      <c r="K24" s="1"/>
      <c r="L24" s="2"/>
      <c r="M24" s="4"/>
      <c r="N24" s="1"/>
      <c r="O24" s="2"/>
      <c r="P24" s="4"/>
      <c r="Q24" s="1"/>
      <c r="R24" s="2"/>
      <c r="S24" s="4"/>
      <c r="T24" s="1"/>
      <c r="U24" s="2"/>
      <c r="V24" s="4"/>
      <c r="W24" s="1"/>
      <c r="X24" s="2"/>
      <c r="Y24" s="4"/>
      <c r="Z24" s="1"/>
      <c r="AA24" s="2"/>
      <c r="AB24" s="4"/>
      <c r="AC24" s="1"/>
      <c r="AD24" s="2"/>
      <c r="AE24" s="4"/>
      <c r="AF24" s="1"/>
      <c r="AG24" s="2"/>
      <c r="AH24" s="4"/>
      <c r="AI24" s="1"/>
      <c r="AJ24" s="2"/>
      <c r="AK24" s="18"/>
      <c r="AL24" s="23"/>
      <c r="AM24" s="23"/>
      <c r="AN24" s="18"/>
      <c r="AO24" s="23"/>
      <c r="AP24" s="23"/>
      <c r="AQ24" s="18"/>
      <c r="AR24" s="23"/>
      <c r="AS24" s="23"/>
      <c r="AT24" s="18"/>
      <c r="AU24" s="23"/>
      <c r="AV24" s="23"/>
    </row>
    <row r="25" spans="1:48" ht="19.5" thickBot="1" x14ac:dyDescent="0.35">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x14ac:dyDescent="0.25">
      <c r="A26" s="90">
        <v>28</v>
      </c>
      <c r="B26" s="903" t="str">
        <f>VLOOKUP(A26,Matches!$B$4:$K$113,7,0)</f>
        <v>Guadalajara</v>
      </c>
      <c r="C26" s="904"/>
      <c r="D26" s="90">
        <v>27</v>
      </c>
      <c r="E26" s="903" t="str">
        <f>VLOOKUP(D26,Matches!$B$4:$K$113,7,0)</f>
        <v>Vancouver</v>
      </c>
      <c r="F26" s="904"/>
      <c r="G26" s="90">
        <v>29</v>
      </c>
      <c r="H26" s="903" t="str">
        <f>VLOOKUP(G26,Matches!$B$4:$K$113,7,0)</f>
        <v>Philadelphia</v>
      </c>
      <c r="I26" s="904"/>
      <c r="J26" s="90">
        <v>31</v>
      </c>
      <c r="K26" s="903" t="str">
        <f>VLOOKUP(J26,Matches!$B$4:$K$113,7,0)</f>
        <v>San Francisco Bay Area</v>
      </c>
      <c r="L26" s="904"/>
      <c r="M26" s="90">
        <v>34</v>
      </c>
      <c r="N26" s="903" t="str">
        <f>VLOOKUP(M26,Matches!$B$4:$K$113,7,0)</f>
        <v>Kansas City</v>
      </c>
      <c r="O26" s="904"/>
      <c r="P26" s="90">
        <v>36</v>
      </c>
      <c r="Q26" s="903" t="str">
        <f>VLOOKUP(P26,Matches!$B$4:$K$113,7,0)</f>
        <v>Monterrey</v>
      </c>
      <c r="R26" s="904"/>
      <c r="S26" s="90">
        <v>40</v>
      </c>
      <c r="T26" s="903" t="str">
        <f>VLOOKUP(S26,Matches!$B$4:$K$113,7,0)</f>
        <v>Vancouver</v>
      </c>
      <c r="U26" s="904"/>
      <c r="V26" s="90">
        <v>37</v>
      </c>
      <c r="W26" s="903" t="str">
        <f>VLOOKUP(V26,Matches!$B$4:$K$113,7,0)</f>
        <v>Miami</v>
      </c>
      <c r="X26" s="904"/>
      <c r="Y26" s="90">
        <v>41</v>
      </c>
      <c r="Z26" s="903" t="str">
        <f>VLOOKUP(Y26,Matches!$B$4:$K$113,7,0)</f>
        <v>New York/New Jersey</v>
      </c>
      <c r="AA26" s="904"/>
      <c r="AB26" s="90">
        <v>44</v>
      </c>
      <c r="AC26" s="903" t="str">
        <f>VLOOKUP(AB26,Matches!$B$4:$K$113,7,0)</f>
        <v>San Francisco Bay Area</v>
      </c>
      <c r="AD26" s="904"/>
      <c r="AE26" s="90">
        <v>48</v>
      </c>
      <c r="AF26" s="903" t="str">
        <f>VLOOKUP(AE26,Matches!$B$4:$K$113,7,0)</f>
        <v>Guadalajara</v>
      </c>
      <c r="AG26" s="904"/>
      <c r="AH26" s="90">
        <v>46</v>
      </c>
      <c r="AI26" s="903" t="str">
        <f>VLOOKUP(AH26,Matches!$B$4:$K$113,7,0)</f>
        <v>Toronto</v>
      </c>
      <c r="AJ26" s="904"/>
      <c r="AK26" s="426"/>
      <c r="AL26" s="431"/>
      <c r="AM26" s="431"/>
      <c r="AN26" s="426"/>
      <c r="AO26" s="431"/>
      <c r="AP26" s="431"/>
      <c r="AQ26" s="426"/>
      <c r="AR26" s="431"/>
      <c r="AS26" s="431"/>
      <c r="AT26" s="426"/>
      <c r="AU26" s="431"/>
      <c r="AV26" s="431"/>
    </row>
    <row r="27" spans="1:48" x14ac:dyDescent="0.25">
      <c r="A27" s="4"/>
      <c r="B27" s="894">
        <f>VLOOKUP(A26,Matches!$B$4:$K$113,5,0)</f>
        <v>46192.125</v>
      </c>
      <c r="C27" s="895"/>
      <c r="D27" s="4"/>
      <c r="E27" s="894">
        <f>VLOOKUP(D26,Matches!$B$4:$K$113,5,0)</f>
        <v>46192</v>
      </c>
      <c r="F27" s="895"/>
      <c r="G27" s="4"/>
      <c r="H27" s="894">
        <f>VLOOKUP(G26,Matches!$B$4:$K$113,5,0)</f>
        <v>46193.104166666664</v>
      </c>
      <c r="I27" s="895"/>
      <c r="J27" s="4"/>
      <c r="K27" s="894">
        <f>VLOOKUP(J26,Matches!$B$4:$K$113,5,0)</f>
        <v>46193.208333333336</v>
      </c>
      <c r="L27" s="895"/>
      <c r="M27" s="4"/>
      <c r="N27" s="894">
        <f>VLOOKUP(M26,Matches!$B$4:$K$113,5,0)</f>
        <v>46194.083333333336</v>
      </c>
      <c r="O27" s="895"/>
      <c r="P27" s="4"/>
      <c r="Q27" s="894">
        <f>VLOOKUP(P26,Matches!$B$4:$K$113,5,0)</f>
        <v>46194.25</v>
      </c>
      <c r="R27" s="895"/>
      <c r="S27" s="4"/>
      <c r="T27" s="894">
        <f>VLOOKUP(S26,Matches!$B$4:$K$113,5,0)</f>
        <v>46195.125</v>
      </c>
      <c r="U27" s="895"/>
      <c r="V27" s="4"/>
      <c r="W27" s="894">
        <f>VLOOKUP(V26,Matches!$B$4:$K$113,5,0)</f>
        <v>46195</v>
      </c>
      <c r="X27" s="895"/>
      <c r="Y27" s="4"/>
      <c r="Z27" s="894">
        <f>VLOOKUP(Y26,Matches!$B$4:$K$113,5,0)</f>
        <v>46196.083333333336</v>
      </c>
      <c r="AA27" s="895"/>
      <c r="AB27" s="4"/>
      <c r="AC27" s="894">
        <f>VLOOKUP(AB26,Matches!$B$4:$K$113,5,0)</f>
        <v>46196.208333333336</v>
      </c>
      <c r="AD27" s="895"/>
      <c r="AE27" s="4"/>
      <c r="AF27" s="894">
        <f>VLOOKUP(AE26,Matches!$B$4:$K$113,5,0)</f>
        <v>46197.166666666664</v>
      </c>
      <c r="AG27" s="895"/>
      <c r="AH27" s="4"/>
      <c r="AI27" s="894">
        <f>VLOOKUP(AH26,Matches!$B$4:$K$113,5,0)</f>
        <v>46197.041666666664</v>
      </c>
      <c r="AJ27" s="895"/>
      <c r="AK27" s="18"/>
      <c r="AL27" s="432"/>
      <c r="AM27" s="432"/>
      <c r="AN27" s="18"/>
      <c r="AO27" s="432"/>
      <c r="AP27" s="432"/>
      <c r="AQ27" s="18"/>
      <c r="AR27" s="432"/>
      <c r="AS27" s="432"/>
      <c r="AT27" s="18"/>
      <c r="AU27" s="432"/>
      <c r="AV27" s="432"/>
    </row>
    <row r="28" spans="1:48" x14ac:dyDescent="0.25">
      <c r="A28" s="4"/>
      <c r="B28" s="45" t="str">
        <f>VLOOKUP(A26,Matches!$B$4:$K$113,8,0)</f>
        <v>Mexico</v>
      </c>
      <c r="C28" s="46" t="str">
        <f>VLOOKUP(A26,Matches!$B$4:$K$113,9,0)</f>
        <v>Rep. of Korea</v>
      </c>
      <c r="D28" s="4"/>
      <c r="E28" s="45" t="str">
        <f>VLOOKUP(D26,Matches!$B$4:$K$113,8,0)</f>
        <v>Canada</v>
      </c>
      <c r="F28" s="46" t="str">
        <f>VLOOKUP(D26,Matches!$B$4:$K$113,9,0)</f>
        <v>Qatar</v>
      </c>
      <c r="G28" s="4"/>
      <c r="H28" s="45" t="str">
        <f>VLOOKUP(G26,Matches!$B$4:$K$113,8,0)</f>
        <v>Brazil</v>
      </c>
      <c r="I28" s="46" t="str">
        <f>VLOOKUP(G26,Matches!$B$4:$K$113,9,0)</f>
        <v>Haiti</v>
      </c>
      <c r="J28" s="4"/>
      <c r="K28" s="45" t="str">
        <f>VLOOKUP(J26,Matches!$B$4:$K$113,8,0)</f>
        <v>Turkey</v>
      </c>
      <c r="L28" s="46" t="str">
        <f>VLOOKUP(J26,Matches!$B$4:$K$113,9,0)</f>
        <v>Paraguay</v>
      </c>
      <c r="M28" s="4"/>
      <c r="N28" s="45" t="str">
        <f>VLOOKUP(M26,Matches!$B$4:$K$113,8,0)</f>
        <v>Ecuador</v>
      </c>
      <c r="O28" s="46" t="str">
        <f>VLOOKUP(M26,Matches!$B$4:$K$113,9,0)</f>
        <v>Curaçao</v>
      </c>
      <c r="P28" s="4"/>
      <c r="Q28" s="45" t="str">
        <f>VLOOKUP(P26,Matches!$B$4:$K$113,8,0)</f>
        <v>Tunisia</v>
      </c>
      <c r="R28" s="46" t="str">
        <f>VLOOKUP(P26,Matches!$B$4:$K$113,9,0)</f>
        <v>Japan</v>
      </c>
      <c r="S28" s="4"/>
      <c r="T28" s="45" t="str">
        <f>VLOOKUP(S26,Matches!$B$4:$K$113,8,0)</f>
        <v>New Zealand</v>
      </c>
      <c r="U28" s="46" t="str">
        <f>VLOOKUP(S26,Matches!$B$4:$K$113,9,0)</f>
        <v>Egypt</v>
      </c>
      <c r="V28" s="4"/>
      <c r="W28" s="45" t="str">
        <f>VLOOKUP(V26,Matches!$B$4:$K$113,8,0)</f>
        <v>Uruguay</v>
      </c>
      <c r="X28" s="46" t="str">
        <f>VLOOKUP(V26,Matches!$B$4:$K$113,9,0)</f>
        <v>Cape Verde</v>
      </c>
      <c r="Y28" s="4"/>
      <c r="Z28" s="45" t="str">
        <f>VLOOKUP(Y26,Matches!$B$4:$K$113,8,0)</f>
        <v>Norway</v>
      </c>
      <c r="AA28" s="46" t="str">
        <f>VLOOKUP(Y26,Matches!$B$4:$K$113,9,0)</f>
        <v>Senegal</v>
      </c>
      <c r="AB28" s="4"/>
      <c r="AC28" s="45" t="str">
        <f>VLOOKUP(AB26,Matches!$B$4:$K$113,8,0)</f>
        <v>Jordan</v>
      </c>
      <c r="AD28" s="46" t="str">
        <f>VLOOKUP(AB26,Matches!$B$4:$K$113,9,0)</f>
        <v>Algeria</v>
      </c>
      <c r="AE28" s="4"/>
      <c r="AF28" s="45" t="str">
        <f>VLOOKUP(AE26,Matches!$B$4:$K$113,8,0)</f>
        <v>Colombia</v>
      </c>
      <c r="AG28" s="46" t="str">
        <f>VLOOKUP(AE26,Matches!$B$4:$K$113,9,0)</f>
        <v>DR Congo</v>
      </c>
      <c r="AH28" s="4"/>
      <c r="AI28" s="45" t="str">
        <f>VLOOKUP(AH26,Matches!$B$4:$K$113,8,0)</f>
        <v>Panama</v>
      </c>
      <c r="AJ28" s="46" t="str">
        <f>VLOOKUP(AH26,Matches!$B$4:$K$113,9,0)</f>
        <v>Croatia</v>
      </c>
      <c r="AK28" s="18"/>
      <c r="AL28" s="20"/>
      <c r="AM28" s="20"/>
      <c r="AN28" s="18"/>
      <c r="AO28" s="20"/>
      <c r="AP28" s="20"/>
      <c r="AQ28" s="18"/>
      <c r="AR28" s="20"/>
      <c r="AS28" s="20"/>
      <c r="AT28" s="18"/>
      <c r="AU28" s="20"/>
      <c r="AV28" s="20"/>
    </row>
    <row r="29" spans="1:48" ht="15.75" thickBot="1" x14ac:dyDescent="0.3">
      <c r="A29" s="4"/>
      <c r="B29" s="1"/>
      <c r="C29" s="2"/>
      <c r="D29" s="4"/>
      <c r="E29" s="1"/>
      <c r="F29" s="2"/>
      <c r="G29" s="4"/>
      <c r="H29" s="1"/>
      <c r="I29" s="2"/>
      <c r="J29" s="4"/>
      <c r="K29" s="1"/>
      <c r="L29" s="2"/>
      <c r="M29" s="4"/>
      <c r="N29" s="1"/>
      <c r="O29" s="2"/>
      <c r="P29" s="4"/>
      <c r="Q29" s="1"/>
      <c r="R29" s="2"/>
      <c r="S29" s="4"/>
      <c r="T29" s="1"/>
      <c r="U29" s="2"/>
      <c r="V29" s="4"/>
      <c r="W29" s="1"/>
      <c r="X29" s="2"/>
      <c r="Y29" s="4"/>
      <c r="Z29" s="1"/>
      <c r="AA29" s="2"/>
      <c r="AB29" s="4"/>
      <c r="AC29" s="1"/>
      <c r="AD29" s="2"/>
      <c r="AE29" s="4"/>
      <c r="AF29" s="1"/>
      <c r="AG29" s="2"/>
      <c r="AH29" s="4"/>
      <c r="AI29" s="1"/>
      <c r="AJ29" s="2"/>
      <c r="AK29" s="18"/>
      <c r="AL29" s="23"/>
      <c r="AM29" s="23"/>
      <c r="AN29" s="18"/>
      <c r="AO29" s="23"/>
      <c r="AP29" s="23"/>
      <c r="AQ29" s="18"/>
      <c r="AR29" s="23"/>
      <c r="AS29" s="23"/>
      <c r="AT29" s="18"/>
      <c r="AU29" s="23"/>
      <c r="AV29" s="23"/>
    </row>
    <row r="30" spans="1:48"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936" t="str">
        <f>IF(ThirdPlaced!$I$33,"•","")</f>
        <v/>
      </c>
      <c r="AM30" s="936"/>
      <c r="AN30" s="18"/>
      <c r="AO30" s="23"/>
      <c r="AP30" s="23"/>
      <c r="AQ30" s="18"/>
      <c r="AR30" s="23"/>
      <c r="AS30" s="23"/>
      <c r="AT30" s="18"/>
      <c r="AU30" s="23"/>
      <c r="AV30" s="23"/>
    </row>
    <row r="31" spans="1:48" x14ac:dyDescent="0.25">
      <c r="A31" s="90">
        <v>53</v>
      </c>
      <c r="B31" s="903" t="str">
        <f>VLOOKUP(A31,Matches!$B$4:$K$113,7,0)</f>
        <v>Mexico City</v>
      </c>
      <c r="C31" s="904"/>
      <c r="D31" s="90">
        <v>51</v>
      </c>
      <c r="E31" s="903" t="str">
        <f>VLOOKUP(D31,Matches!$B$4:$K$113,7,0)</f>
        <v>Vancouver</v>
      </c>
      <c r="F31" s="904"/>
      <c r="G31" s="90">
        <v>49</v>
      </c>
      <c r="H31" s="903" t="str">
        <f>VLOOKUP(G31,Matches!$B$4:$K$113,7,0)</f>
        <v>Miami</v>
      </c>
      <c r="I31" s="904"/>
      <c r="J31" s="90">
        <v>59</v>
      </c>
      <c r="K31" s="903" t="str">
        <f>VLOOKUP(J31,Matches!$B$4:$K$113,7,0)</f>
        <v>Los Angeles</v>
      </c>
      <c r="L31" s="904"/>
      <c r="M31" s="90">
        <v>55</v>
      </c>
      <c r="N31" s="903" t="str">
        <f>VLOOKUP(M31,Matches!$B$4:$K$113,7,0)</f>
        <v>Philadelphia</v>
      </c>
      <c r="O31" s="904"/>
      <c r="P31" s="90">
        <v>57</v>
      </c>
      <c r="Q31" s="903" t="str">
        <f>VLOOKUP(P31,Matches!$B$4:$K$113,7,0)</f>
        <v>Dallas</v>
      </c>
      <c r="R31" s="904"/>
      <c r="S31" s="90">
        <v>63</v>
      </c>
      <c r="T31" s="903" t="str">
        <f>VLOOKUP(S31,Matches!$B$4:$K$113,7,0)</f>
        <v>Seattle</v>
      </c>
      <c r="U31" s="904"/>
      <c r="V31" s="90">
        <v>65</v>
      </c>
      <c r="W31" s="903" t="str">
        <f>VLOOKUP(V31,Matches!$B$4:$K$113,7,0)</f>
        <v>Houston</v>
      </c>
      <c r="X31" s="904"/>
      <c r="Y31" s="90">
        <v>61</v>
      </c>
      <c r="Z31" s="903" t="str">
        <f>VLOOKUP(Y31,Matches!$B$4:$K$113,7,0)</f>
        <v>Boston</v>
      </c>
      <c r="AA31" s="904"/>
      <c r="AB31" s="90">
        <v>69</v>
      </c>
      <c r="AC31" s="903" t="str">
        <f>VLOOKUP(AB31,Matches!$B$4:$K$113,7,0)</f>
        <v>Kansas City</v>
      </c>
      <c r="AD31" s="904"/>
      <c r="AE31" s="90">
        <v>71</v>
      </c>
      <c r="AF31" s="903" t="str">
        <f>VLOOKUP(AE31,Matches!$B$4:$K$113,7,0)</f>
        <v>Miami</v>
      </c>
      <c r="AG31" s="904"/>
      <c r="AH31" s="90">
        <v>67</v>
      </c>
      <c r="AI31" s="903" t="str">
        <f>VLOOKUP(AH31,Matches!$B$4:$K$113,7,0)</f>
        <v>New York/New Jersey</v>
      </c>
      <c r="AJ31" s="904"/>
      <c r="AK31" s="426"/>
      <c r="AL31" s="943" t="str">
        <f>Language!$E$180</f>
        <v>Third in the group</v>
      </c>
      <c r="AM31" s="944"/>
      <c r="AN31" s="535" t="str">
        <f>Language!$E$181</f>
        <v>Grp</v>
      </c>
      <c r="AO31" s="431"/>
      <c r="AP31" s="431"/>
      <c r="AQ31" s="426"/>
      <c r="AR31" s="431"/>
      <c r="AS31" s="431"/>
      <c r="AT31" s="426"/>
      <c r="AU31" s="431"/>
      <c r="AV31" s="431"/>
    </row>
    <row r="32" spans="1:48" x14ac:dyDescent="0.25">
      <c r="A32" s="4"/>
      <c r="B32" s="894">
        <f>VLOOKUP(A31,Matches!$B$4:$K$113,5,0)</f>
        <v>46198.125</v>
      </c>
      <c r="C32" s="895"/>
      <c r="D32" s="4"/>
      <c r="E32" s="894">
        <f>VLOOKUP(D31,Matches!$B$4:$K$113,5,0)</f>
        <v>46197.875</v>
      </c>
      <c r="F32" s="895"/>
      <c r="G32" s="4"/>
      <c r="H32" s="894">
        <f>VLOOKUP(G31,Matches!$B$4:$K$113,5,0)</f>
        <v>46198</v>
      </c>
      <c r="I32" s="895"/>
      <c r="J32" s="4"/>
      <c r="K32" s="894">
        <f>VLOOKUP(J31,Matches!$B$4:$K$113,5,0)</f>
        <v>46199.166666666664</v>
      </c>
      <c r="L32" s="895"/>
      <c r="M32" s="4"/>
      <c r="N32" s="894">
        <f>VLOOKUP(M31,Matches!$B$4:$K$113,5,0)</f>
        <v>46198.916666666664</v>
      </c>
      <c r="O32" s="895"/>
      <c r="P32" s="4"/>
      <c r="Q32" s="894">
        <f>VLOOKUP(P31,Matches!$B$4:$K$113,5,0)</f>
        <v>46199.041666666664</v>
      </c>
      <c r="R32" s="895"/>
      <c r="S32" s="4"/>
      <c r="T32" s="894">
        <f>VLOOKUP(S31,Matches!$B$4:$K$113,5,0)</f>
        <v>46200.208333333336</v>
      </c>
      <c r="U32" s="895"/>
      <c r="V32" s="4"/>
      <c r="W32" s="894">
        <f>VLOOKUP(V31,Matches!$B$4:$K$113,5,0)</f>
        <v>46200.083333333336</v>
      </c>
      <c r="X32" s="895"/>
      <c r="Y32" s="4"/>
      <c r="Z32" s="894">
        <f>VLOOKUP(Y31,Matches!$B$4:$K$113,5,0)</f>
        <v>46199.875</v>
      </c>
      <c r="AA32" s="895"/>
      <c r="AB32" s="4"/>
      <c r="AC32" s="894">
        <f>VLOOKUP(AB31,Matches!$B$4:$K$113,5,0)</f>
        <v>46201.166666666664</v>
      </c>
      <c r="AD32" s="895"/>
      <c r="AE32" s="4"/>
      <c r="AF32" s="894">
        <f>VLOOKUP(AE31,Matches!$B$4:$K$113,5,0)</f>
        <v>46201.0625</v>
      </c>
      <c r="AG32" s="895"/>
      <c r="AH32" s="4"/>
      <c r="AI32" s="894">
        <f>VLOOKUP(AH31,Matches!$B$4:$K$113,5,0)</f>
        <v>46200.958333333336</v>
      </c>
      <c r="AJ32" s="895"/>
      <c r="AK32" s="18"/>
      <c r="AL32" s="534" t="str">
        <f>IF(OR(ThirdPlaced!$D17&gt;0,ThirdPlaced!$G17&gt;0),ThirdPlaced!$C17,"")</f>
        <v/>
      </c>
      <c r="AM32" s="527" t="str">
        <f>IF(AL32&lt;&gt;"","   "&amp;ThirdPlaced!$D17&amp;"        "&amp;ThirdPlaced!$F17&amp;Language!$E$197&amp;ThirdPlaced!$G17,"")</f>
        <v/>
      </c>
      <c r="AN32" s="533" t="str">
        <f>IF(AL32&lt;&gt;"",ThirdPlaced!$I17,"")</f>
        <v/>
      </c>
      <c r="AO32" s="432"/>
      <c r="AP32" s="432"/>
      <c r="AQ32" s="18"/>
      <c r="AR32" s="432"/>
      <c r="AS32" s="432"/>
      <c r="AT32" s="18"/>
      <c r="AU32" s="432"/>
      <c r="AV32" s="432"/>
    </row>
    <row r="33" spans="1:49" x14ac:dyDescent="0.25">
      <c r="A33" s="4"/>
      <c r="B33" s="45" t="str">
        <f>VLOOKUP(A31,Matches!$B$4:$K$113,8,0)</f>
        <v>Czech Rep.</v>
      </c>
      <c r="C33" s="46" t="str">
        <f>VLOOKUP(A31,Matches!$B$4:$K$113,9,0)</f>
        <v>Mexico</v>
      </c>
      <c r="D33" s="4"/>
      <c r="E33" s="45" t="str">
        <f>VLOOKUP(D31,Matches!$B$4:$K$113,8,0)</f>
        <v>Switzerland</v>
      </c>
      <c r="F33" s="46" t="str">
        <f>VLOOKUP(D31,Matches!$B$4:$K$113,9,0)</f>
        <v>Canada</v>
      </c>
      <c r="G33" s="4"/>
      <c r="H33" s="45" t="str">
        <f>VLOOKUP(G31,Matches!$B$4:$K$113,8,0)</f>
        <v>Scotland</v>
      </c>
      <c r="I33" s="46" t="str">
        <f>VLOOKUP(G31,Matches!$B$4:$K$113,9,0)</f>
        <v>Brazil</v>
      </c>
      <c r="J33" s="4"/>
      <c r="K33" s="45" t="str">
        <f>VLOOKUP(J31,Matches!$B$4:$K$113,8,0)</f>
        <v>Turkey</v>
      </c>
      <c r="L33" s="46" t="str">
        <f>VLOOKUP(J31,Matches!$B$4:$K$113,9,0)</f>
        <v>USA</v>
      </c>
      <c r="M33" s="4"/>
      <c r="N33" s="45" t="str">
        <f>VLOOKUP(M31,Matches!$B$4:$K$113,8,0)</f>
        <v>Curaçao</v>
      </c>
      <c r="O33" s="46" t="str">
        <f>VLOOKUP(M31,Matches!$B$4:$K$113,9,0)</f>
        <v>Ivory Coast</v>
      </c>
      <c r="P33" s="4"/>
      <c r="Q33" s="45" t="str">
        <f>VLOOKUP(P31,Matches!$B$4:$K$113,8,0)</f>
        <v>Japan</v>
      </c>
      <c r="R33" s="46" t="str">
        <f>VLOOKUP(P31,Matches!$B$4:$K$113,9,0)</f>
        <v>Sweden</v>
      </c>
      <c r="S33" s="4"/>
      <c r="T33" s="45" t="str">
        <f>VLOOKUP(S31,Matches!$B$4:$K$113,8,0)</f>
        <v>Egypt</v>
      </c>
      <c r="U33" s="46" t="str">
        <f>VLOOKUP(S31,Matches!$B$4:$K$113,9,0)</f>
        <v>IR Iran</v>
      </c>
      <c r="V33" s="4"/>
      <c r="W33" s="45" t="str">
        <f>VLOOKUP(V31,Matches!$B$4:$K$113,8,0)</f>
        <v>Cape Verde</v>
      </c>
      <c r="X33" s="46" t="str">
        <f>VLOOKUP(V31,Matches!$B$4:$K$113,9,0)</f>
        <v>Saudi Arabia</v>
      </c>
      <c r="Y33" s="4"/>
      <c r="Z33" s="45" t="str">
        <f>VLOOKUP(Y31,Matches!$B$4:$K$113,8,0)</f>
        <v>Norway</v>
      </c>
      <c r="AA33" s="46" t="str">
        <f>VLOOKUP(Y31,Matches!$B$4:$K$113,9,0)</f>
        <v>France</v>
      </c>
      <c r="AB33" s="4"/>
      <c r="AC33" s="45" t="str">
        <f>VLOOKUP(AB31,Matches!$B$4:$K$113,8,0)</f>
        <v>Algeria</v>
      </c>
      <c r="AD33" s="46" t="str">
        <f>VLOOKUP(AB31,Matches!$B$4:$K$113,9,0)</f>
        <v>Austria</v>
      </c>
      <c r="AE33" s="4"/>
      <c r="AF33" s="45" t="str">
        <f>VLOOKUP(AE31,Matches!$B$4:$K$113,8,0)</f>
        <v>Colombia</v>
      </c>
      <c r="AG33" s="46" t="str">
        <f>VLOOKUP(AE31,Matches!$B$4:$K$113,9,0)</f>
        <v>Portugal</v>
      </c>
      <c r="AH33" s="4"/>
      <c r="AI33" s="45" t="str">
        <f>VLOOKUP(AH31,Matches!$B$4:$K$113,8,0)</f>
        <v>Panama</v>
      </c>
      <c r="AJ33" s="46" t="str">
        <f>VLOOKUP(AH31,Matches!$B$4:$K$113,9,0)</f>
        <v>England</v>
      </c>
      <c r="AK33" s="18"/>
      <c r="AL33" s="534" t="str">
        <f>IF(OR(ThirdPlaced!$D18&gt;0,ThirdPlaced!$G18&gt;0),ThirdPlaced!$C18,"")</f>
        <v/>
      </c>
      <c r="AM33" s="527" t="str">
        <f>IF(AL33&lt;&gt;"","   "&amp;ThirdPlaced!$D18&amp;"        "&amp;ThirdPlaced!$F18&amp;Language!$E$197&amp;ThirdPlaced!$G18,"")</f>
        <v/>
      </c>
      <c r="AN33" s="533" t="str">
        <f>IF(AL33&lt;&gt;"",ThirdPlaced!$I18,"")</f>
        <v/>
      </c>
      <c r="AO33" s="20"/>
      <c r="AP33" s="20"/>
      <c r="AQ33" s="18"/>
      <c r="AR33" s="20"/>
      <c r="AS33" s="20"/>
      <c r="AT33" s="18"/>
      <c r="AU33" s="20"/>
      <c r="AV33" s="20"/>
    </row>
    <row r="34" spans="1:49" ht="15.75" thickBot="1" x14ac:dyDescent="0.3">
      <c r="A34" s="4"/>
      <c r="B34" s="1"/>
      <c r="C34" s="2"/>
      <c r="D34" s="4"/>
      <c r="E34" s="1"/>
      <c r="F34" s="2"/>
      <c r="G34" s="4"/>
      <c r="H34" s="1"/>
      <c r="I34" s="2"/>
      <c r="J34" s="4"/>
      <c r="K34" s="1"/>
      <c r="L34" s="2"/>
      <c r="M34" s="4"/>
      <c r="N34" s="1"/>
      <c r="O34" s="2"/>
      <c r="P34" s="4"/>
      <c r="Q34" s="1"/>
      <c r="R34" s="2"/>
      <c r="S34" s="4"/>
      <c r="T34" s="1"/>
      <c r="U34" s="2"/>
      <c r="V34" s="4"/>
      <c r="W34" s="1"/>
      <c r="X34" s="2"/>
      <c r="Y34" s="4"/>
      <c r="Z34" s="1"/>
      <c r="AA34" s="2"/>
      <c r="AB34" s="4"/>
      <c r="AC34" s="1"/>
      <c r="AD34" s="2"/>
      <c r="AE34" s="4"/>
      <c r="AF34" s="1"/>
      <c r="AG34" s="2"/>
      <c r="AH34" s="4"/>
      <c r="AI34" s="1"/>
      <c r="AJ34" s="2"/>
      <c r="AK34" s="18"/>
      <c r="AL34" s="534" t="str">
        <f>IF(OR(ThirdPlaced!$D19&gt;0,ThirdPlaced!$G19&gt;0),ThirdPlaced!$C19,"")</f>
        <v/>
      </c>
      <c r="AM34" s="527" t="str">
        <f>IF(AL34&lt;&gt;"","   "&amp;ThirdPlaced!$D19&amp;"        "&amp;ThirdPlaced!$F19&amp;Language!$E$197&amp;ThirdPlaced!$G19,"")</f>
        <v/>
      </c>
      <c r="AN34" s="533" t="str">
        <f>IF(AL34&lt;&gt;"",ThirdPlaced!$I19,"")</f>
        <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IF(OR(ThirdPlaced!$D20&gt;0,ThirdPlaced!$G20&gt;0),ThirdPlaced!$C20,"")</f>
        <v/>
      </c>
      <c r="AM35" s="527" t="str">
        <f>IF(AL35&lt;&gt;"","   "&amp;ThirdPlaced!$D20&amp;"        "&amp;ThirdPlaced!$F20&amp;Language!$E$197&amp;ThirdPlaced!$G20,"")</f>
        <v/>
      </c>
      <c r="AN35" s="533" t="str">
        <f>IF(AL35&lt;&gt;"",ThirdPlaced!$I20,"")</f>
        <v/>
      </c>
      <c r="AO35" s="23"/>
      <c r="AP35" s="23"/>
      <c r="AQ35" s="18"/>
      <c r="AR35" s="23"/>
      <c r="AS35" s="23"/>
      <c r="AT35" s="18"/>
      <c r="AU35" s="23"/>
      <c r="AV35" s="23"/>
      <c r="AW35" s="4"/>
    </row>
    <row r="36" spans="1:49" x14ac:dyDescent="0.25">
      <c r="A36" s="90">
        <v>54</v>
      </c>
      <c r="B36" s="903" t="str">
        <f>VLOOKUP(A36,Matches!$B$4:$K$113,7,0)</f>
        <v>Monterrey</v>
      </c>
      <c r="C36" s="904"/>
      <c r="D36" s="90">
        <v>52</v>
      </c>
      <c r="E36" s="903" t="str">
        <f>VLOOKUP(D36,Matches!$B$4:$K$113,7,0)</f>
        <v>Seattle</v>
      </c>
      <c r="F36" s="904"/>
      <c r="G36" s="90">
        <v>50</v>
      </c>
      <c r="H36" s="903" t="str">
        <f>VLOOKUP(G36,Matches!$B$4:$K$113,7,0)</f>
        <v>Atlanta</v>
      </c>
      <c r="I36" s="904"/>
      <c r="J36" s="90">
        <v>60</v>
      </c>
      <c r="K36" s="903" t="str">
        <f>VLOOKUP(J36,Matches!$B$4:$K$113,7,0)</f>
        <v>San Francisco Bay Area</v>
      </c>
      <c r="L36" s="904"/>
      <c r="M36" s="90">
        <v>56</v>
      </c>
      <c r="N36" s="903" t="str">
        <f>VLOOKUP(M36,Matches!$B$4:$K$113,7,0)</f>
        <v>New York/New Jersey</v>
      </c>
      <c r="O36" s="904"/>
      <c r="P36" s="90">
        <v>58</v>
      </c>
      <c r="Q36" s="903" t="str">
        <f>VLOOKUP(P36,Matches!$B$4:$K$113,7,0)</f>
        <v>Kansas City</v>
      </c>
      <c r="R36" s="904"/>
      <c r="S36" s="90">
        <v>64</v>
      </c>
      <c r="T36" s="903" t="str">
        <f>VLOOKUP(S36,Matches!$B$4:$K$113,7,0)</f>
        <v>Vancouver</v>
      </c>
      <c r="U36" s="904"/>
      <c r="V36" s="90">
        <v>66</v>
      </c>
      <c r="W36" s="903" t="str">
        <f>VLOOKUP(V36,Matches!$B$4:$K$113,7,0)</f>
        <v>Guadalajara</v>
      </c>
      <c r="X36" s="904"/>
      <c r="Y36" s="90">
        <v>62</v>
      </c>
      <c r="Z36" s="903" t="str">
        <f>VLOOKUP(Y36,Matches!$B$4:$K$113,7,0)</f>
        <v>Toronto</v>
      </c>
      <c r="AA36" s="904"/>
      <c r="AB36" s="90">
        <v>70</v>
      </c>
      <c r="AC36" s="903" t="str">
        <f>VLOOKUP(AB36,Matches!$B$4:$K$113,7,0)</f>
        <v>Dallas</v>
      </c>
      <c r="AD36" s="904"/>
      <c r="AE36" s="90">
        <v>72</v>
      </c>
      <c r="AF36" s="903" t="str">
        <f>VLOOKUP(AE36,Matches!$B$4:$K$113,7,0)</f>
        <v>Atlanta</v>
      </c>
      <c r="AG36" s="904"/>
      <c r="AH36" s="90">
        <v>68</v>
      </c>
      <c r="AI36" s="903" t="str">
        <f>VLOOKUP(AH36,Matches!$B$4:$K$113,7,0)</f>
        <v>Philadelphia</v>
      </c>
      <c r="AJ36" s="904"/>
      <c r="AK36" s="426"/>
      <c r="AL36" s="534" t="str">
        <f>IF(OR(ThirdPlaced!$D21&gt;0,ThirdPlaced!$G21&gt;0),ThirdPlaced!$C21,"")</f>
        <v/>
      </c>
      <c r="AM36" s="527" t="str">
        <f>IF(AL36&lt;&gt;"","   "&amp;ThirdPlaced!$D21&amp;"        "&amp;ThirdPlaced!$F21&amp;Language!$E$197&amp;ThirdPlaced!$G21,"")</f>
        <v/>
      </c>
      <c r="AN36" s="533" t="str">
        <f>IF(AL36&lt;&gt;"",ThirdPlaced!$I21,"")</f>
        <v/>
      </c>
      <c r="AO36" s="18"/>
      <c r="AP36" s="18"/>
      <c r="AQ36" s="18"/>
      <c r="AR36" s="431"/>
      <c r="AS36" s="431"/>
      <c r="AT36" s="426"/>
      <c r="AU36" s="431"/>
      <c r="AV36" s="431"/>
      <c r="AW36" s="4"/>
    </row>
    <row r="37" spans="1:49" x14ac:dyDescent="0.25">
      <c r="A37" s="4"/>
      <c r="B37" s="894">
        <f>VLOOKUP(A36,Matches!$B$4:$K$113,5,0)</f>
        <v>46198.125</v>
      </c>
      <c r="C37" s="895"/>
      <c r="D37" s="4"/>
      <c r="E37" s="894">
        <f>VLOOKUP(D36,Matches!$B$4:$K$113,5,0)</f>
        <v>46197.875</v>
      </c>
      <c r="F37" s="895"/>
      <c r="G37" s="4"/>
      <c r="H37" s="894">
        <f>VLOOKUP(G36,Matches!$B$4:$K$113,5,0)</f>
        <v>46198</v>
      </c>
      <c r="I37" s="895"/>
      <c r="J37" s="4"/>
      <c r="K37" s="894">
        <f>VLOOKUP(J36,Matches!$B$4:$K$113,5,0)</f>
        <v>46199.166666666664</v>
      </c>
      <c r="L37" s="895"/>
      <c r="M37" s="4"/>
      <c r="N37" s="894">
        <f>VLOOKUP(M36,Matches!$B$4:$K$113,5,0)</f>
        <v>46198.916666666664</v>
      </c>
      <c r="O37" s="895"/>
      <c r="P37" s="4"/>
      <c r="Q37" s="894">
        <f>VLOOKUP(P36,Matches!$B$4:$K$113,5,0)</f>
        <v>46199.041666666664</v>
      </c>
      <c r="R37" s="895"/>
      <c r="S37" s="4"/>
      <c r="T37" s="894">
        <f>VLOOKUP(S36,Matches!$B$4:$K$113,5,0)</f>
        <v>46200.208333333336</v>
      </c>
      <c r="U37" s="895"/>
      <c r="V37" s="4"/>
      <c r="W37" s="894">
        <f>VLOOKUP(V36,Matches!$B$4:$K$113,5,0)</f>
        <v>46200.083333333336</v>
      </c>
      <c r="X37" s="895"/>
      <c r="Y37" s="4"/>
      <c r="Z37" s="894">
        <f>VLOOKUP(Y36,Matches!$B$4:$K$113,5,0)</f>
        <v>46199.875</v>
      </c>
      <c r="AA37" s="895"/>
      <c r="AB37" s="4"/>
      <c r="AC37" s="894">
        <f>VLOOKUP(AB36,Matches!$B$4:$K$113,5,0)</f>
        <v>46201.166666666664</v>
      </c>
      <c r="AD37" s="895"/>
      <c r="AE37" s="4"/>
      <c r="AF37" s="894">
        <f>VLOOKUP(AE36,Matches!$B$4:$K$113,5,0)</f>
        <v>46201.0625</v>
      </c>
      <c r="AG37" s="895"/>
      <c r="AH37" s="4"/>
      <c r="AI37" s="894">
        <f>VLOOKUP(AH36,Matches!$B$4:$K$113,5,0)</f>
        <v>46200.958333333336</v>
      </c>
      <c r="AJ37" s="895"/>
      <c r="AK37" s="18"/>
      <c r="AL37" s="534" t="str">
        <f>IF(OR(ThirdPlaced!$D22&gt;0,ThirdPlaced!$G22&gt;0),ThirdPlaced!$C22,"")</f>
        <v/>
      </c>
      <c r="AM37" s="527" t="str">
        <f>IF(AL37&lt;&gt;"","   "&amp;ThirdPlaced!$D22&amp;"        "&amp;ThirdPlaced!$F22&amp;Language!$E$197&amp;ThirdPlaced!$G22,"")</f>
        <v/>
      </c>
      <c r="AN37" s="533" t="str">
        <f>IF(AL37&lt;&gt;"",ThirdPlaced!$I22,"")</f>
        <v/>
      </c>
      <c r="AO37" s="18"/>
      <c r="AP37" s="18"/>
      <c r="AQ37" s="49"/>
      <c r="AR37" s="432"/>
      <c r="AS37" s="432"/>
      <c r="AT37" s="18"/>
      <c r="AU37" s="432"/>
      <c r="AV37" s="432"/>
      <c r="AW37" s="4"/>
    </row>
    <row r="38" spans="1:49" x14ac:dyDescent="0.25">
      <c r="A38" s="4"/>
      <c r="B38" s="45" t="str">
        <f>VLOOKUP(A36,Matches!$B$4:$K$113,8,0)</f>
        <v>South Africa</v>
      </c>
      <c r="C38" s="46" t="str">
        <f>VLOOKUP(A36,Matches!$B$4:$K$113,9,0)</f>
        <v>Rep. of Korea</v>
      </c>
      <c r="D38" s="4"/>
      <c r="E38" s="45" t="str">
        <f>VLOOKUP(D36,Matches!$B$4:$K$113,8,0)</f>
        <v>Bosnia/Herzeg.</v>
      </c>
      <c r="F38" s="46" t="str">
        <f>VLOOKUP(D36,Matches!$B$4:$K$113,9,0)</f>
        <v>Qatar</v>
      </c>
      <c r="G38" s="4"/>
      <c r="H38" s="45" t="str">
        <f>VLOOKUP(G36,Matches!$B$4:$K$113,8,0)</f>
        <v>Morocco</v>
      </c>
      <c r="I38" s="46" t="str">
        <f>VLOOKUP(G36,Matches!$B$4:$K$113,9,0)</f>
        <v>Haiti</v>
      </c>
      <c r="J38" s="4"/>
      <c r="K38" s="45" t="str">
        <f>VLOOKUP(J36,Matches!$B$4:$K$113,8,0)</f>
        <v>Paraguay</v>
      </c>
      <c r="L38" s="46" t="str">
        <f>VLOOKUP(J36,Matches!$B$4:$K$113,9,0)</f>
        <v>Australia</v>
      </c>
      <c r="M38" s="4"/>
      <c r="N38" s="45" t="str">
        <f>VLOOKUP(M36,Matches!$B$4:$K$113,8,0)</f>
        <v>Ecuador</v>
      </c>
      <c r="O38" s="46" t="str">
        <f>VLOOKUP(M36,Matches!$B$4:$K$113,9,0)</f>
        <v>Germany</v>
      </c>
      <c r="P38" s="4"/>
      <c r="Q38" s="45" t="str">
        <f>VLOOKUP(P36,Matches!$B$4:$K$113,8,0)</f>
        <v>Tunisia</v>
      </c>
      <c r="R38" s="46" t="str">
        <f>VLOOKUP(P36,Matches!$B$4:$K$113,9,0)</f>
        <v>Netherlands</v>
      </c>
      <c r="S38" s="4"/>
      <c r="T38" s="45" t="str">
        <f>VLOOKUP(S36,Matches!$B$4:$K$113,8,0)</f>
        <v>New Zealand</v>
      </c>
      <c r="U38" s="46" t="str">
        <f>VLOOKUP(S36,Matches!$B$4:$K$113,9,0)</f>
        <v>Belgium</v>
      </c>
      <c r="V38" s="4"/>
      <c r="W38" s="45" t="str">
        <f>VLOOKUP(V36,Matches!$B$4:$K$113,8,0)</f>
        <v>Uruguay</v>
      </c>
      <c r="X38" s="46" t="str">
        <f>VLOOKUP(V36,Matches!$B$4:$K$113,9,0)</f>
        <v>Spain</v>
      </c>
      <c r="Y38" s="4"/>
      <c r="Z38" s="45" t="str">
        <f>VLOOKUP(Y36,Matches!$B$4:$K$113,8,0)</f>
        <v>Senegal</v>
      </c>
      <c r="AA38" s="46" t="str">
        <f>VLOOKUP(Y36,Matches!$B$4:$K$113,9,0)</f>
        <v>Iraq</v>
      </c>
      <c r="AB38" s="4"/>
      <c r="AC38" s="45" t="str">
        <f>VLOOKUP(AB36,Matches!$B$4:$K$113,8,0)</f>
        <v>Jordan</v>
      </c>
      <c r="AD38" s="46" t="str">
        <f>VLOOKUP(AB36,Matches!$B$4:$K$113,9,0)</f>
        <v>Argentina</v>
      </c>
      <c r="AE38" s="4"/>
      <c r="AF38" s="45" t="str">
        <f>VLOOKUP(AE36,Matches!$B$4:$K$113,8,0)</f>
        <v>DR Congo</v>
      </c>
      <c r="AG38" s="46" t="str">
        <f>VLOOKUP(AE36,Matches!$B$4:$K$113,9,0)</f>
        <v>Uzbekistan</v>
      </c>
      <c r="AH38" s="4"/>
      <c r="AI38" s="45" t="str">
        <f>VLOOKUP(AH36,Matches!$B$4:$K$113,8,0)</f>
        <v>Croatia</v>
      </c>
      <c r="AJ38" s="46" t="str">
        <f>VLOOKUP(AH36,Matches!$B$4:$K$113,9,0)</f>
        <v>Ghana</v>
      </c>
      <c r="AK38" s="18"/>
      <c r="AL38" s="534" t="str">
        <f>IF(OR(ThirdPlaced!$D23&gt;0,ThirdPlaced!$G23&gt;0),ThirdPlaced!$C23,"")</f>
        <v/>
      </c>
      <c r="AM38" s="527" t="str">
        <f>IF(AL38&lt;&gt;"","   "&amp;ThirdPlaced!$D23&amp;"        "&amp;ThirdPlaced!$F23&amp;Language!$E$197&amp;ThirdPlaced!$G23,"")</f>
        <v/>
      </c>
      <c r="AN38" s="533" t="str">
        <f>IF(AL38&lt;&gt;"",ThirdPlaced!$I23,"")</f>
        <v/>
      </c>
      <c r="AO38" s="18"/>
      <c r="AP38" s="18"/>
      <c r="AQ38" s="18"/>
      <c r="AR38" s="20"/>
      <c r="AS38" s="20"/>
      <c r="AT38" s="18"/>
      <c r="AU38" s="20"/>
      <c r="AV38" s="20"/>
      <c r="AW38" s="4"/>
    </row>
    <row r="39" spans="1:49" ht="15.75" thickBot="1" x14ac:dyDescent="0.3">
      <c r="A39" s="4"/>
      <c r="B39" s="1"/>
      <c r="C39" s="2"/>
      <c r="D39" s="4"/>
      <c r="E39" s="1"/>
      <c r="F39" s="2"/>
      <c r="G39" s="4"/>
      <c r="H39" s="1"/>
      <c r="I39" s="2"/>
      <c r="J39" s="4"/>
      <c r="K39" s="1"/>
      <c r="L39" s="2"/>
      <c r="M39" s="4"/>
      <c r="N39" s="1"/>
      <c r="O39" s="2"/>
      <c r="P39" s="4"/>
      <c r="Q39" s="1"/>
      <c r="R39" s="2"/>
      <c r="S39" s="4"/>
      <c r="T39" s="1"/>
      <c r="U39" s="2"/>
      <c r="V39" s="4"/>
      <c r="W39" s="1"/>
      <c r="X39" s="2"/>
      <c r="Y39" s="4"/>
      <c r="Z39" s="1"/>
      <c r="AA39" s="2"/>
      <c r="AB39" s="4"/>
      <c r="AC39" s="1"/>
      <c r="AD39" s="2"/>
      <c r="AE39" s="4"/>
      <c r="AF39" s="1"/>
      <c r="AG39" s="2"/>
      <c r="AH39" s="4"/>
      <c r="AI39" s="1"/>
      <c r="AJ39" s="2"/>
      <c r="AK39" s="18"/>
      <c r="AL39" s="539" t="str">
        <f>IF(OR(ThirdPlaced!$D24&gt;0,ThirdPlaced!$G24&gt;0),ThirdPlaced!$C24,"")</f>
        <v/>
      </c>
      <c r="AM39" s="540" t="str">
        <f>IF(AL39&lt;&gt;"","   "&amp;ThirdPlaced!$D24&amp;"        "&amp;ThirdPlaced!$F24&amp;Language!$E$197&amp;ThirdPlaced!$G24,"")</f>
        <v/>
      </c>
      <c r="AN39" s="541" t="str">
        <f>IF(AL39&lt;&gt;"",ThirdPlaced!$I24,"")</f>
        <v/>
      </c>
      <c r="AO39" s="935"/>
      <c r="AP39" s="935"/>
      <c r="AQ39" s="49"/>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IF(OR(ThirdPlaced!$D25&gt;0,ThirdPlaced!$G25&gt;0),ThirdPlaced!$C25,"")</f>
        <v/>
      </c>
      <c r="AM40" s="537" t="str">
        <f>IF(AL40&lt;&gt;"","   "&amp;ThirdPlaced!$D25&amp;"        "&amp;ThirdPlaced!$F25&amp;Language!$E$197&amp;ThirdPlaced!$G25,"")</f>
        <v/>
      </c>
      <c r="AN40" s="538" t="str">
        <f>IF(AL40&lt;&gt;"",ThirdPlaced!$I25,"")</f>
        <v/>
      </c>
      <c r="AO40" s="4"/>
      <c r="AP40" s="4"/>
      <c r="AQ40" s="4"/>
      <c r="AR40" s="422"/>
      <c r="AS40" s="422"/>
      <c r="AT40" s="18"/>
      <c r="AU40" s="18"/>
      <c r="AV40" s="18"/>
      <c r="AW40" s="4"/>
    </row>
    <row r="41" spans="1:49" x14ac:dyDescent="0.25">
      <c r="A41" s="4"/>
      <c r="B41" s="907" t="str">
        <f>B9</f>
        <v>Group A</v>
      </c>
      <c r="C41" s="908"/>
      <c r="D41" s="4"/>
      <c r="E41" s="907" t="str">
        <f>E9</f>
        <v>Group B</v>
      </c>
      <c r="F41" s="908"/>
      <c r="G41" s="4"/>
      <c r="H41" s="907" t="str">
        <f>H9</f>
        <v>Group C</v>
      </c>
      <c r="I41" s="908"/>
      <c r="J41" s="4"/>
      <c r="K41" s="907" t="str">
        <f>K9</f>
        <v>Group D</v>
      </c>
      <c r="L41" s="908"/>
      <c r="M41" s="4"/>
      <c r="N41" s="907" t="str">
        <f>N9</f>
        <v>Group E</v>
      </c>
      <c r="O41" s="908"/>
      <c r="P41" s="4"/>
      <c r="Q41" s="907" t="str">
        <f>Q9</f>
        <v>Group F</v>
      </c>
      <c r="R41" s="908"/>
      <c r="S41" s="4"/>
      <c r="T41" s="907" t="str">
        <f>T9</f>
        <v>Group G</v>
      </c>
      <c r="U41" s="908"/>
      <c r="V41" s="49"/>
      <c r="W41" s="907" t="str">
        <f>W9</f>
        <v>Group H</v>
      </c>
      <c r="X41" s="908"/>
      <c r="Y41" s="4"/>
      <c r="Z41" s="907" t="str">
        <f>Z9</f>
        <v>Group I</v>
      </c>
      <c r="AA41" s="908"/>
      <c r="AB41" s="4"/>
      <c r="AC41" s="907" t="str">
        <f>AC9</f>
        <v>Group J</v>
      </c>
      <c r="AD41" s="908"/>
      <c r="AE41" s="4"/>
      <c r="AF41" s="907" t="str">
        <f>AF9</f>
        <v>Group K</v>
      </c>
      <c r="AG41" s="908"/>
      <c r="AH41" s="4"/>
      <c r="AI41" s="907" t="str">
        <f>AI9</f>
        <v>Group L</v>
      </c>
      <c r="AJ41" s="908"/>
      <c r="AK41" s="18"/>
      <c r="AL41" s="528" t="str">
        <f>IF(OR(ThirdPlaced!$D26&gt;0,ThirdPlaced!$G26&gt;0),ThirdPlaced!$C26,"")</f>
        <v/>
      </c>
      <c r="AM41" s="529" t="str">
        <f>IF(AL41&lt;&gt;"","   "&amp;ThirdPlaced!$D26&amp;"        "&amp;ThirdPlaced!$F26&amp;Language!$E$197&amp;ThirdPlaced!$G26,"")</f>
        <v/>
      </c>
      <c r="AN41" s="530" t="str">
        <f>IF(AL41&lt;&gt;"",ThirdPlaced!$I26,"")</f>
        <v/>
      </c>
      <c r="AO41" s="4"/>
      <c r="AP41" s="4"/>
      <c r="AQ41" s="4"/>
      <c r="AR41" s="430"/>
      <c r="AS41" s="430"/>
      <c r="AT41" s="49"/>
      <c r="AU41" s="430"/>
      <c r="AV41" s="430"/>
      <c r="AW41" s="4"/>
    </row>
    <row r="42" spans="1:49" x14ac:dyDescent="0.25">
      <c r="A42" s="86" t="s">
        <v>2</v>
      </c>
      <c r="B42" s="619" t="str">
        <f>IF(CalcA!$L22,B3,"")</f>
        <v/>
      </c>
      <c r="C42" s="618" t="str">
        <f>IF(CalcA!$L22,C3,"")</f>
        <v/>
      </c>
      <c r="D42" s="86" t="s">
        <v>3</v>
      </c>
      <c r="E42" s="617" t="str">
        <f>IF(CalcB!$L22,E3,"")</f>
        <v/>
      </c>
      <c r="F42" s="618" t="str">
        <f>IF(CalcB!$L22,F3,"")</f>
        <v/>
      </c>
      <c r="G42" s="86" t="s">
        <v>4</v>
      </c>
      <c r="H42" s="617" t="str">
        <f>IF(CalcC!$L22,H3,"")</f>
        <v/>
      </c>
      <c r="I42" s="618" t="str">
        <f>IF(CalcC!$L22,I3,"")</f>
        <v/>
      </c>
      <c r="J42" s="86" t="s">
        <v>5</v>
      </c>
      <c r="K42" s="617" t="str">
        <f>IF(CalcD!$L22,K3,"")</f>
        <v/>
      </c>
      <c r="L42" s="618" t="str">
        <f>IF(CalcD!$L22,L3,"")</f>
        <v/>
      </c>
      <c r="M42" s="86" t="s">
        <v>6</v>
      </c>
      <c r="N42" s="617" t="str">
        <f>IF(CalcE!$L22,N3,"")</f>
        <v/>
      </c>
      <c r="O42" s="618" t="str">
        <f>IF(CalcE!$L22,O3,"")</f>
        <v/>
      </c>
      <c r="P42" s="86" t="s">
        <v>7</v>
      </c>
      <c r="Q42" s="617" t="str">
        <f>IF(CalcF!$L22,Q3,"")</f>
        <v/>
      </c>
      <c r="R42" s="618" t="str">
        <f>IF(CalcF!$L22,R3,"")</f>
        <v/>
      </c>
      <c r="S42" s="86" t="s">
        <v>93</v>
      </c>
      <c r="T42" s="617" t="str">
        <f>IF(CalcG!$L22,T3,"")</f>
        <v/>
      </c>
      <c r="U42" s="618" t="str">
        <f>IF(CalcG!$L22,U3,"")</f>
        <v/>
      </c>
      <c r="V42" s="86" t="s">
        <v>96</v>
      </c>
      <c r="W42" s="617" t="str">
        <f>IF(CalcH!$L22,W3,"")</f>
        <v/>
      </c>
      <c r="X42" s="618" t="str">
        <f>IF(CalcH!$L22,X3,"")</f>
        <v/>
      </c>
      <c r="Y42" s="86" t="s">
        <v>855</v>
      </c>
      <c r="Z42" s="617" t="str">
        <f>IF(CalcI!$L22,Z3,"")</f>
        <v/>
      </c>
      <c r="AA42" s="618" t="str">
        <f>IF(CalcI!$L22,AA3,"")</f>
        <v/>
      </c>
      <c r="AB42" s="86" t="s">
        <v>858</v>
      </c>
      <c r="AC42" s="617" t="str">
        <f>IF(CalcJ!$L22,AC3,"")</f>
        <v/>
      </c>
      <c r="AD42" s="618" t="str">
        <f>IF(CalcJ!$L22,AD3,"")</f>
        <v/>
      </c>
      <c r="AE42" s="86" t="s">
        <v>861</v>
      </c>
      <c r="AF42" s="617" t="str">
        <f>IF(CalcK!$L22,AF3,"")</f>
        <v/>
      </c>
      <c r="AG42" s="618" t="str">
        <f>IF(CalcK!$L22,AG3,"")</f>
        <v/>
      </c>
      <c r="AH42" s="86" t="s">
        <v>864</v>
      </c>
      <c r="AI42" s="617" t="str">
        <f>IF(CalcL!$L22,AI3,"")</f>
        <v/>
      </c>
      <c r="AJ42" s="618" t="str">
        <f>IF(CalcL!$L22,AJ3,"")</f>
        <v/>
      </c>
      <c r="AK42" s="427"/>
      <c r="AL42" s="528" t="str">
        <f>IF(OR(ThirdPlaced!$D27&gt;0,ThirdPlaced!$G27&gt;0),ThirdPlaced!$C27,"")</f>
        <v/>
      </c>
      <c r="AM42" s="529" t="str">
        <f>IF(AL42&lt;&gt;"","   "&amp;ThirdPlaced!$D27&amp;"        "&amp;ThirdPlaced!$F27&amp;Language!$E$197&amp;ThirdPlaced!$G27,"")</f>
        <v/>
      </c>
      <c r="AN42" s="530" t="str">
        <f>IF(AL42&lt;&gt;"",ThirdPlaced!$I27,"")</f>
        <v/>
      </c>
      <c r="AO42" s="4"/>
      <c r="AP42" s="4"/>
      <c r="AQ42" s="4"/>
      <c r="AR42" s="429"/>
      <c r="AS42" s="429"/>
      <c r="AT42" s="427"/>
      <c r="AU42" s="429"/>
      <c r="AV42" s="429"/>
      <c r="AW42" s="4"/>
    </row>
    <row r="43" spans="1:49" ht="15.75" thickBot="1" x14ac:dyDescent="0.3">
      <c r="A43" s="86" t="s">
        <v>8</v>
      </c>
      <c r="B43" s="617" t="str">
        <f>IF(CalcA!$L23,B4,"")</f>
        <v/>
      </c>
      <c r="C43" s="618" t="str">
        <f>IF(CalcA!$L23,C4,"")</f>
        <v/>
      </c>
      <c r="D43" s="86" t="s">
        <v>9</v>
      </c>
      <c r="E43" s="617" t="str">
        <f>IF(CalcB!$L23,E4,"")</f>
        <v/>
      </c>
      <c r="F43" s="618" t="str">
        <f>IF(CalcB!$L23,F4,"")</f>
        <v/>
      </c>
      <c r="G43" s="86" t="s">
        <v>10</v>
      </c>
      <c r="H43" s="617" t="str">
        <f>IF(CalcC!$L23,H4,"")</f>
        <v/>
      </c>
      <c r="I43" s="618" t="str">
        <f>IF(CalcC!$L23,I4,"")</f>
        <v/>
      </c>
      <c r="J43" s="86" t="s">
        <v>11</v>
      </c>
      <c r="K43" s="617" t="str">
        <f>IF(CalcD!$L23,K4,"")</f>
        <v/>
      </c>
      <c r="L43" s="618" t="str">
        <f>IF(CalcD!$L23,L4,"")</f>
        <v/>
      </c>
      <c r="M43" s="86" t="s">
        <v>12</v>
      </c>
      <c r="N43" s="617" t="str">
        <f>IF(CalcE!$L23,N4,"")</f>
        <v/>
      </c>
      <c r="O43" s="618" t="str">
        <f>IF(CalcE!$L23,O4,"")</f>
        <v/>
      </c>
      <c r="P43" s="86" t="s">
        <v>13</v>
      </c>
      <c r="Q43" s="617" t="str">
        <f>IF(CalcF!$L23,Q4,"")</f>
        <v/>
      </c>
      <c r="R43" s="618" t="str">
        <f>IF(CalcF!$L23,R4,"")</f>
        <v/>
      </c>
      <c r="S43" s="86" t="s">
        <v>94</v>
      </c>
      <c r="T43" s="617" t="str">
        <f>IF(CalcG!$L23,T4,"")</f>
        <v/>
      </c>
      <c r="U43" s="618" t="str">
        <f>IF(CalcG!$L23,U4,"")</f>
        <v/>
      </c>
      <c r="V43" s="86" t="s">
        <v>97</v>
      </c>
      <c r="W43" s="617" t="str">
        <f>IF(CalcH!$L23,W4,"")</f>
        <v/>
      </c>
      <c r="X43" s="618" t="str">
        <f>IF(CalcH!$L23,X4,"")</f>
        <v/>
      </c>
      <c r="Y43" s="86" t="s">
        <v>856</v>
      </c>
      <c r="Z43" s="617" t="str">
        <f>IF(CalcI!$L23,Z4,"")</f>
        <v/>
      </c>
      <c r="AA43" s="618" t="str">
        <f>IF(CalcI!$L23,AA4,"")</f>
        <v/>
      </c>
      <c r="AB43" s="86" t="s">
        <v>859</v>
      </c>
      <c r="AC43" s="617" t="str">
        <f>IF(CalcJ!$L23,AC4,"")</f>
        <v/>
      </c>
      <c r="AD43" s="618" t="str">
        <f>IF(CalcJ!$L23,AD4,"")</f>
        <v/>
      </c>
      <c r="AE43" s="86" t="s">
        <v>862</v>
      </c>
      <c r="AF43" s="617" t="str">
        <f>IF(CalcK!$L23,AF4,"")</f>
        <v/>
      </c>
      <c r="AG43" s="618" t="str">
        <f>IF(CalcK!$L23,AG4,"")</f>
        <v/>
      </c>
      <c r="AH43" s="86" t="s">
        <v>865</v>
      </c>
      <c r="AI43" s="617" t="str">
        <f>IF(CalcL!$L23,AI4,"")</f>
        <v/>
      </c>
      <c r="AJ43" s="618" t="str">
        <f>IF(CalcL!$L23,AJ4,"")</f>
        <v/>
      </c>
      <c r="AK43" s="427"/>
      <c r="AL43" s="542" t="str">
        <f>IF(OR(ThirdPlaced!$D28&gt;0,ThirdPlaced!$G28&gt;0),ThirdPlaced!$C28,"")</f>
        <v/>
      </c>
      <c r="AM43" s="543" t="str">
        <f>IF(AL43&lt;&gt;"","   "&amp;ThirdPlaced!$D28&amp;"        "&amp;ThirdPlaced!$F28&amp;Language!$E$197&amp;ThirdPlaced!$G28,"")</f>
        <v/>
      </c>
      <c r="AN43" s="544" t="str">
        <f>IF(AL43&lt;&gt;"",ThirdPlaced!$I28,"")</f>
        <v/>
      </c>
      <c r="AO43" s="4"/>
      <c r="AP43" s="4"/>
      <c r="AQ43" s="4"/>
      <c r="AR43" s="429"/>
      <c r="AS43" s="429"/>
      <c r="AT43" s="427"/>
      <c r="AU43" s="429"/>
      <c r="AV43" s="429"/>
      <c r="AW43" s="4"/>
    </row>
    <row r="44" spans="1:49" x14ac:dyDescent="0.25">
      <c r="A44" s="87" t="s">
        <v>14</v>
      </c>
      <c r="B44" s="615" t="str">
        <f>IF(CalcA!$L24,B5,"")</f>
        <v/>
      </c>
      <c r="C44" s="616" t="str">
        <f>IF(CalcA!$L24,C5,"")</f>
        <v/>
      </c>
      <c r="D44" s="87" t="s">
        <v>15</v>
      </c>
      <c r="E44" s="615" t="str">
        <f>IF(CalcB!$L24,E5,"")</f>
        <v/>
      </c>
      <c r="F44" s="616" t="str">
        <f>IF(CalcB!$L24,F5,"")</f>
        <v/>
      </c>
      <c r="G44" s="87" t="s">
        <v>16</v>
      </c>
      <c r="H44" s="615" t="str">
        <f>IF(CalcC!$L24,H5,"")</f>
        <v/>
      </c>
      <c r="I44" s="616" t="str">
        <f>IF(CalcC!$L24,I5,"")</f>
        <v/>
      </c>
      <c r="J44" s="87" t="s">
        <v>17</v>
      </c>
      <c r="K44" s="615" t="str">
        <f>IF(CalcD!$L24,K5,"")</f>
        <v/>
      </c>
      <c r="L44" s="616" t="str">
        <f>IF(CalcD!$L24,L5,"")</f>
        <v/>
      </c>
      <c r="M44" s="87" t="s">
        <v>18</v>
      </c>
      <c r="N44" s="615" t="str">
        <f>IF(CalcE!$L24,N5,"")</f>
        <v/>
      </c>
      <c r="O44" s="616" t="str">
        <f>IF(CalcE!$L24,O5,"")</f>
        <v/>
      </c>
      <c r="P44" s="87" t="s">
        <v>19</v>
      </c>
      <c r="Q44" s="615" t="str">
        <f>IF(CalcF!$L24,Q5,"")</f>
        <v/>
      </c>
      <c r="R44" s="616" t="str">
        <f>IF(CalcF!$L24,R5,"")</f>
        <v/>
      </c>
      <c r="S44" s="87" t="s">
        <v>95</v>
      </c>
      <c r="T44" s="615" t="str">
        <f>IF(CalcG!$L24,T5,"")</f>
        <v/>
      </c>
      <c r="U44" s="616" t="str">
        <f>IF(CalcG!$L24,U5,"")</f>
        <v/>
      </c>
      <c r="V44" s="87" t="s">
        <v>98</v>
      </c>
      <c r="W44" s="615" t="str">
        <f>IF(CalcH!$L24,W5,"")</f>
        <v/>
      </c>
      <c r="X44" s="616" t="str">
        <f>IF(CalcH!$L24,X5,"")</f>
        <v/>
      </c>
      <c r="Y44" s="87" t="s">
        <v>857</v>
      </c>
      <c r="Z44" s="615" t="str">
        <f>IF(CalcI!$L24,Z5,"")</f>
        <v/>
      </c>
      <c r="AA44" s="616" t="str">
        <f>IF(CalcI!$L24,AA5,"")</f>
        <v/>
      </c>
      <c r="AB44" s="87" t="s">
        <v>860</v>
      </c>
      <c r="AC44" s="615" t="str">
        <f>IF(CalcJ!$L24,AC5,"")</f>
        <v/>
      </c>
      <c r="AD44" s="616" t="str">
        <f>IF(CalcJ!$L24,AD5,"")</f>
        <v/>
      </c>
      <c r="AE44" s="87" t="s">
        <v>863</v>
      </c>
      <c r="AF44" s="615" t="str">
        <f>IF(CalcK!$L24,AF5,"")</f>
        <v/>
      </c>
      <c r="AG44" s="616" t="str">
        <f>IF(CalcK!$L24,AG5,"")</f>
        <v/>
      </c>
      <c r="AH44" s="87" t="s">
        <v>866</v>
      </c>
      <c r="AI44" s="615" t="str">
        <f>IF(CalcL!$L24,AI5,"")</f>
        <v/>
      </c>
      <c r="AJ44" s="616" t="str">
        <f>IF(CalcL!$L24,AJ5,"")</f>
        <v/>
      </c>
      <c r="AK44" s="428"/>
      <c r="AL44" s="937" t="str">
        <f>Language!$E$182</f>
        <v>Group combination:</v>
      </c>
      <c r="AM44" s="938"/>
      <c r="AN44" s="939"/>
      <c r="AO44" s="429"/>
      <c r="AP44" s="429"/>
      <c r="AQ44" s="428"/>
      <c r="AR44" s="429"/>
      <c r="AS44" s="429"/>
      <c r="AT44" s="428"/>
      <c r="AU44" s="429"/>
      <c r="AV44" s="429"/>
      <c r="AW44" s="4"/>
    </row>
    <row r="45" spans="1:49" x14ac:dyDescent="0.25">
      <c r="A45" s="87" t="s">
        <v>1631</v>
      </c>
      <c r="B45" s="615" t="str">
        <f>IF(CalcA!$L25,B6,"")</f>
        <v/>
      </c>
      <c r="C45" s="616" t="str">
        <f>IF(CalcA!$L25,C6,"")</f>
        <v/>
      </c>
      <c r="D45" s="87" t="s">
        <v>1632</v>
      </c>
      <c r="E45" s="615" t="str">
        <f>IF(CalcB!$L25,E6,"")</f>
        <v/>
      </c>
      <c r="F45" s="616" t="str">
        <f>IF(CalcB!$L25,F6,"")</f>
        <v/>
      </c>
      <c r="G45" s="87" t="s">
        <v>1633</v>
      </c>
      <c r="H45" s="615" t="str">
        <f>IF(CalcC!$L25,H6,"")</f>
        <v/>
      </c>
      <c r="I45" s="616" t="str">
        <f>IF(CalcC!$L25,I6,"")</f>
        <v/>
      </c>
      <c r="J45" s="87" t="s">
        <v>1634</v>
      </c>
      <c r="K45" s="615" t="str">
        <f>IF(CalcD!$L25,K6,"")</f>
        <v/>
      </c>
      <c r="L45" s="616" t="str">
        <f>IF(CalcD!$L25,L6,"")</f>
        <v/>
      </c>
      <c r="M45" s="87" t="s">
        <v>1635</v>
      </c>
      <c r="N45" s="615" t="str">
        <f>IF(CalcE!$L25,N6,"")</f>
        <v/>
      </c>
      <c r="O45" s="616" t="str">
        <f>IF(CalcE!$L25,O6,"")</f>
        <v/>
      </c>
      <c r="P45" s="87" t="s">
        <v>1636</v>
      </c>
      <c r="Q45" s="615" t="str">
        <f>IF(CalcF!$L25,Q6,"")</f>
        <v/>
      </c>
      <c r="R45" s="616" t="str">
        <f>IF(CalcF!$L25,R6,"")</f>
        <v/>
      </c>
      <c r="S45" s="87" t="s">
        <v>1637</v>
      </c>
      <c r="T45" s="615" t="str">
        <f>IF(CalcG!$L25,T6,"")</f>
        <v/>
      </c>
      <c r="U45" s="616" t="str">
        <f>IF(CalcG!$L25,U6,"")</f>
        <v/>
      </c>
      <c r="V45" s="87" t="s">
        <v>1638</v>
      </c>
      <c r="W45" s="615" t="str">
        <f>IF(CalcH!$L25,W6,"")</f>
        <v/>
      </c>
      <c r="X45" s="616" t="str">
        <f>IF(CalcH!$L25,X6,"")</f>
        <v/>
      </c>
      <c r="Y45" s="87" t="s">
        <v>1639</v>
      </c>
      <c r="Z45" s="615" t="str">
        <f>IF(CalcI!$L25,Z6,"")</f>
        <v/>
      </c>
      <c r="AA45" s="616" t="str">
        <f>IF(CalcI!$L25,AA6,"")</f>
        <v/>
      </c>
      <c r="AB45" s="87" t="s">
        <v>1640</v>
      </c>
      <c r="AC45" s="615" t="str">
        <f>IF(CalcJ!$L25,AC6,"")</f>
        <v/>
      </c>
      <c r="AD45" s="616" t="str">
        <f>IF(CalcJ!$L25,AD6,"")</f>
        <v/>
      </c>
      <c r="AE45" s="87" t="s">
        <v>1641</v>
      </c>
      <c r="AF45" s="615" t="str">
        <f>IF(CalcK!$L25,AF6,"")</f>
        <v/>
      </c>
      <c r="AG45" s="616" t="str">
        <f>IF(CalcK!$L25,AG6,"")</f>
        <v/>
      </c>
      <c r="AH45" s="87" t="s">
        <v>1642</v>
      </c>
      <c r="AI45" s="615" t="str">
        <f>IF(CalcL!$L25,AI6,"")</f>
        <v/>
      </c>
      <c r="AJ45" s="616" t="str">
        <f>IF(CalcL!$L25,AJ6,"")</f>
        <v/>
      </c>
      <c r="AK45" s="428"/>
      <c r="AL45" s="940" t="str">
        <f>IF(Distinctness!$G$17&gt;0,ThirdPlaced!$I30,"")</f>
        <v/>
      </c>
      <c r="AM45" s="941"/>
      <c r="AN45" s="942"/>
      <c r="AO45" s="429"/>
      <c r="AP45" s="429"/>
      <c r="AQ45" s="428"/>
      <c r="AR45" s="429"/>
      <c r="AS45" s="429"/>
      <c r="AT45" s="428"/>
      <c r="AU45" s="429"/>
      <c r="AV45" s="429"/>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11" t="str">
        <f>VLOOKUP(VLOOKUP(A48,Matches!$B$77:$K$92,10,0),Language!$D$142:$E$157,2,0)</f>
        <v>Round of 32 - 3</v>
      </c>
      <c r="C47" s="912"/>
      <c r="D47" s="4"/>
      <c r="E47" s="911" t="str">
        <f>VLOOKUP(VLOOKUP(D48,Matches!$B$77:$K$92,10,0),Language!$D$142:$E$157,2,0)</f>
        <v>Round of 32 - 6</v>
      </c>
      <c r="F47" s="912"/>
      <c r="G47" s="4"/>
      <c r="H47" s="911" t="str">
        <f>VLOOKUP(VLOOKUP(G48,Matches!$B$77:$K$92,10,0),Language!$D$142:$E$157,2,0)</f>
        <v>Round of 32 - 1</v>
      </c>
      <c r="I47" s="912"/>
      <c r="J47" s="4"/>
      <c r="K47" s="911" t="str">
        <f>VLOOKUP(VLOOKUP(J48,Matches!$B$77:$K$92,10,0),Language!$D$142:$E$157,2,0)</f>
        <v>Round of 32 - 4</v>
      </c>
      <c r="L47" s="912"/>
      <c r="M47" s="4"/>
      <c r="N47" s="911" t="str">
        <f>VLOOKUP(VLOOKUP(M48,Matches!$B$77:$K$92,10,0),Language!$D$142:$E$157,2,0)</f>
        <v>Round of 32 - 12</v>
      </c>
      <c r="O47" s="912"/>
      <c r="P47" s="4"/>
      <c r="Q47" s="911" t="str">
        <f>VLOOKUP(VLOOKUP(P48,Matches!$B$77:$K$92,10,0),Language!$D$142:$E$157,2,0)</f>
        <v>Round of 32 - 11</v>
      </c>
      <c r="R47" s="912"/>
      <c r="S47" s="4"/>
      <c r="T47" s="911" t="str">
        <f>VLOOKUP(VLOOKUP(S48,Matches!$B$77:$K$92,10,0),Language!$D$142:$E$157,2,0)</f>
        <v>Round of 32 - 10</v>
      </c>
      <c r="U47" s="912"/>
      <c r="V47" s="4"/>
      <c r="W47" s="911" t="str">
        <f>VLOOKUP(VLOOKUP(V48,Matches!$B$77:$K$92,10,0),Language!$D$142:$E$157,2,0)</f>
        <v>Round of 32 - 9</v>
      </c>
      <c r="X47" s="912"/>
      <c r="Y47" s="4"/>
      <c r="Z47" s="911" t="str">
        <f>VLOOKUP(VLOOKUP(Y48,Matches!$B$77:$K$92,10,0),Language!$D$142:$E$157,2,0)</f>
        <v>Round of 32 - 2</v>
      </c>
      <c r="AA47" s="912"/>
      <c r="AB47" s="4"/>
      <c r="AC47" s="911" t="str">
        <f>VLOOKUP(VLOOKUP(AB48,Matches!$B$77:$K$92,10,0),Language!$D$142:$E$157,2,0)</f>
        <v>Round of 32 - 5</v>
      </c>
      <c r="AD47" s="912"/>
      <c r="AE47" s="4"/>
      <c r="AF47" s="911" t="str">
        <f>VLOOKUP(VLOOKUP(AE48,Matches!$B$77:$K$92,10,0),Language!$D$142:$E$157,2,0)</f>
        <v>Round of 32 - 7</v>
      </c>
      <c r="AG47" s="912"/>
      <c r="AH47" s="4"/>
      <c r="AI47" s="911" t="str">
        <f>VLOOKUP(VLOOKUP(AH48,Matches!$B$77:$K$92,10,0),Language!$D$142:$E$157,2,0)</f>
        <v>Round of 32 - 8</v>
      </c>
      <c r="AJ47" s="912"/>
      <c r="AK47" s="4"/>
      <c r="AL47" s="911" t="str">
        <f>VLOOKUP(VLOOKUP(AK48,Matches!$B$77:$K$92,10,0),Language!$D$142:$E$157,2,0)</f>
        <v>Round of 32 - 15</v>
      </c>
      <c r="AM47" s="912"/>
      <c r="AN47" s="4"/>
      <c r="AO47" s="911" t="str">
        <f>VLOOKUP(VLOOKUP(AN48,Matches!$B$77:$K$92,10,0),Language!$D$142:$E$157,2,0)</f>
        <v>Round of 32 - 14</v>
      </c>
      <c r="AP47" s="912"/>
      <c r="AQ47" s="4"/>
      <c r="AR47" s="911" t="str">
        <f>VLOOKUP(VLOOKUP(AQ48,Matches!$B$77:$K$92,10,0),Language!$D$142:$E$157,2,0)</f>
        <v>Round of 32 - 13</v>
      </c>
      <c r="AS47" s="912"/>
      <c r="AT47" s="4"/>
      <c r="AU47" s="911" t="str">
        <f>VLOOKUP(VLOOKUP(AT48,Matches!$B$77:$K$92,10,0),Language!$D$142:$E$157,2,0)</f>
        <v>Round of 32 - 16</v>
      </c>
      <c r="AV47" s="912"/>
      <c r="AW47" s="4"/>
    </row>
    <row r="48" spans="1:49" x14ac:dyDescent="0.25">
      <c r="A48" s="90">
        <f>RIGHT($B$64,2)*1</f>
        <v>74</v>
      </c>
      <c r="B48" s="903" t="str">
        <f>VLOOKUP(A48,Matches!$B$4:$K$113,7,0)</f>
        <v>Boston</v>
      </c>
      <c r="C48" s="904"/>
      <c r="D48" s="90">
        <f>RIGHT($C$64,2)*1</f>
        <v>77</v>
      </c>
      <c r="E48" s="903" t="str">
        <f>VLOOKUP(D48,Matches!$B$4:$K$113,7,0)</f>
        <v>New York/New Jersey</v>
      </c>
      <c r="F48" s="904"/>
      <c r="G48" s="90">
        <f>RIGHT($E$64,2)*1</f>
        <v>73</v>
      </c>
      <c r="H48" s="903" t="str">
        <f>VLOOKUP(G48,Matches!$B$4:$K$113,7,0)</f>
        <v>Los Angeles</v>
      </c>
      <c r="I48" s="904"/>
      <c r="J48" s="90">
        <f>RIGHT($F$64,2)*1</f>
        <v>75</v>
      </c>
      <c r="K48" s="903" t="str">
        <f>VLOOKUP(J48,Matches!$B$4:$K$113,7,0)</f>
        <v>Monterrey</v>
      </c>
      <c r="L48" s="904"/>
      <c r="M48" s="90">
        <f>RIGHT($H$64,2)*1</f>
        <v>83</v>
      </c>
      <c r="N48" s="903" t="str">
        <f>VLOOKUP(M48,Matches!$B$4:$K$113,7,0)</f>
        <v>Toronto</v>
      </c>
      <c r="O48" s="904"/>
      <c r="P48" s="90">
        <f>RIGHT($I$64,2)*1</f>
        <v>84</v>
      </c>
      <c r="Q48" s="903" t="str">
        <f>VLOOKUP(P48,Matches!$B$4:$K$113,7,0)</f>
        <v>Los Angeles</v>
      </c>
      <c r="R48" s="904"/>
      <c r="S48" s="90">
        <f>RIGHT($K$64,2)*1</f>
        <v>81</v>
      </c>
      <c r="T48" s="903" t="str">
        <f>VLOOKUP(S48,Matches!$B$4:$K$113,7,0)</f>
        <v>San Francisco Bay Area</v>
      </c>
      <c r="U48" s="904"/>
      <c r="V48" s="90">
        <f>RIGHT($L$64,2)*1</f>
        <v>82</v>
      </c>
      <c r="W48" s="903" t="str">
        <f>VLOOKUP(V48,Matches!$B$4:$K$113,7,0)</f>
        <v>Seattle</v>
      </c>
      <c r="X48" s="904"/>
      <c r="Y48" s="90">
        <f>RIGHT($N$64,2)*1</f>
        <v>76</v>
      </c>
      <c r="Z48" s="903" t="str">
        <f>VLOOKUP(Y48,Matches!$B$4:$K$113,7,0)</f>
        <v>Houston</v>
      </c>
      <c r="AA48" s="904"/>
      <c r="AB48" s="90">
        <f>RIGHT($O$64,2)*1</f>
        <v>78</v>
      </c>
      <c r="AC48" s="903" t="str">
        <f>VLOOKUP(AB48,Matches!$B$4:$K$113,7,0)</f>
        <v>Dallas</v>
      </c>
      <c r="AD48" s="904"/>
      <c r="AE48" s="90">
        <f>RIGHT($Q$64,2)*1</f>
        <v>79</v>
      </c>
      <c r="AF48" s="903" t="str">
        <f>VLOOKUP(AE48,Matches!$B$4:$K$113,7,0)</f>
        <v>Mexico City</v>
      </c>
      <c r="AG48" s="904"/>
      <c r="AH48" s="90">
        <f>RIGHT($R$64,2)*1</f>
        <v>80</v>
      </c>
      <c r="AI48" s="903" t="str">
        <f>VLOOKUP(AH48,Matches!$B$4:$K$113,7,0)</f>
        <v>Atlanta</v>
      </c>
      <c r="AJ48" s="904"/>
      <c r="AK48" s="90">
        <f>RIGHT($T$64,2)*1</f>
        <v>86</v>
      </c>
      <c r="AL48" s="903" t="str">
        <f>VLOOKUP(AK48,Matches!$B$4:$K$113,7,0)</f>
        <v>Miami</v>
      </c>
      <c r="AM48" s="904"/>
      <c r="AN48" s="90">
        <f>RIGHT($U$64,2)*1</f>
        <v>88</v>
      </c>
      <c r="AO48" s="903" t="str">
        <f>VLOOKUP(AN48,Matches!$B$4:$K$113,7,0)</f>
        <v>Dallas</v>
      </c>
      <c r="AP48" s="904"/>
      <c r="AQ48" s="90">
        <f>RIGHT($W$64,2)*1</f>
        <v>85</v>
      </c>
      <c r="AR48" s="903" t="str">
        <f>VLOOKUP(AQ48,Matches!$B$4:$K$113,7,0)</f>
        <v>Vancouver</v>
      </c>
      <c r="AS48" s="904"/>
      <c r="AT48" s="90">
        <f>RIGHT($X$64,2)*1</f>
        <v>87</v>
      </c>
      <c r="AU48" s="903" t="str">
        <f>VLOOKUP(AT48,Matches!$B$4:$K$113,7,0)</f>
        <v>Kansas City</v>
      </c>
      <c r="AV48" s="904"/>
      <c r="AW48" s="4"/>
    </row>
    <row r="49" spans="1:49" x14ac:dyDescent="0.25">
      <c r="A49" s="4"/>
      <c r="B49" s="894">
        <f>VLOOKUP(A48,Matches!$B$4:$K$113,5,0)</f>
        <v>46202.9375</v>
      </c>
      <c r="C49" s="895"/>
      <c r="D49" s="4"/>
      <c r="E49" s="894">
        <f>VLOOKUP(D48,Matches!$B$4:$K$113,5,0)</f>
        <v>46203.958333333336</v>
      </c>
      <c r="F49" s="895"/>
      <c r="G49" s="4"/>
      <c r="H49" s="894">
        <f>VLOOKUP(G48,Matches!$B$4:$K$113,5,0)</f>
        <v>46201.875</v>
      </c>
      <c r="I49" s="895"/>
      <c r="J49" s="4"/>
      <c r="K49" s="894">
        <f>VLOOKUP(J48,Matches!$B$4:$K$113,5,0)</f>
        <v>46203.125</v>
      </c>
      <c r="L49" s="895"/>
      <c r="M49" s="4"/>
      <c r="N49" s="894">
        <f>VLOOKUP(M48,Matches!$B$4:$K$113,5,0)</f>
        <v>46206.041666666664</v>
      </c>
      <c r="O49" s="895"/>
      <c r="P49" s="4"/>
      <c r="Q49" s="894">
        <f>VLOOKUP(P48,Matches!$B$4:$K$113,5,0)</f>
        <v>46205.875</v>
      </c>
      <c r="R49" s="895"/>
      <c r="S49" s="4"/>
      <c r="T49" s="894">
        <f>VLOOKUP(S48,Matches!$B$4:$K$113,5,0)</f>
        <v>46205.083333333336</v>
      </c>
      <c r="U49" s="895"/>
      <c r="V49" s="7"/>
      <c r="W49" s="894">
        <f>VLOOKUP(V48,Matches!$B$4:$K$113,5,0)</f>
        <v>46204.916666666664</v>
      </c>
      <c r="X49" s="895"/>
      <c r="Y49" s="4"/>
      <c r="Z49" s="894">
        <f>VLOOKUP(Y48,Matches!$B$4:$K$113,5,0)</f>
        <v>46202.791666666664</v>
      </c>
      <c r="AA49" s="895"/>
      <c r="AB49" s="4"/>
      <c r="AC49" s="894">
        <f>VLOOKUP(AB48,Matches!$B$4:$K$113,5,0)</f>
        <v>46203.791666666664</v>
      </c>
      <c r="AD49" s="895"/>
      <c r="AE49" s="4"/>
      <c r="AF49" s="894">
        <f>VLOOKUP(AE48,Matches!$B$4:$K$113,5,0)</f>
        <v>46204.125</v>
      </c>
      <c r="AG49" s="895"/>
      <c r="AH49" s="4"/>
      <c r="AI49" s="894">
        <f>VLOOKUP(AH48,Matches!$B$4:$K$113,5,0)</f>
        <v>46204.75</v>
      </c>
      <c r="AJ49" s="895"/>
      <c r="AK49" s="4"/>
      <c r="AL49" s="894">
        <f>VLOOKUP(AK48,Matches!$B$4:$K$113,5,0)</f>
        <v>46207</v>
      </c>
      <c r="AM49" s="895"/>
      <c r="AN49" s="4"/>
      <c r="AO49" s="894">
        <f>VLOOKUP(AN48,Matches!$B$4:$K$113,5,0)</f>
        <v>46206.833333333336</v>
      </c>
      <c r="AP49" s="895"/>
      <c r="AQ49" s="4"/>
      <c r="AR49" s="894">
        <f>VLOOKUP(AQ48,Matches!$B$4:$K$113,5,0)</f>
        <v>46206.208333333336</v>
      </c>
      <c r="AS49" s="895"/>
      <c r="AT49" s="7"/>
      <c r="AU49" s="894">
        <f>VLOOKUP(AT48,Matches!$B$4:$K$113,5,0)</f>
        <v>46207.145833333336</v>
      </c>
      <c r="AV49" s="895"/>
      <c r="AW49" s="4"/>
    </row>
    <row r="50" spans="1:49" x14ac:dyDescent="0.25">
      <c r="A50" s="4"/>
      <c r="B50" s="45" t="str">
        <f>VLOOKUP(A48,Matches!$B$4:$K$113,8,0)</f>
        <v/>
      </c>
      <c r="C50" s="46" t="str">
        <f>VLOOKUP(A48,Matches!$B$4:$K$113,9,0)</f>
        <v/>
      </c>
      <c r="D50" s="4"/>
      <c r="E50" s="45" t="str">
        <f>VLOOKUP(D48,Matches!$B$4:$K$113,8,0)</f>
        <v/>
      </c>
      <c r="F50" s="46" t="str">
        <f>VLOOKUP(D48,Matches!$B$4:$K$113,9,0)</f>
        <v/>
      </c>
      <c r="G50" s="4"/>
      <c r="H50" s="45" t="str">
        <f>VLOOKUP(G48,Matches!$B$4:$K$113,8,0)</f>
        <v/>
      </c>
      <c r="I50" s="46" t="str">
        <f>VLOOKUP(G48,Matches!$B$4:$K$113,9,0)</f>
        <v/>
      </c>
      <c r="J50" s="4"/>
      <c r="K50" s="45" t="str">
        <f>VLOOKUP(J48,Matches!$B$4:$K$113,8,0)</f>
        <v/>
      </c>
      <c r="L50" s="46" t="str">
        <f>VLOOKUP(J48,Matches!$B$4:$K$113,9,0)</f>
        <v/>
      </c>
      <c r="M50" s="4"/>
      <c r="N50" s="45" t="str">
        <f>VLOOKUP(M48,Matches!$B$4:$K$113,8,0)</f>
        <v/>
      </c>
      <c r="O50" s="46" t="str">
        <f>VLOOKUP(M48,Matches!$B$4:$K$113,9,0)</f>
        <v/>
      </c>
      <c r="P50" s="4"/>
      <c r="Q50" s="45" t="str">
        <f>VLOOKUP(P48,Matches!$B$4:$K$113,8,0)</f>
        <v/>
      </c>
      <c r="R50" s="46" t="str">
        <f>VLOOKUP(P48,Matches!$B$4:$K$113,9,0)</f>
        <v/>
      </c>
      <c r="S50" s="4"/>
      <c r="T50" s="45" t="str">
        <f>VLOOKUP(S48,Matches!$B$4:$K$113,8,0)</f>
        <v/>
      </c>
      <c r="U50" s="46" t="str">
        <f>VLOOKUP(S48,Matches!$B$4:$K$113,9,0)</f>
        <v/>
      </c>
      <c r="V50" s="4"/>
      <c r="W50" s="45" t="str">
        <f>VLOOKUP(V48,Matches!$B$4:$K$113,8,0)</f>
        <v/>
      </c>
      <c r="X50" s="46" t="str">
        <f>VLOOKUP(V48,Matches!$B$4:$K$113,9,0)</f>
        <v/>
      </c>
      <c r="Y50" s="4"/>
      <c r="Z50" s="45" t="str">
        <f>VLOOKUP(Y48,Matches!$B$4:$K$113,8,0)</f>
        <v/>
      </c>
      <c r="AA50" s="46" t="str">
        <f>VLOOKUP(Y48,Matches!$B$4:$K$113,9,0)</f>
        <v/>
      </c>
      <c r="AB50" s="4"/>
      <c r="AC50" s="45" t="str">
        <f>VLOOKUP(AB48,Matches!$B$4:$K$113,8,0)</f>
        <v/>
      </c>
      <c r="AD50" s="46" t="str">
        <f>VLOOKUP(AB48,Matches!$B$4:$K$113,9,0)</f>
        <v/>
      </c>
      <c r="AE50" s="4"/>
      <c r="AF50" s="45" t="str">
        <f>VLOOKUP(AE48,Matches!$B$4:$K$113,8,0)</f>
        <v/>
      </c>
      <c r="AG50" s="46" t="str">
        <f>VLOOKUP(AE48,Matches!$B$4:$K$113,9,0)</f>
        <v/>
      </c>
      <c r="AH50" s="4"/>
      <c r="AI50" s="45" t="str">
        <f>VLOOKUP(AH48,Matches!$B$4:$K$113,8,0)</f>
        <v/>
      </c>
      <c r="AJ50" s="46" t="str">
        <f>VLOOKUP(AH48,Matches!$B$4:$K$113,9,0)</f>
        <v/>
      </c>
      <c r="AK50" s="4"/>
      <c r="AL50" s="45" t="str">
        <f>VLOOKUP(AK48,Matches!$B$4:$K$113,8,0)</f>
        <v/>
      </c>
      <c r="AM50" s="46" t="str">
        <f>VLOOKUP(AK48,Matches!$B$4:$K$113,9,0)</f>
        <v/>
      </c>
      <c r="AN50" s="4"/>
      <c r="AO50" s="45" t="str">
        <f>VLOOKUP(AN48,Matches!$B$4:$K$113,8,0)</f>
        <v/>
      </c>
      <c r="AP50" s="46" t="str">
        <f>VLOOKUP(AN48,Matches!$B$4:$K$113,9,0)</f>
        <v/>
      </c>
      <c r="AQ50" s="4"/>
      <c r="AR50" s="45" t="str">
        <f>VLOOKUP(AQ48,Matches!$B$4:$K$113,8,0)</f>
        <v/>
      </c>
      <c r="AS50" s="46" t="str">
        <f>VLOOKUP(AQ48,Matches!$B$4:$K$113,9,0)</f>
        <v/>
      </c>
      <c r="AT50" s="4"/>
      <c r="AU50" s="45" t="str">
        <f>VLOOKUP(AT48,Matches!$B$4:$K$113,8,0)</f>
        <v/>
      </c>
      <c r="AV50" s="46" t="str">
        <f>VLOOKUP(AT48,Matches!$B$4:$K$113,9,0)</f>
        <v/>
      </c>
      <c r="AW50" s="4"/>
    </row>
    <row r="51" spans="1:49" ht="15.75" thickBot="1" x14ac:dyDescent="0.3">
      <c r="A51" s="4"/>
      <c r="B51" s="1"/>
      <c r="C51" s="2"/>
      <c r="D51" s="222"/>
      <c r="E51" s="1"/>
      <c r="F51" s="2"/>
      <c r="G51" s="222"/>
      <c r="H51" s="1"/>
      <c r="I51" s="2"/>
      <c r="J51" s="222"/>
      <c r="K51" s="1"/>
      <c r="L51" s="2"/>
      <c r="M51" s="222"/>
      <c r="N51" s="1"/>
      <c r="O51" s="2"/>
      <c r="P51" s="222"/>
      <c r="Q51" s="1"/>
      <c r="R51" s="2"/>
      <c r="S51" s="222"/>
      <c r="T51" s="1"/>
      <c r="U51" s="2"/>
      <c r="V51" s="222"/>
      <c r="W51" s="1"/>
      <c r="X51" s="2"/>
      <c r="Y51" s="222"/>
      <c r="Z51" s="1"/>
      <c r="AA51" s="2"/>
      <c r="AB51" s="222"/>
      <c r="AC51" s="1"/>
      <c r="AD51" s="2"/>
      <c r="AE51" s="222"/>
      <c r="AF51" s="1"/>
      <c r="AG51" s="2"/>
      <c r="AH51" s="222"/>
      <c r="AI51" s="1"/>
      <c r="AJ51" s="2"/>
      <c r="AK51" s="222"/>
      <c r="AL51" s="1"/>
      <c r="AM51" s="2"/>
      <c r="AN51" s="222"/>
      <c r="AO51" s="1"/>
      <c r="AP51" s="2"/>
      <c r="AQ51" s="222"/>
      <c r="AR51" s="1"/>
      <c r="AS51" s="2"/>
      <c r="AT51" s="222"/>
      <c r="AU51" s="1"/>
      <c r="AV51" s="2"/>
      <c r="AW51" s="223"/>
    </row>
    <row r="52" spans="1:49" ht="9.9499999999999993" customHeight="1" x14ac:dyDescent="0.25">
      <c r="A52" s="4"/>
      <c r="B52" s="896" t="str">
        <f>Language!$E$175</f>
        <v>Penalty shoot-out:</v>
      </c>
      <c r="C52" s="897"/>
      <c r="D52" s="4"/>
      <c r="E52" s="896" t="str">
        <f>Language!$E$175</f>
        <v>Penalty shoot-out:</v>
      </c>
      <c r="F52" s="897"/>
      <c r="G52" s="4"/>
      <c r="H52" s="896" t="str">
        <f>Language!$E$175</f>
        <v>Penalty shoot-out:</v>
      </c>
      <c r="I52" s="897"/>
      <c r="J52" s="4"/>
      <c r="K52" s="896" t="str">
        <f>Language!$E$175</f>
        <v>Penalty shoot-out:</v>
      </c>
      <c r="L52" s="897"/>
      <c r="M52" s="4"/>
      <c r="N52" s="896" t="str">
        <f>Language!$E$175</f>
        <v>Penalty shoot-out:</v>
      </c>
      <c r="O52" s="897"/>
      <c r="P52" s="4"/>
      <c r="Q52" s="896" t="str">
        <f>Language!$E$175</f>
        <v>Penalty shoot-out:</v>
      </c>
      <c r="R52" s="897"/>
      <c r="S52" s="4"/>
      <c r="T52" s="896" t="str">
        <f>Language!$E$175</f>
        <v>Penalty shoot-out:</v>
      </c>
      <c r="U52" s="897"/>
      <c r="V52" s="4"/>
      <c r="W52" s="896" t="str">
        <f>Language!$E$175</f>
        <v>Penalty shoot-out:</v>
      </c>
      <c r="X52" s="897"/>
      <c r="Y52" s="4"/>
      <c r="Z52" s="896" t="str">
        <f>Language!$E$175</f>
        <v>Penalty shoot-out:</v>
      </c>
      <c r="AA52" s="897"/>
      <c r="AB52" s="4"/>
      <c r="AC52" s="896" t="str">
        <f>Language!$E$175</f>
        <v>Penalty shoot-out:</v>
      </c>
      <c r="AD52" s="897"/>
      <c r="AE52" s="4"/>
      <c r="AF52" s="896" t="str">
        <f>Language!$E$175</f>
        <v>Penalty shoot-out:</v>
      </c>
      <c r="AG52" s="897"/>
      <c r="AH52" s="4"/>
      <c r="AI52" s="896" t="str">
        <f>Language!$E$175</f>
        <v>Penalty shoot-out:</v>
      </c>
      <c r="AJ52" s="897"/>
      <c r="AK52" s="4"/>
      <c r="AL52" s="917" t="str">
        <f>Language!$E$175</f>
        <v>Penalty shoot-out:</v>
      </c>
      <c r="AM52" s="919"/>
      <c r="AN52" s="4"/>
      <c r="AO52" s="917" t="str">
        <f>Language!$E$175</f>
        <v>Penalty shoot-out:</v>
      </c>
      <c r="AP52" s="919"/>
      <c r="AQ52" s="4"/>
      <c r="AR52" s="917" t="str">
        <f>Language!$E$175</f>
        <v>Penalty shoot-out:</v>
      </c>
      <c r="AS52" s="919"/>
      <c r="AT52" s="4"/>
      <c r="AU52" s="917" t="str">
        <f>Language!$E$175</f>
        <v>Penalty shoot-out:</v>
      </c>
      <c r="AV52" s="919"/>
      <c r="AW52" s="4"/>
    </row>
    <row r="53" spans="1:49" ht="15.75" thickBot="1" x14ac:dyDescent="0.3">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c r="AP53" s="217"/>
      <c r="AQ53" s="4"/>
      <c r="AR53" s="216"/>
      <c r="AS53" s="217"/>
      <c r="AT53" s="4"/>
      <c r="AU53" s="216"/>
      <c r="AV53" s="217"/>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893" t="str">
        <f>IF(AND(B51&lt;&gt;"",C51&lt;&gt;"",B51=C51,B53&lt;&gt;"",C53&lt;&gt;"",B53=C53),Language!$E$192,"")</f>
        <v/>
      </c>
      <c r="C55" s="893"/>
      <c r="D55" s="11"/>
      <c r="E55" s="893" t="str">
        <f>IF(AND(E51&lt;&gt;"",F51&lt;&gt;"",E51=F51,E53&lt;&gt;"",F53&lt;&gt;"",E53=F53),Language!$E$192,"")</f>
        <v/>
      </c>
      <c r="F55" s="893"/>
      <c r="G55" s="11"/>
      <c r="H55" s="893" t="str">
        <f>IF(AND(H51&lt;&gt;"",I51&lt;&gt;"",H51=I51,H53&lt;&gt;"",I53&lt;&gt;"",H53=I53),Language!$E$192,"")</f>
        <v/>
      </c>
      <c r="I55" s="893"/>
      <c r="J55" s="11"/>
      <c r="K55" s="893" t="str">
        <f>IF(AND(K51&lt;&gt;"",L51&lt;&gt;"",K51=L51,K53&lt;&gt;"",L53&lt;&gt;"",K53=L53),Language!$E$192,"")</f>
        <v/>
      </c>
      <c r="L55" s="893"/>
      <c r="M55" s="11"/>
      <c r="N55" s="893" t="str">
        <f>IF(AND(N51&lt;&gt;"",O51&lt;&gt;"",N51=O51,N53&lt;&gt;"",O53&lt;&gt;"",N53=O53),Language!$E$192,"")</f>
        <v/>
      </c>
      <c r="O55" s="893"/>
      <c r="P55" s="11"/>
      <c r="Q55" s="893" t="str">
        <f>IF(AND(Q51&lt;&gt;"",R51&lt;&gt;"",Q51=R51,Q53&lt;&gt;"",R53&lt;&gt;"",Q53=R53),Language!$E$192,"")</f>
        <v/>
      </c>
      <c r="R55" s="893"/>
      <c r="S55" s="11"/>
      <c r="T55" s="893" t="str">
        <f>IF(AND(T51&lt;&gt;"",U51&lt;&gt;"",T51=U51,T53&lt;&gt;"",U53&lt;&gt;"",T53=U53),Language!$E$192,"")</f>
        <v/>
      </c>
      <c r="U55" s="893"/>
      <c r="V55" s="11"/>
      <c r="W55" s="893" t="str">
        <f>IF(AND(W51&lt;&gt;"",X51&lt;&gt;"",W51=X51,W53&lt;&gt;"",X53&lt;&gt;"",W53=X53),Language!$E$192,"")</f>
        <v/>
      </c>
      <c r="X55" s="893"/>
      <c r="Y55" s="10"/>
      <c r="Z55" s="893" t="str">
        <f>IF(AND(Z51&lt;&gt;"",AA51&lt;&gt;"",Z51=AA51,Z53&lt;&gt;"",AA53&lt;&gt;"",Z53=AA53),Language!$E$192,"")</f>
        <v/>
      </c>
      <c r="AA55" s="893"/>
      <c r="AB55" s="11"/>
      <c r="AC55" s="893" t="str">
        <f>IF(AND(AC51&lt;&gt;"",AD51&lt;&gt;"",AC51=AD51,AC53&lt;&gt;"",AD53&lt;&gt;"",AC53=AD53),Language!$E$192,"")</f>
        <v/>
      </c>
      <c r="AD55" s="893"/>
      <c r="AE55" s="11"/>
      <c r="AF55" s="893" t="str">
        <f>IF(AND(AF51&lt;&gt;"",AG51&lt;&gt;"",AF51=AG51,AF53&lt;&gt;"",AG53&lt;&gt;"",AF53=AG53),Language!$E$192,"")</f>
        <v/>
      </c>
      <c r="AG55" s="893"/>
      <c r="AH55" s="11"/>
      <c r="AI55" s="893" t="str">
        <f>IF(AND(AI51&lt;&gt;"",AJ51&lt;&gt;"",AI51=AJ51,AI53&lt;&gt;"",AJ53&lt;&gt;"",AI53=AJ53),Language!$E$192,"")</f>
        <v/>
      </c>
      <c r="AJ55" s="893"/>
      <c r="AK55" s="11"/>
      <c r="AL55" s="893" t="str">
        <f>IF(AND(AL51&lt;&gt;"",AM51&lt;&gt;"",AL51=AM51,AL53&lt;&gt;"",AM53&lt;&gt;"",AL53=AM53),Language!$E$192,"")</f>
        <v/>
      </c>
      <c r="AM55" s="893"/>
      <c r="AN55" s="11"/>
      <c r="AO55" s="893" t="str">
        <f>IF(AND(AO51&lt;&gt;"",AP51&lt;&gt;"",AO51=AP51,AO53&lt;&gt;"",AP53&lt;&gt;"",AO53=AP53),Language!$E$192,"")</f>
        <v/>
      </c>
      <c r="AP55" s="893"/>
      <c r="AQ55" s="11"/>
      <c r="AR55" s="893" t="str">
        <f>IF(AND(AR51&lt;&gt;"",AS51&lt;&gt;"",AR51=AS51,AR53&lt;&gt;"",AS53&lt;&gt;"",AR53=AS53),Language!$E$192,"")</f>
        <v/>
      </c>
      <c r="AS55" s="893"/>
      <c r="AT55" s="11"/>
      <c r="AU55" s="893" t="str">
        <f>IF(AND(AU51&lt;&gt;"",AV51&lt;&gt;"",AU51=AV51,AU53&lt;&gt;"",AV53&lt;&gt;"",AU53=AV53),Language!$E$192,"")</f>
        <v/>
      </c>
      <c r="AV55" s="893"/>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909" t="str">
        <f>VLOOKUP(VLOOKUP(A58,Matches!$B$94:$K$101,10,0),Language!$D$158:$E$165,2,0)</f>
        <v>Round of 16 - 2</v>
      </c>
      <c r="C57" s="910"/>
      <c r="D57" s="4"/>
      <c r="E57" s="909" t="str">
        <f>VLOOKUP(VLOOKUP(D58,Matches!$B$94:$K$101,10,0),Language!$D$158:$E$165,2,0)</f>
        <v>Round of 16 - 1</v>
      </c>
      <c r="F57" s="910"/>
      <c r="G57" s="4"/>
      <c r="H57" s="909" t="str">
        <f>VLOOKUP(VLOOKUP(G58,Matches!$B$94:$K$101,10,0),Language!$D$158:$E$165,2,0)</f>
        <v>Round of 16 - 5</v>
      </c>
      <c r="I57" s="910"/>
      <c r="J57" s="4"/>
      <c r="K57" s="909" t="str">
        <f>VLOOKUP(VLOOKUP(J58,Matches!$B$94:$K$101,10,0),Language!$D$158:$E$165,2,0)</f>
        <v>Round of 16 - 6</v>
      </c>
      <c r="L57" s="910"/>
      <c r="M57" s="4"/>
      <c r="N57" s="909" t="str">
        <f>VLOOKUP(VLOOKUP(M58,Matches!$B$94:$K$101,10,0),Language!$D$158:$E$165,2,0)</f>
        <v>Round of 16 - 3</v>
      </c>
      <c r="O57" s="910"/>
      <c r="P57" s="4"/>
      <c r="Q57" s="909" t="str">
        <f>VLOOKUP(VLOOKUP(P58,Matches!$B$94:$K$101,10,0),Language!$D$158:$E$165,2,0)</f>
        <v>Round of 16 - 4</v>
      </c>
      <c r="R57" s="910"/>
      <c r="S57" s="4"/>
      <c r="T57" s="909" t="str">
        <f>VLOOKUP(VLOOKUP(S58,Matches!$B$94:$K$101,10,0),Language!$D$158:$E$165,2,0)</f>
        <v>Round of 16 - 7</v>
      </c>
      <c r="U57" s="910"/>
      <c r="V57" s="4"/>
      <c r="W57" s="909" t="str">
        <f>VLOOKUP(VLOOKUP(V58,Matches!$B$94:$K$101,10,0),Language!$D$158:$E$165,2,0)</f>
        <v>Round of 16 - 8</v>
      </c>
      <c r="X57" s="910"/>
      <c r="Y57" s="4"/>
    </row>
    <row r="58" spans="1:49" x14ac:dyDescent="0.25">
      <c r="A58" s="90">
        <f>RIGHT($C$74,2)*1</f>
        <v>89</v>
      </c>
      <c r="B58" s="903" t="str">
        <f>VLOOKUP(A58,Matches!$B$4:$K$113,7,0)</f>
        <v>Philadelphia</v>
      </c>
      <c r="C58" s="904"/>
      <c r="D58" s="90">
        <f>RIGHT($E$74,2)*1</f>
        <v>90</v>
      </c>
      <c r="E58" s="903" t="str">
        <f>VLOOKUP(D58,Matches!$B$4:$K$113,7,0)</f>
        <v>Houston</v>
      </c>
      <c r="F58" s="904"/>
      <c r="G58" s="90">
        <f>RIGHT($I$74,2)*1</f>
        <v>93</v>
      </c>
      <c r="H58" s="903" t="str">
        <f>VLOOKUP(G58,Matches!$B$4:$K$113,7,0)</f>
        <v>Dallas</v>
      </c>
      <c r="I58" s="904"/>
      <c r="J58" s="90">
        <f>RIGHT($K$74,2)*1</f>
        <v>94</v>
      </c>
      <c r="K58" s="903" t="str">
        <f>VLOOKUP(J58,Matches!$B$4:$K$113,7,0)</f>
        <v>Seattle</v>
      </c>
      <c r="L58" s="904"/>
      <c r="M58" s="90">
        <f>RIGHT($O$74,2)*1</f>
        <v>91</v>
      </c>
      <c r="N58" s="903" t="str">
        <f>VLOOKUP(M58,Matches!$B$4:$K$113,7,0)</f>
        <v>New York/New Jersey</v>
      </c>
      <c r="O58" s="904"/>
      <c r="P58" s="90">
        <f>RIGHT($Q$74,2)*1</f>
        <v>92</v>
      </c>
      <c r="Q58" s="903" t="str">
        <f>VLOOKUP(P58,Matches!$B$4:$K$113,7,0)</f>
        <v>Mexico City</v>
      </c>
      <c r="R58" s="904"/>
      <c r="S58" s="90">
        <f>RIGHT($U$74,2)*1</f>
        <v>95</v>
      </c>
      <c r="T58" s="903" t="str">
        <f>VLOOKUP(S58,Matches!$B$4:$K$113,7,0)</f>
        <v>Atlanta</v>
      </c>
      <c r="U58" s="904"/>
      <c r="V58" s="90">
        <f>RIGHT($W$74,2)*1</f>
        <v>96</v>
      </c>
      <c r="W58" s="903" t="str">
        <f>VLOOKUP(V58,Matches!$B$4:$K$113,7,0)</f>
        <v>Vancouver</v>
      </c>
      <c r="X58" s="904"/>
      <c r="Y58" s="4"/>
    </row>
    <row r="59" spans="1:49" x14ac:dyDescent="0.25">
      <c r="A59" s="4"/>
      <c r="B59" s="894">
        <f>VLOOKUP(A58,Matches!$B$4:$K$113,5,0)</f>
        <v>46207.958333333336</v>
      </c>
      <c r="C59" s="895"/>
      <c r="D59" s="4"/>
      <c r="E59" s="894">
        <f>VLOOKUP(D58,Matches!$B$4:$K$113,5,0)</f>
        <v>46207.791666666664</v>
      </c>
      <c r="F59" s="895"/>
      <c r="G59" s="4"/>
      <c r="H59" s="894">
        <f>VLOOKUP(G58,Matches!$B$4:$K$113,5,0)</f>
        <v>46209.875</v>
      </c>
      <c r="I59" s="895"/>
      <c r="J59" s="4"/>
      <c r="K59" s="894">
        <f>VLOOKUP(J58,Matches!$B$4:$K$113,5,0)</f>
        <v>46210.083333333336</v>
      </c>
      <c r="L59" s="895"/>
      <c r="M59" s="4"/>
      <c r="N59" s="894">
        <f>VLOOKUP(M58,Matches!$B$4:$K$113,5,0)</f>
        <v>46208.916666666664</v>
      </c>
      <c r="O59" s="895"/>
      <c r="P59" s="4"/>
      <c r="Q59" s="894">
        <f>VLOOKUP(P58,Matches!$B$4:$K$113,5,0)</f>
        <v>46209.083333333336</v>
      </c>
      <c r="R59" s="895"/>
      <c r="S59" s="4"/>
      <c r="T59" s="894">
        <f>VLOOKUP(S58,Matches!$B$4:$K$113,5,0)</f>
        <v>46210.75</v>
      </c>
      <c r="U59" s="895"/>
      <c r="V59" s="7"/>
      <c r="W59" s="894">
        <f>VLOOKUP(V58,Matches!$B$4:$K$113,5,0)</f>
        <v>46210.916666666664</v>
      </c>
      <c r="X59" s="895"/>
      <c r="Y59" s="4"/>
    </row>
    <row r="60" spans="1:49" x14ac:dyDescent="0.25">
      <c r="A60" s="4"/>
      <c r="B60" s="45" t="str">
        <f>IF(AND(B51&lt;&gt;"",C51&lt;&gt;""),IF(B51&gt;C51,B50,IF(B51&lt;C51,C50,IF(AND(B53&lt;&gt;"",C53&lt;&gt;""),IF(B53&gt;C53,B50,IF(B53&lt;C53,C50,"")),""))),"")</f>
        <v/>
      </c>
      <c r="C60" s="46" t="str">
        <f>IF(AND(E51&lt;&gt;"",F51&lt;&gt;""),IF(E51&gt;F51,E50,IF(E51&lt;F51,F50,IF(AND(E53&lt;&gt;"",F53&lt;&gt;""),IF(E53&gt;F53,E50,IF(E53&lt;F53,F50,"")),""))),"")</f>
        <v/>
      </c>
      <c r="D60" s="4"/>
      <c r="E60" s="45" t="str">
        <f>IF(AND(H51&lt;&gt;"",I51&lt;&gt;""),IF(H51&gt;I51,H50,IF(H51&lt;I51,I50,IF(AND(H53&lt;&gt;"",I53&lt;&gt;""),IF(H53&gt;I53,H50,IF(H53&lt;I53,I50,"")),""))),"")</f>
        <v/>
      </c>
      <c r="F60" s="46" t="str">
        <f>IF(AND(K51&lt;&gt;"",L51&lt;&gt;""),IF(K51&gt;L51,K50,IF(K51&lt;L51,L50,IF(AND(K53&lt;&gt;"",L53&lt;&gt;""),IF(K53&gt;L53,K50,IF(K53&lt;L53,L50,"")),""))),"")</f>
        <v/>
      </c>
      <c r="G60" s="4"/>
      <c r="H60" s="45" t="str">
        <f>IF(AND(N51&lt;&gt;"",O51&lt;&gt;""),IF(N51&gt;O51,N50,IF(N51&lt;O51,O50,IF(AND(N53&lt;&gt;"",O53&lt;&gt;""),IF(N53&gt;O53,N50,IF(N53&lt;O53,O50,"")),""))),"")</f>
        <v/>
      </c>
      <c r="I60" s="46" t="str">
        <f>IF(AND(Q51&lt;&gt;"",R51&lt;&gt;""),IF(Q51&gt;R51,Q50,IF(Q51&lt;R51,R50,IF(AND(Q53&lt;&gt;"",R53&lt;&gt;""),IF(Q53&gt;R53,Q50,IF(Q53&lt;R53,R50,"")),""))),"")</f>
        <v/>
      </c>
      <c r="J60" s="4"/>
      <c r="K60" s="45" t="str">
        <f>IF(AND(T51&lt;&gt;"",U51&lt;&gt;""),IF(T51&gt;U51,T50,IF(T51&lt;U51,U50,IF(AND(T53&lt;&gt;"",U53&lt;&gt;""),IF(T53&gt;U53,T50,IF(T53&lt;U53,U50,"")),""))),"")</f>
        <v/>
      </c>
      <c r="L60" s="46" t="str">
        <f>IF(AND(W51&lt;&gt;"",X51&lt;&gt;""),IF(W51&gt;X51,W50,IF(W51&lt;X51,X50,IF(AND(W53&lt;&gt;"",X53&lt;&gt;""),IF(W53&gt;X53,W50,IF(W53&lt;X53,X50,"")),""))),"")</f>
        <v/>
      </c>
      <c r="M60" s="4"/>
      <c r="N60" s="45" t="str">
        <f>IF(AND(Z51&lt;&gt;"",AA51&lt;&gt;""),IF(Z51&gt;AA51,Z50,IF(Z51&lt;AA51,AA50,IF(AND(Z53&lt;&gt;"",AA53&lt;&gt;""),IF(Z53&gt;AA53,Z50,IF(Z53&lt;AA53,AA50,"")),""))),"")</f>
        <v/>
      </c>
      <c r="O60" s="46" t="str">
        <f>IF(AND(AC51&lt;&gt;"",AD51&lt;&gt;""),IF(AC51&gt;AD51,AC50,IF(AC51&lt;AD51,AD50,IF(AND(AC53&lt;&gt;"",AD53&lt;&gt;""),IF(AC53&gt;AD53,AC50,IF(AC53&lt;AD53,AD50,"")),""))),"")</f>
        <v/>
      </c>
      <c r="P60" s="4"/>
      <c r="Q60" s="45" t="str">
        <f>IF(AND(AF51&lt;&gt;"",AG51&lt;&gt;""),IF(AF51&gt;AG51,AF50,IF(AF51&lt;AG51,AG50,IF(AND(AF53&lt;&gt;"",AG53&lt;&gt;""),IF(AF53&gt;AG53,AF50,IF(AF53&lt;AG53,AG50,"")),""))),"")</f>
        <v/>
      </c>
      <c r="R60" s="46" t="str">
        <f>IF(AND(AI51&lt;&gt;"",AJ51&lt;&gt;""),IF(AI51&gt;AJ51,AI50,IF(AI51&lt;AJ51,AJ50,IF(AND(AI53&lt;&gt;"",AJ53&lt;&gt;""),IF(AI53&gt;AJ53,AI50,IF(AI53&lt;AJ53,AJ50,"")),""))),"")</f>
        <v/>
      </c>
      <c r="S60" s="4"/>
      <c r="T60" s="45" t="str">
        <f>IF(AND(AL51&lt;&gt;"",AM51&lt;&gt;""),IF(AL51&gt;AM51,AL50,IF(AL51&lt;AM51,AM50,IF(AND(AL53&lt;&gt;"",AM53&lt;&gt;""),IF(AL53&gt;AM53,AL50,IF(AL53&lt;AM53,AM50,"")),""))),"")</f>
        <v/>
      </c>
      <c r="U60" s="46" t="str">
        <f>IF(AND(AO51&lt;&gt;"",AP51&lt;&gt;""),IF(AO51&gt;AP51,AO50,IF(AO51&lt;AP51,AP50,IF(AND(AO53&lt;&gt;"",AP53&lt;&gt;""),IF(AO53&gt;AP53,AO50,IF(AO53&lt;AP53,AP50,"")),""))),"")</f>
        <v/>
      </c>
      <c r="V60" s="4"/>
      <c r="W60" s="45" t="str">
        <f>IF(AND(AR51&lt;&gt;"",AS51&lt;&gt;""),IF(AR51&gt;AS51,AR50,IF(AR51&lt;AS51,AS50,IF(AND(AR53&lt;&gt;"",AS53&lt;&gt;""),IF(AR53&gt;AS53,AR50,IF(AR53&lt;AS53,AS50,"")),""))),"")</f>
        <v/>
      </c>
      <c r="X60" s="46" t="str">
        <f>IF(AND(AU51&lt;&gt;"",AV51&lt;&gt;""),IF(AU51&gt;AV51,AU50,IF(AU51&lt;AV51,AV50,IF(AND(AU53&lt;&gt;"",AV53&lt;&gt;""),IF(AU53&gt;AV53,AU50,IF(AU53&lt;AV53,AV50,"")),""))),"")</f>
        <v/>
      </c>
      <c r="Y60" s="4"/>
    </row>
    <row r="61" spans="1:49" ht="15.75" thickBot="1" x14ac:dyDescent="0.3">
      <c r="A61" s="4"/>
      <c r="B61" s="1"/>
      <c r="C61" s="2"/>
      <c r="D61" s="222"/>
      <c r="E61" s="1"/>
      <c r="F61" s="2"/>
      <c r="G61" s="222"/>
      <c r="H61" s="1"/>
      <c r="I61" s="2"/>
      <c r="J61" s="222"/>
      <c r="K61" s="1"/>
      <c r="L61" s="2"/>
      <c r="M61" s="222"/>
      <c r="N61" s="1"/>
      <c r="O61" s="2"/>
      <c r="P61" s="222"/>
      <c r="Q61" s="1"/>
      <c r="R61" s="2"/>
      <c r="S61" s="222"/>
      <c r="T61" s="1"/>
      <c r="U61" s="2"/>
      <c r="V61" s="222"/>
      <c r="W61" s="1"/>
      <c r="X61" s="2"/>
      <c r="Y61" s="223"/>
    </row>
    <row r="62" spans="1:49" ht="9.9499999999999993" customHeight="1" x14ac:dyDescent="0.25">
      <c r="A62" s="4"/>
      <c r="B62" s="896" t="str">
        <f>Language!$E$175</f>
        <v>Penalty shoot-out:</v>
      </c>
      <c r="C62" s="897"/>
      <c r="D62" s="4"/>
      <c r="E62" s="896" t="str">
        <f>Language!$E$175</f>
        <v>Penalty shoot-out:</v>
      </c>
      <c r="F62" s="897"/>
      <c r="G62" s="4"/>
      <c r="H62" s="896" t="str">
        <f>Language!$E$175</f>
        <v>Penalty shoot-out:</v>
      </c>
      <c r="I62" s="897"/>
      <c r="J62" s="4"/>
      <c r="K62" s="896" t="str">
        <f>Language!$E$175</f>
        <v>Penalty shoot-out:</v>
      </c>
      <c r="L62" s="897"/>
      <c r="M62" s="4"/>
      <c r="N62" s="896" t="str">
        <f>Language!$E$175</f>
        <v>Penalty shoot-out:</v>
      </c>
      <c r="O62" s="897"/>
      <c r="P62" s="4"/>
      <c r="Q62" s="896" t="str">
        <f>Language!$E$175</f>
        <v>Penalty shoot-out:</v>
      </c>
      <c r="R62" s="897"/>
      <c r="S62" s="4"/>
      <c r="T62" s="896" t="str">
        <f>Language!$E$175</f>
        <v>Penalty shoot-out:</v>
      </c>
      <c r="U62" s="897"/>
      <c r="V62" s="4"/>
      <c r="W62" s="896" t="str">
        <f>Language!$E$175</f>
        <v>Penalty shoot-out:</v>
      </c>
      <c r="X62" s="897"/>
      <c r="Y62" s="4"/>
    </row>
    <row r="63" spans="1:49" ht="15.75" thickBot="1" x14ac:dyDescent="0.3">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893" t="str">
        <f>IF(AND(B61&lt;&gt;"",C61&lt;&gt;"",B61=C61,B63&lt;&gt;"",C63&lt;&gt;"",B63=C63),Language!$E$192,"")</f>
        <v/>
      </c>
      <c r="C65" s="893"/>
      <c r="D65" s="11"/>
      <c r="E65" s="893" t="str">
        <f>IF(AND(E61&lt;&gt;"",F61&lt;&gt;"",E61=F61,E63&lt;&gt;"",F63&lt;&gt;"",E63=F63),Language!$E$192,"")</f>
        <v/>
      </c>
      <c r="F65" s="893"/>
      <c r="G65" s="11"/>
      <c r="H65" s="893" t="str">
        <f>IF(AND(H61&lt;&gt;"",I61&lt;&gt;"",H61=I61,H63&lt;&gt;"",I63&lt;&gt;"",H63=I63),Language!$E$192,"")</f>
        <v/>
      </c>
      <c r="I65" s="893"/>
      <c r="J65" s="11"/>
      <c r="K65" s="893" t="str">
        <f>IF(AND(K61&lt;&gt;"",L61&lt;&gt;"",K61=L61,K63&lt;&gt;"",L63&lt;&gt;"",K63=L63),Language!$E$192,"")</f>
        <v/>
      </c>
      <c r="L65" s="893"/>
      <c r="M65" s="11"/>
      <c r="N65" s="893" t="str">
        <f>IF(AND(N61&lt;&gt;"",O61&lt;&gt;"",N61=O61,N63&lt;&gt;"",O63&lt;&gt;"",N63=O63),Language!$E$192,"")</f>
        <v/>
      </c>
      <c r="O65" s="893"/>
      <c r="P65" s="11"/>
      <c r="Q65" s="893" t="str">
        <f>IF(AND(Q61&lt;&gt;"",R61&lt;&gt;"",Q61=R61,Q63&lt;&gt;"",R63&lt;&gt;"",Q63=R63),Language!$E$192,"")</f>
        <v/>
      </c>
      <c r="R65" s="893"/>
      <c r="S65" s="11"/>
      <c r="T65" s="893" t="str">
        <f>IF(AND(T61&lt;&gt;"",U61&lt;&gt;"",T61=U61,T63&lt;&gt;"",U63&lt;&gt;"",T63=U63),Language!$E$192,"")</f>
        <v/>
      </c>
      <c r="U65" s="893"/>
      <c r="V65" s="11"/>
      <c r="W65" s="893" t="str">
        <f>IF(AND(W61&lt;&gt;"",X61&lt;&gt;"",W61=X61,W63&lt;&gt;"",X63&lt;&gt;"",W63=X63),Language!$E$192,"")</f>
        <v/>
      </c>
      <c r="X65" s="893"/>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913" t="str">
        <f>VLOOKUP(VLOOKUP(B68,Matches!$B$103:$K$106,10,0),Language!$D$166:$E$169,2,0)</f>
        <v>Quarter final 1</v>
      </c>
      <c r="D67" s="913"/>
      <c r="E67" s="913"/>
      <c r="F67" s="13"/>
      <c r="G67" s="4"/>
      <c r="H67" s="13"/>
      <c r="I67" s="913" t="str">
        <f>VLOOKUP(VLOOKUP(H68,Matches!$B$103:$K$106,10,0),Language!$D$166:$E$169,2,0)</f>
        <v>Quarter final 2</v>
      </c>
      <c r="J67" s="913"/>
      <c r="K67" s="913"/>
      <c r="L67" s="13"/>
      <c r="M67" s="4"/>
      <c r="N67" s="13"/>
      <c r="O67" s="913" t="str">
        <f>VLOOKUP(VLOOKUP(N68,Matches!$B$103:$K$106,10,0),Language!$D$166:$E$169,2,0)</f>
        <v>Quarter final 3</v>
      </c>
      <c r="P67" s="913"/>
      <c r="Q67" s="913"/>
      <c r="R67" s="13"/>
      <c r="S67" s="4"/>
      <c r="T67" s="13"/>
      <c r="U67" s="913" t="str">
        <f>VLOOKUP(VLOOKUP(T68,Matches!$B$103:$K$106,10,0),Language!$D$166:$E$169,2,0)</f>
        <v>Quarter final 4</v>
      </c>
      <c r="V67" s="913"/>
      <c r="W67" s="913"/>
      <c r="X67" s="13"/>
      <c r="Y67" s="4"/>
    </row>
    <row r="68" spans="1:25" x14ac:dyDescent="0.25">
      <c r="A68" s="4"/>
      <c r="B68" s="90">
        <f>RIGHT($F$84,LEN($F$84)-1)*1</f>
        <v>97</v>
      </c>
      <c r="C68" s="914" t="str">
        <f>VLOOKUP(B68,Matches!$B$4:$K$113,7,0)</f>
        <v>Boston</v>
      </c>
      <c r="D68" s="915"/>
      <c r="E68" s="916"/>
      <c r="F68" s="4"/>
      <c r="G68" s="4"/>
      <c r="H68" s="90">
        <f>RIGHT($H$84,LEN($H$84)-1)*1</f>
        <v>98</v>
      </c>
      <c r="I68" s="914" t="str">
        <f>VLOOKUP(H68,Matches!$B$4:$K$113,7,0)</f>
        <v>Los Angeles</v>
      </c>
      <c r="J68" s="915"/>
      <c r="K68" s="916"/>
      <c r="L68" s="4"/>
      <c r="M68" s="4"/>
      <c r="N68" s="90">
        <f>RIGHT($R$84,LEN($R$84)-1)*1</f>
        <v>99</v>
      </c>
      <c r="O68" s="914" t="str">
        <f>VLOOKUP(N68,Matches!$B$4:$K$113,7,0)</f>
        <v>Miami</v>
      </c>
      <c r="P68" s="915"/>
      <c r="Q68" s="916"/>
      <c r="R68" s="4"/>
      <c r="S68" s="4"/>
      <c r="T68" s="90">
        <f>RIGHT($T$84,LEN($T$84)-1)*1</f>
        <v>100</v>
      </c>
      <c r="U68" s="914" t="str">
        <f>VLOOKUP(T68,Matches!$B$4:$K$113,7,0)</f>
        <v>Kansas City</v>
      </c>
      <c r="V68" s="915"/>
      <c r="W68" s="916"/>
      <c r="X68" s="4"/>
      <c r="Y68" s="4"/>
    </row>
    <row r="69" spans="1:25" x14ac:dyDescent="0.25">
      <c r="A69" s="4"/>
      <c r="B69" s="4"/>
      <c r="C69" s="894">
        <f>VLOOKUP(B68,Matches!$B$4:$K$113,5,0)</f>
        <v>46212.916666666664</v>
      </c>
      <c r="D69" s="922"/>
      <c r="E69" s="895"/>
      <c r="F69" s="4"/>
      <c r="G69" s="4"/>
      <c r="H69" s="4"/>
      <c r="I69" s="894">
        <f>VLOOKUP(H68,Matches!$B$4:$K$113,5,0)</f>
        <v>46213.875</v>
      </c>
      <c r="J69" s="922"/>
      <c r="K69" s="895"/>
      <c r="L69" s="4"/>
      <c r="M69" s="4"/>
      <c r="N69" s="4"/>
      <c r="O69" s="894">
        <f>VLOOKUP(N68,Matches!$B$4:$K$113,5,0)</f>
        <v>46214.958333333336</v>
      </c>
      <c r="P69" s="922"/>
      <c r="Q69" s="895"/>
      <c r="R69" s="4"/>
      <c r="S69" s="4"/>
      <c r="T69" s="4"/>
      <c r="U69" s="894">
        <f>VLOOKUP(T68,Matches!$B$4:$K$113,5,0)</f>
        <v>46215.125</v>
      </c>
      <c r="V69" s="922"/>
      <c r="W69" s="895"/>
      <c r="X69" s="4"/>
      <c r="Y69" s="4"/>
    </row>
    <row r="70" spans="1:25" x14ac:dyDescent="0.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x14ac:dyDescent="0.3">
      <c r="A71" s="4"/>
      <c r="B71" s="4"/>
      <c r="C71" s="1"/>
      <c r="D71" s="14"/>
      <c r="E71" s="3"/>
      <c r="F71" s="223"/>
      <c r="G71" s="4"/>
      <c r="H71" s="4"/>
      <c r="I71" s="1"/>
      <c r="J71" s="14"/>
      <c r="K71" s="3"/>
      <c r="L71" s="223"/>
      <c r="M71" s="4"/>
      <c r="N71" s="4"/>
      <c r="O71" s="1"/>
      <c r="P71" s="14"/>
      <c r="Q71" s="3"/>
      <c r="R71" s="223"/>
      <c r="S71" s="4"/>
      <c r="T71" s="4"/>
      <c r="U71" s="1"/>
      <c r="V71" s="14"/>
      <c r="W71" s="3"/>
      <c r="X71" s="223"/>
      <c r="Y71" s="4"/>
    </row>
    <row r="72" spans="1:25" ht="9.9499999999999993" customHeight="1" x14ac:dyDescent="0.25">
      <c r="A72" s="4"/>
      <c r="B72" s="4"/>
      <c r="C72" s="917" t="str">
        <f>Language!$E$175</f>
        <v>Penalty shoot-out:</v>
      </c>
      <c r="D72" s="918"/>
      <c r="E72" s="919"/>
      <c r="F72" s="4"/>
      <c r="G72" s="4"/>
      <c r="H72" s="4"/>
      <c r="I72" s="917" t="str">
        <f>Language!$E$175</f>
        <v>Penalty shoot-out:</v>
      </c>
      <c r="J72" s="918"/>
      <c r="K72" s="919"/>
      <c r="L72" s="4"/>
      <c r="M72" s="4"/>
      <c r="N72" s="4"/>
      <c r="O72" s="917" t="str">
        <f>Language!$E$175</f>
        <v>Penalty shoot-out:</v>
      </c>
      <c r="P72" s="918"/>
      <c r="Q72" s="919"/>
      <c r="R72" s="4"/>
      <c r="S72" s="4"/>
      <c r="T72" s="4"/>
      <c r="U72" s="917" t="str">
        <f>Language!$E$175</f>
        <v>Penalty shoot-out:</v>
      </c>
      <c r="V72" s="918"/>
      <c r="W72" s="919"/>
      <c r="X72" s="4"/>
      <c r="Y72" s="4"/>
    </row>
    <row r="73" spans="1:25" ht="15.75" thickBot="1" x14ac:dyDescent="0.3">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20" t="str">
        <f>IF(AND(C71&lt;&gt;"",E71&lt;&gt;"",C71=E71,C73&lt;&gt;"",E73&lt;&gt;"",C73=E73),Language!$E$192,"")</f>
        <v/>
      </c>
      <c r="D75" s="920"/>
      <c r="E75" s="920"/>
      <c r="F75" s="4"/>
      <c r="G75" s="4"/>
      <c r="H75" s="4"/>
      <c r="I75" s="920" t="str">
        <f>IF(AND(I71&lt;&gt;"",K71&lt;&gt;"",I71=K71,I73&lt;&gt;"",K73&lt;&gt;"",I73=K73),Language!$E$192,"")</f>
        <v/>
      </c>
      <c r="J75" s="920"/>
      <c r="K75" s="920"/>
      <c r="L75" s="4"/>
      <c r="M75" s="4"/>
      <c r="N75" s="4"/>
      <c r="O75" s="920" t="str">
        <f>IF(AND(O71&lt;&gt;"",Q71&lt;&gt;"",O71=Q71,O73&lt;&gt;"",Q73&lt;&gt;"",O73=Q73),Language!$E$192,"")</f>
        <v/>
      </c>
      <c r="P75" s="920"/>
      <c r="Q75" s="920"/>
      <c r="R75" s="4"/>
      <c r="S75" s="4"/>
      <c r="T75" s="4"/>
      <c r="U75" s="920" t="str">
        <f>IF(AND(U71&lt;&gt;"",W71&lt;&gt;"",U71=W71,U73&lt;&gt;"",W73&lt;&gt;"",U73=W73),Language!$E$192,"")</f>
        <v/>
      </c>
      <c r="V75" s="920"/>
      <c r="W75" s="920"/>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921" t="str">
        <f>VLOOKUP(E78,Matches!$B$103:$K$113,10,0)</f>
        <v>Semi-Final 1</v>
      </c>
      <c r="G77" s="921"/>
      <c r="H77" s="921"/>
      <c r="I77" s="4"/>
      <c r="J77" s="4"/>
      <c r="K77" s="4"/>
      <c r="L77" s="4"/>
      <c r="M77" s="4"/>
      <c r="N77" s="4"/>
      <c r="O77" s="4"/>
      <c r="P77" s="4"/>
      <c r="Q77" s="4"/>
      <c r="R77" s="921" t="str">
        <f>VLOOKUP(Q78,Matches!$B$103:$K$113,10,0)</f>
        <v>Semi-Final 2</v>
      </c>
      <c r="S77" s="921"/>
      <c r="T77" s="921"/>
      <c r="U77" s="4"/>
      <c r="V77" s="4"/>
      <c r="W77" s="4"/>
      <c r="X77" s="4"/>
      <c r="Y77" s="4"/>
    </row>
    <row r="78" spans="1:25" x14ac:dyDescent="0.25">
      <c r="A78" s="4"/>
      <c r="B78" s="4"/>
      <c r="C78" s="4"/>
      <c r="D78" s="4"/>
      <c r="E78" s="90">
        <v>101</v>
      </c>
      <c r="F78" s="914" t="str">
        <f>VLOOKUP(E78,Matches!$B$4:$K$113,7,0)</f>
        <v>Dallas</v>
      </c>
      <c r="G78" s="915"/>
      <c r="H78" s="916"/>
      <c r="I78" s="4"/>
      <c r="J78" s="4"/>
      <c r="K78" s="4"/>
      <c r="L78" s="4"/>
      <c r="M78" s="4"/>
      <c r="N78" s="4"/>
      <c r="O78" s="4"/>
      <c r="P78" s="4"/>
      <c r="Q78" s="90">
        <v>102</v>
      </c>
      <c r="R78" s="914" t="str">
        <f>VLOOKUP(Q78,Matches!$B$4:$K$113,7,0)</f>
        <v>Atlanta</v>
      </c>
      <c r="S78" s="915"/>
      <c r="T78" s="916"/>
      <c r="U78" s="4"/>
      <c r="V78" s="4"/>
      <c r="W78" s="4"/>
      <c r="X78" s="4"/>
      <c r="Y78" s="4"/>
    </row>
    <row r="79" spans="1:25" ht="15.75" x14ac:dyDescent="0.25">
      <c r="A79" s="4"/>
      <c r="B79" s="4"/>
      <c r="C79" s="4"/>
      <c r="D79" s="4"/>
      <c r="E79" s="4"/>
      <c r="F79" s="894">
        <f>VLOOKUP(E78,Matches!$B$4:$K$113,5,0)</f>
        <v>46217.875</v>
      </c>
      <c r="G79" s="922"/>
      <c r="H79" s="895"/>
      <c r="I79" s="4"/>
      <c r="J79" s="4"/>
      <c r="K79" s="4"/>
      <c r="L79" s="29"/>
      <c r="M79" s="29"/>
      <c r="N79" s="4"/>
      <c r="O79" s="4"/>
      <c r="P79" s="4"/>
      <c r="Q79" s="4"/>
      <c r="R79" s="894">
        <f>VLOOKUP(Q78,Matches!$B$4:$K$113,5,0)</f>
        <v>46218.875</v>
      </c>
      <c r="S79" s="922"/>
      <c r="T79" s="895"/>
      <c r="U79" s="4"/>
      <c r="V79" s="4"/>
      <c r="W79" s="4"/>
      <c r="X79" s="4"/>
      <c r="Y79" s="4"/>
    </row>
    <row r="80" spans="1:25" x14ac:dyDescent="0.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x14ac:dyDescent="0.3">
      <c r="A81" s="4"/>
      <c r="B81" s="4"/>
      <c r="C81" s="4"/>
      <c r="D81" s="4"/>
      <c r="E81" s="4"/>
      <c r="F81" s="1"/>
      <c r="G81" s="14"/>
      <c r="H81" s="3"/>
      <c r="I81" s="223"/>
      <c r="J81" s="4"/>
      <c r="K81" s="4"/>
      <c r="L81" s="19"/>
      <c r="M81" s="18"/>
      <c r="N81" s="4"/>
      <c r="O81" s="4"/>
      <c r="P81" s="4"/>
      <c r="Q81" s="4"/>
      <c r="R81" s="1"/>
      <c r="S81" s="14"/>
      <c r="T81" s="3"/>
      <c r="U81" s="223"/>
      <c r="V81" s="4"/>
      <c r="W81" s="4"/>
      <c r="X81" s="4"/>
      <c r="Y81" s="4"/>
    </row>
    <row r="82" spans="1:25" ht="9.9499999999999993" customHeight="1" x14ac:dyDescent="0.25">
      <c r="A82" s="4"/>
      <c r="B82" s="4"/>
      <c r="C82" s="4"/>
      <c r="D82" s="4"/>
      <c r="E82" s="4"/>
      <c r="F82" s="917" t="str">
        <f>Language!$E$175</f>
        <v>Penalty shoot-out:</v>
      </c>
      <c r="G82" s="918"/>
      <c r="H82" s="919"/>
      <c r="I82" s="4"/>
      <c r="J82" s="4"/>
      <c r="K82" s="4"/>
      <c r="L82" s="19"/>
      <c r="M82" s="18"/>
      <c r="N82" s="4"/>
      <c r="O82" s="4"/>
      <c r="P82" s="4"/>
      <c r="Q82" s="4"/>
      <c r="R82" s="917" t="str">
        <f>Language!$E$175</f>
        <v>Penalty shoot-out:</v>
      </c>
      <c r="S82" s="918"/>
      <c r="T82" s="919"/>
      <c r="U82" s="4"/>
      <c r="V82" s="4"/>
      <c r="W82" s="4"/>
      <c r="X82" s="4"/>
      <c r="Y82" s="4"/>
    </row>
    <row r="83" spans="1:25" ht="15.75" thickBot="1" x14ac:dyDescent="0.3">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20" t="str">
        <f>IF(AND(F81&lt;&gt;"",H81&lt;&gt;"",F81=H81,F83&lt;&gt;"",H83&lt;&gt;"",F83=H83),Language!$E$192,"")</f>
        <v/>
      </c>
      <c r="G85" s="920"/>
      <c r="H85" s="920"/>
      <c r="I85" s="4"/>
      <c r="J85" s="4"/>
      <c r="K85" s="4"/>
      <c r="L85" s="933" t="str">
        <f>VLOOKUP(K86,Matches!$B$103:$K$113,10,0)</f>
        <v>Third place</v>
      </c>
      <c r="M85" s="933"/>
      <c r="N85" s="933"/>
      <c r="O85" s="4"/>
      <c r="P85" s="4"/>
      <c r="Q85" s="4"/>
      <c r="R85" s="920" t="str">
        <f>IF(AND(R81&lt;&gt;"",T81&lt;&gt;"",R81=T81,R83&lt;&gt;"",T83&lt;&gt;"",R83=T83),Language!$E$192,"")</f>
        <v/>
      </c>
      <c r="S85" s="920"/>
      <c r="T85" s="920"/>
      <c r="U85" s="4"/>
      <c r="V85" s="4"/>
      <c r="W85" s="4"/>
      <c r="X85" s="4"/>
      <c r="Y85" s="4"/>
    </row>
    <row r="86" spans="1:25" x14ac:dyDescent="0.25">
      <c r="A86" s="4"/>
      <c r="B86" s="4"/>
      <c r="C86" s="4"/>
      <c r="D86" s="4"/>
      <c r="E86" s="4"/>
      <c r="F86" s="4"/>
      <c r="G86" s="4"/>
      <c r="H86" s="4"/>
      <c r="I86" s="4"/>
      <c r="J86" s="4"/>
      <c r="K86" s="90">
        <v>103</v>
      </c>
      <c r="L86" s="914" t="str">
        <f>VLOOKUP(K86,Matches!$B$4:$K$113,7,0)</f>
        <v>Miami</v>
      </c>
      <c r="M86" s="915"/>
      <c r="N86" s="916"/>
      <c r="O86" s="4"/>
      <c r="P86" s="4"/>
      <c r="Q86" s="4"/>
      <c r="R86" s="4"/>
      <c r="S86" s="4"/>
      <c r="T86" s="4"/>
      <c r="U86" s="4"/>
      <c r="V86" s="4"/>
      <c r="W86" s="4"/>
      <c r="X86" s="4"/>
      <c r="Y86" s="4"/>
    </row>
    <row r="87" spans="1:25" x14ac:dyDescent="0.25">
      <c r="A87" s="4"/>
      <c r="B87" s="4"/>
      <c r="C87" s="4"/>
      <c r="D87" s="4"/>
      <c r="E87" s="4"/>
      <c r="F87" s="4"/>
      <c r="G87" s="4"/>
      <c r="H87" s="4"/>
      <c r="I87" s="4"/>
      <c r="J87" s="4"/>
      <c r="K87" s="4"/>
      <c r="L87" s="894">
        <f>VLOOKUP(K86,Matches!$B$4:$K$113,5,0)</f>
        <v>46221.958333333336</v>
      </c>
      <c r="M87" s="922"/>
      <c r="N87" s="895"/>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c r="M89" s="14"/>
      <c r="N89" s="3"/>
      <c r="O89" s="223"/>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17" t="str">
        <f>Language!$E$175</f>
        <v>Penalty shoot-out:</v>
      </c>
      <c r="M90" s="918"/>
      <c r="N90" s="919"/>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9"/>
      <c r="M91" s="221"/>
      <c r="N91" s="220"/>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6"/>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20" t="str">
        <f>IF(AND(L89&lt;&gt;"",N89&lt;&gt;"",L89=N89,L91&lt;&gt;"",N91&lt;&gt;"",L91=N91),Language!$E$192,"")</f>
        <v/>
      </c>
      <c r="M93" s="920"/>
      <c r="N93" s="920"/>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928" t="str">
        <f>VLOOKUP(K96,Matches!$B$103:$K$113,10,0)</f>
        <v>Final</v>
      </c>
      <c r="M95" s="929"/>
      <c r="N95" s="930"/>
      <c r="O95" s="4"/>
      <c r="P95" s="4"/>
      <c r="Q95" s="4"/>
      <c r="R95" s="4"/>
      <c r="S95" s="4"/>
      <c r="T95" s="4"/>
      <c r="U95" s="4"/>
      <c r="V95" s="4"/>
      <c r="W95" s="4"/>
      <c r="X95" s="4"/>
      <c r="Y95" s="4"/>
    </row>
    <row r="96" spans="1:25" x14ac:dyDescent="0.25">
      <c r="A96" s="4"/>
      <c r="B96" s="4"/>
      <c r="C96" s="4"/>
      <c r="D96" s="4"/>
      <c r="E96" s="4"/>
      <c r="F96" s="4"/>
      <c r="G96" s="4"/>
      <c r="H96" s="4"/>
      <c r="I96" s="4"/>
      <c r="J96" s="4"/>
      <c r="K96" s="90">
        <v>104</v>
      </c>
      <c r="L96" s="914" t="str">
        <f>VLOOKUP(K96,Matches!$B$4:$K$113,7,0)</f>
        <v>New York/New Jersey</v>
      </c>
      <c r="M96" s="915"/>
      <c r="N96" s="916"/>
      <c r="O96" s="4"/>
      <c r="P96" s="4"/>
      <c r="Q96" s="4"/>
      <c r="R96" s="931" t="str">
        <f>Language!$E$141</f>
        <v>World Champion 2026:</v>
      </c>
      <c r="S96" s="931"/>
      <c r="T96" s="931"/>
      <c r="U96" s="931"/>
      <c r="V96" s="931"/>
      <c r="W96" s="931"/>
      <c r="X96" s="4"/>
      <c r="Y96" s="4"/>
    </row>
    <row r="97" spans="1:25" x14ac:dyDescent="0.25">
      <c r="A97" s="4"/>
      <c r="B97" s="4"/>
      <c r="C97" s="4"/>
      <c r="D97" s="4"/>
      <c r="E97" s="4"/>
      <c r="F97" s="4"/>
      <c r="G97" s="4"/>
      <c r="H97" s="4"/>
      <c r="I97" s="4"/>
      <c r="J97" s="4"/>
      <c r="K97" s="4"/>
      <c r="L97" s="894">
        <f>VLOOKUP(K96,Matches!$B$4:$K$113,5,0)</f>
        <v>46222.875</v>
      </c>
      <c r="M97" s="922"/>
      <c r="N97" s="895"/>
      <c r="O97" s="4"/>
      <c r="P97" s="4"/>
      <c r="Q97" s="4"/>
      <c r="R97" s="931"/>
      <c r="S97" s="931"/>
      <c r="T97" s="931"/>
      <c r="U97" s="931"/>
      <c r="V97" s="931"/>
      <c r="W97" s="931"/>
      <c r="X97" s="4"/>
      <c r="Y97" s="4"/>
    </row>
    <row r="98" spans="1:25" x14ac:dyDescent="0.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932" t="str">
        <f>IF(AND(L99&lt;&gt;"",N99&lt;&gt;""),IF(L99&gt;N99,L98,IF(L99&lt;N99,N98,IF(AND(L101&lt;&gt;"",N101&lt;&gt;""),IF(L101&gt;N101,L98,IF(L101&lt;N101,N98,"")),""))),"")</f>
        <v/>
      </c>
      <c r="S98" s="932"/>
      <c r="T98" s="932"/>
      <c r="U98" s="932"/>
      <c r="V98" s="932"/>
      <c r="W98" s="932"/>
      <c r="X98" s="4"/>
      <c r="Y98" s="4"/>
    </row>
    <row r="99" spans="1:25" ht="15.75" thickBot="1" x14ac:dyDescent="0.3">
      <c r="A99" s="4"/>
      <c r="B99" s="17"/>
      <c r="C99" s="4"/>
      <c r="D99" s="4"/>
      <c r="E99" s="4"/>
      <c r="F99" s="4"/>
      <c r="G99" s="4"/>
      <c r="H99" s="4"/>
      <c r="I99" s="4"/>
      <c r="J99" s="4"/>
      <c r="K99" s="4"/>
      <c r="L99" s="1"/>
      <c r="M99" s="91"/>
      <c r="N99" s="3"/>
      <c r="O99" s="223"/>
      <c r="P99" s="4"/>
      <c r="Q99" s="4"/>
      <c r="R99" s="932"/>
      <c r="S99" s="932"/>
      <c r="T99" s="932"/>
      <c r="U99" s="932"/>
      <c r="V99" s="932"/>
      <c r="W99" s="932"/>
      <c r="X99" s="4"/>
      <c r="Y99" s="4"/>
    </row>
    <row r="100" spans="1:25" ht="9.9499999999999993" customHeight="1" x14ac:dyDescent="0.25">
      <c r="A100" s="4"/>
      <c r="B100" s="17"/>
      <c r="C100" s="4"/>
      <c r="D100" s="4"/>
      <c r="E100" s="4"/>
      <c r="F100" s="4"/>
      <c r="G100" s="4"/>
      <c r="H100" s="4"/>
      <c r="I100" s="4"/>
      <c r="J100" s="4"/>
      <c r="K100" s="4"/>
      <c r="L100" s="917" t="str">
        <f>Language!$E$175</f>
        <v>Penalty shoot-out:</v>
      </c>
      <c r="M100" s="918"/>
      <c r="N100" s="919"/>
      <c r="O100" s="4"/>
      <c r="P100" s="4"/>
      <c r="Q100" s="4"/>
      <c r="R100" s="218"/>
      <c r="S100" s="218"/>
      <c r="T100" s="218"/>
      <c r="U100" s="218"/>
      <c r="V100" s="218"/>
      <c r="W100" s="218"/>
      <c r="X100" s="4"/>
      <c r="Y100" s="4"/>
    </row>
    <row r="101" spans="1:25" ht="15" customHeight="1" thickBot="1" x14ac:dyDescent="0.3">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20" t="str">
        <f>IF(AND(L99&lt;&gt;"",N99&lt;&gt;"",L99=N99,L101&lt;&gt;"",N101&lt;&gt;"",L101=N101),Language!$E$192,"")</f>
        <v/>
      </c>
      <c r="M103" s="920"/>
      <c r="N103" s="920"/>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23"/>
      <c r="V105" s="924"/>
      <c r="W105" s="924"/>
      <c r="X105" s="924"/>
      <c r="Y105" s="4"/>
    </row>
    <row r="106" spans="1:25" x14ac:dyDescent="0.25">
      <c r="A106" s="4"/>
      <c r="B106" s="925" t="s">
        <v>1711</v>
      </c>
      <c r="C106" s="926"/>
      <c r="D106" s="926"/>
      <c r="E106" s="4"/>
      <c r="F106" s="4"/>
      <c r="G106" s="4"/>
      <c r="H106" s="4"/>
      <c r="I106" s="4"/>
      <c r="J106" s="4"/>
      <c r="K106" s="4"/>
      <c r="L106" s="4"/>
      <c r="M106" s="4"/>
      <c r="N106" s="4"/>
      <c r="O106" s="4"/>
      <c r="P106" s="4"/>
      <c r="Q106" s="4"/>
      <c r="R106" s="4"/>
      <c r="S106" s="4"/>
      <c r="T106" s="927" t="s">
        <v>1019</v>
      </c>
      <c r="U106" s="927"/>
      <c r="V106" s="927"/>
      <c r="W106" s="927"/>
      <c r="X106" s="927"/>
      <c r="Y106" s="4"/>
    </row>
    <row r="107" spans="1:25" x14ac:dyDescent="0.25"/>
  </sheetData>
  <sheetProtection sheet="1" selectLockedCells="1"/>
  <mergeCells count="354">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44 E44 H44 K44 N44 Q44 T44 W44 Z44 AC44 AF44 AI44">
    <cfRule type="expression" dxfId="1209" priority="18">
      <formula>COUNTIF($AN$32:$AN$39,RIGHT(B9,1))&gt;0</formula>
    </cfRule>
  </conditionalFormatting>
  <conditionalFormatting sqref="C44 F44 I44 L44 O44 R44 U44 X44 AA44 AD44 AG44 AJ44">
    <cfRule type="expression" dxfId="1208" priority="17">
      <formula>COUNTIF($AN$32:$AN$39,RIGHT(B9,1))&gt;0</formula>
    </cfRule>
  </conditionalFormatting>
  <conditionalFormatting sqref="B5 E5 H5 K5 N5 Q5 T5 W5 Z5 AC5 AF5 AI5">
    <cfRule type="expression" dxfId="1207" priority="16">
      <formula>COUNTIF($AN$32:$AN$39,RIGHT(B9,1))&gt;0</formula>
    </cfRule>
  </conditionalFormatting>
  <conditionalFormatting sqref="C5 F5 I5 L5 O5 R5 U5 X5 AA5 AD5 AG5 AJ5">
    <cfRule type="expression" dxfId="1206"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205"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04"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03" priority="12">
      <formula>INT(B12)=TODAY()</formula>
    </cfRule>
  </conditionalFormatting>
  <conditionalFormatting sqref="B52 E52 H52 K52 N52 Q52 T52 W52 Z52 AC52 AF52 AI52 AL52 AO52 AR52 AU52 B62 E62 H62 K62 N62 Q62 T62 W62">
    <cfRule type="expression" dxfId="1202" priority="11">
      <formula>AND(B51=C51,B51&lt;&gt;"")</formula>
    </cfRule>
  </conditionalFormatting>
  <conditionalFormatting sqref="C72 I72 O72 U72 F82 R82 L90 L100">
    <cfRule type="expression" dxfId="1201" priority="10">
      <formula>AND(C71=E71,C71&lt;&gt;"")</formula>
    </cfRule>
  </conditionalFormatting>
  <conditionalFormatting sqref="B53 E53 H53 K53 N53 Q53 T53 W53 Z53 AC53 AF53 AI53 AL53 AO53 AR53 AU53 B63 E63 H63 K63 N63 Q63 T63 W63">
    <cfRule type="expression" dxfId="1200" priority="9">
      <formula>AND(B51=C51,B51&lt;&gt;"")</formula>
    </cfRule>
  </conditionalFormatting>
  <conditionalFormatting sqref="C53 F53 I53 L53 O53 R53 U53 X53 AA53 AD53 AG53 AJ53 AM53 AP53 AS53 AV53 C63 F63 I63 L63 O63 R63 U63 X63">
    <cfRule type="expression" dxfId="1199" priority="8">
      <formula>AND(B51=C51,B51&lt;&gt;"")</formula>
    </cfRule>
  </conditionalFormatting>
  <conditionalFormatting sqref="C73 I73 O73 U73 R83 F83 L91 L101">
    <cfRule type="expression" dxfId="1198" priority="7">
      <formula>AND(C71=E71,C71&lt;&gt;"")</formula>
    </cfRule>
  </conditionalFormatting>
  <conditionalFormatting sqref="E73 K73 Q73 W73 H83 T83 N91 N101">
    <cfRule type="expression" dxfId="1197" priority="6">
      <formula>AND(C71=E71,C71&lt;&gt;"")</formula>
    </cfRule>
  </conditionalFormatting>
  <conditionalFormatting sqref="E71 K71 Q71 W71 H81 T81 N89 N99">
    <cfRule type="expression" dxfId="1196" priority="5">
      <formula>AND(C69&lt;NOW()-0.125,E71="")</formula>
    </cfRule>
  </conditionalFormatting>
  <conditionalFormatting sqref="B3:AV99">
    <cfRule type="expression" dxfId="1195" priority="1">
      <formula>AND(B3=$AZ$10,B3&lt;&gt;"")</formula>
    </cfRule>
    <cfRule type="expression" dxfId="1194" priority="2">
      <formula>AND(B3=$AZ$9,B3&lt;&gt;"")</formula>
    </cfRule>
    <cfRule type="expression" dxfId="1193" priority="3">
      <formula>AND(B3=$AZ$8,B3&lt;&gt;"")</formula>
    </cfRule>
    <cfRule type="expression" dxfId="1192" priority="4">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baseColWidth="10" defaultColWidth="0" defaultRowHeight="15" x14ac:dyDescent="0.25"/>
  <cols>
    <col min="1" max="1" width="8" customWidth="1"/>
    <col min="2" max="2" width="19.28515625" hidden="1" customWidth="1"/>
    <col min="3" max="3" width="11.42578125" hidden="1" customWidth="1"/>
    <col min="4" max="4" width="7" style="4" customWidth="1"/>
    <col min="5" max="5" width="22.710937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x14ac:dyDescent="0.5">
      <c r="B1" s="224"/>
      <c r="D1" s="866"/>
      <c r="F1" s="1036" t="str">
        <f>Language!$E$126</f>
        <v>Choose language</v>
      </c>
      <c r="G1" s="1036"/>
      <c r="H1" s="1036"/>
      <c r="I1" s="1036"/>
      <c r="J1" s="1036"/>
      <c r="K1" s="365"/>
      <c r="L1" s="1037" t="str">
        <f>Language!$E$196</f>
        <v>Click here and choose language:</v>
      </c>
      <c r="M1" s="1038"/>
      <c r="N1" s="368" t="s">
        <v>88</v>
      </c>
      <c r="O1" s="395" t="s">
        <v>559</v>
      </c>
    </row>
    <row r="2" spans="2:15" ht="11.25" customHeight="1" thickBot="1" x14ac:dyDescent="0.3">
      <c r="D2" s="228">
        <v>46113</v>
      </c>
      <c r="F2" s="1039"/>
      <c r="G2" s="1039"/>
      <c r="H2" s="1039"/>
      <c r="I2" s="1039"/>
      <c r="J2" s="1039"/>
      <c r="K2" s="366"/>
      <c r="M2" s="94"/>
      <c r="N2" s="96"/>
    </row>
    <row r="3" spans="2:15" ht="15.75" thickTop="1" x14ac:dyDescent="0.25">
      <c r="B3" s="25" t="s">
        <v>88</v>
      </c>
      <c r="C3" s="42">
        <f>IF(AND($N$1&lt;&gt;B4,$N$1&lt;&gt;B5,$N$1&lt;&gt;B6,$N$1&lt;&gt;B7,$N$1&lt;&gt;B8,$N$1&lt;&gt;B9),1,0)</f>
        <v>1</v>
      </c>
      <c r="D3" s="1040" t="s">
        <v>558</v>
      </c>
      <c r="E3" s="1044"/>
      <c r="F3" s="1045" t="s">
        <v>88</v>
      </c>
      <c r="G3" s="1042" t="s">
        <v>89</v>
      </c>
      <c r="H3" s="1042" t="s">
        <v>90</v>
      </c>
      <c r="I3" s="1047" t="s">
        <v>91</v>
      </c>
      <c r="J3" s="1042" t="s">
        <v>110</v>
      </c>
      <c r="K3" s="1042" t="s">
        <v>739</v>
      </c>
      <c r="L3" s="1034" t="s">
        <v>92</v>
      </c>
      <c r="M3" s="23"/>
    </row>
    <row r="4" spans="2:15" x14ac:dyDescent="0.25">
      <c r="B4" s="25" t="s">
        <v>89</v>
      </c>
      <c r="C4" s="42">
        <f t="shared" ref="C4:C9" si="0">IF($N$1=B4,1,0)</f>
        <v>0</v>
      </c>
      <c r="D4" s="1041"/>
      <c r="E4" s="1044"/>
      <c r="F4" s="1046"/>
      <c r="G4" s="1043"/>
      <c r="H4" s="1043"/>
      <c r="I4" s="1048"/>
      <c r="J4" s="1043"/>
      <c r="K4" s="1049"/>
      <c r="L4" s="1035"/>
      <c r="M4" s="47"/>
      <c r="N4" s="48"/>
    </row>
    <row r="5" spans="2:15" x14ac:dyDescent="0.25">
      <c r="B5" s="25" t="s">
        <v>90</v>
      </c>
      <c r="C5" s="42">
        <f t="shared" si="0"/>
        <v>0</v>
      </c>
      <c r="D5" s="182">
        <v>1</v>
      </c>
      <c r="E5" s="205" t="str">
        <f>IF($C$3,F5,IF($C$4,G5,IF($C$5,H5,IF($C$6,I5,IF($C$7,J5,IF($C$8,K5,IF(L5&lt;&gt;"",L5,F5)))))))</f>
        <v>France</v>
      </c>
      <c r="F5" s="133" t="s">
        <v>39</v>
      </c>
      <c r="G5" s="134" t="s">
        <v>67</v>
      </c>
      <c r="H5" s="132" t="s">
        <v>67</v>
      </c>
      <c r="I5" s="135" t="s">
        <v>39</v>
      </c>
      <c r="J5" s="132" t="s">
        <v>101</v>
      </c>
      <c r="K5" s="628" t="s">
        <v>742</v>
      </c>
      <c r="L5" s="73"/>
    </row>
    <row r="6" spans="2:15" x14ac:dyDescent="0.25">
      <c r="B6" s="25" t="s">
        <v>91</v>
      </c>
      <c r="C6" s="42">
        <f t="shared" si="0"/>
        <v>0</v>
      </c>
      <c r="D6" s="182">
        <v>2</v>
      </c>
      <c r="E6" s="205" t="str">
        <f t="shared" ref="E6:E69" si="1">IF($C$3,F6,IF($C$4,G6,IF($C$5,H6,IF($C$6,I6,IF($C$7,J6,IF($C$8,K6,IF(L6&lt;&gt;"",L6,F6)))))))</f>
        <v>Spain</v>
      </c>
      <c r="F6" s="133" t="s">
        <v>38</v>
      </c>
      <c r="G6" s="134" t="s">
        <v>65</v>
      </c>
      <c r="H6" s="132" t="s">
        <v>81</v>
      </c>
      <c r="I6" s="135" t="s">
        <v>82</v>
      </c>
      <c r="J6" s="132" t="s">
        <v>103</v>
      </c>
      <c r="K6" s="628" t="s">
        <v>840</v>
      </c>
      <c r="L6" s="73"/>
    </row>
    <row r="7" spans="2:15" x14ac:dyDescent="0.25">
      <c r="B7" s="25" t="s">
        <v>110</v>
      </c>
      <c r="C7" s="42">
        <f t="shared" si="0"/>
        <v>0</v>
      </c>
      <c r="D7" s="182">
        <v>3</v>
      </c>
      <c r="E7" s="205" t="str">
        <f t="shared" si="1"/>
        <v>Argentina</v>
      </c>
      <c r="F7" s="133" t="s">
        <v>337</v>
      </c>
      <c r="G7" s="134" t="s">
        <v>337</v>
      </c>
      <c r="H7" s="132" t="s">
        <v>337</v>
      </c>
      <c r="I7" s="135" t="s">
        <v>390</v>
      </c>
      <c r="J7" s="132" t="s">
        <v>255</v>
      </c>
      <c r="K7" s="628" t="s">
        <v>743</v>
      </c>
      <c r="L7" s="73"/>
    </row>
    <row r="8" spans="2:15" x14ac:dyDescent="0.25">
      <c r="B8" s="25" t="s">
        <v>739</v>
      </c>
      <c r="C8" s="42">
        <f t="shared" si="0"/>
        <v>0</v>
      </c>
      <c r="D8" s="182">
        <v>4</v>
      </c>
      <c r="E8" s="205" t="str">
        <f t="shared" si="1"/>
        <v>England</v>
      </c>
      <c r="F8" s="133" t="s">
        <v>1</v>
      </c>
      <c r="G8" s="134" t="s">
        <v>62</v>
      </c>
      <c r="H8" s="132" t="s">
        <v>76</v>
      </c>
      <c r="I8" s="135" t="s">
        <v>77</v>
      </c>
      <c r="J8" s="132" t="s">
        <v>1</v>
      </c>
      <c r="K8" s="628" t="s">
        <v>744</v>
      </c>
      <c r="L8" s="73"/>
    </row>
    <row r="9" spans="2:15" x14ac:dyDescent="0.25">
      <c r="B9" s="25" t="s">
        <v>92</v>
      </c>
      <c r="C9" s="42">
        <f t="shared" si="0"/>
        <v>0</v>
      </c>
      <c r="D9" s="182">
        <v>5</v>
      </c>
      <c r="E9" s="205" t="str">
        <f t="shared" si="1"/>
        <v>Portugal</v>
      </c>
      <c r="F9" s="133" t="s">
        <v>0</v>
      </c>
      <c r="G9" s="134" t="s">
        <v>0</v>
      </c>
      <c r="H9" s="132" t="s">
        <v>85</v>
      </c>
      <c r="I9" s="135" t="s">
        <v>0</v>
      </c>
      <c r="J9" s="132" t="s">
        <v>0</v>
      </c>
      <c r="K9" s="628" t="s">
        <v>0</v>
      </c>
      <c r="L9" s="73"/>
    </row>
    <row r="10" spans="2:15" x14ac:dyDescent="0.25">
      <c r="D10" s="182">
        <v>6</v>
      </c>
      <c r="E10" s="205" t="str">
        <f t="shared" si="1"/>
        <v>Brazil</v>
      </c>
      <c r="F10" s="133" t="s">
        <v>342</v>
      </c>
      <c r="G10" s="134" t="s">
        <v>343</v>
      </c>
      <c r="H10" s="132" t="s">
        <v>344</v>
      </c>
      <c r="I10" s="135" t="s">
        <v>345</v>
      </c>
      <c r="J10" s="132" t="s">
        <v>170</v>
      </c>
      <c r="K10" s="628" t="s">
        <v>740</v>
      </c>
      <c r="L10" s="73"/>
    </row>
    <row r="11" spans="2:15" x14ac:dyDescent="0.25">
      <c r="D11" s="182">
        <v>7</v>
      </c>
      <c r="E11" s="205" t="str">
        <f t="shared" si="1"/>
        <v>Netherlands</v>
      </c>
      <c r="F11" s="133" t="s">
        <v>411</v>
      </c>
      <c r="G11" s="134" t="s">
        <v>452</v>
      </c>
      <c r="H11" s="132" t="s">
        <v>453</v>
      </c>
      <c r="I11" s="135" t="s">
        <v>454</v>
      </c>
      <c r="J11" s="132" t="s">
        <v>455</v>
      </c>
      <c r="K11" s="628" t="s">
        <v>745</v>
      </c>
      <c r="L11" s="73"/>
    </row>
    <row r="12" spans="2:15" x14ac:dyDescent="0.25">
      <c r="D12" s="182">
        <v>8</v>
      </c>
      <c r="E12" s="205" t="str">
        <f t="shared" si="1"/>
        <v>Morocco</v>
      </c>
      <c r="F12" s="133" t="s">
        <v>328</v>
      </c>
      <c r="G12" s="134" t="s">
        <v>329</v>
      </c>
      <c r="H12" s="132" t="s">
        <v>330</v>
      </c>
      <c r="I12" s="135" t="s">
        <v>331</v>
      </c>
      <c r="J12" s="132" t="s">
        <v>252</v>
      </c>
      <c r="K12" s="628" t="s">
        <v>252</v>
      </c>
      <c r="L12" s="73"/>
    </row>
    <row r="13" spans="2:15" x14ac:dyDescent="0.25">
      <c r="D13" s="182">
        <v>9</v>
      </c>
      <c r="E13" s="205" t="str">
        <f t="shared" si="1"/>
        <v>Belgium</v>
      </c>
      <c r="F13" s="133" t="s">
        <v>36</v>
      </c>
      <c r="G13" s="134" t="s">
        <v>60</v>
      </c>
      <c r="H13" s="132" t="s">
        <v>73</v>
      </c>
      <c r="I13" s="135" t="s">
        <v>74</v>
      </c>
      <c r="J13" s="132" t="s">
        <v>107</v>
      </c>
      <c r="K13" s="628" t="s">
        <v>741</v>
      </c>
      <c r="L13" s="73"/>
    </row>
    <row r="14" spans="2:15" x14ac:dyDescent="0.25">
      <c r="D14" s="182">
        <v>10</v>
      </c>
      <c r="E14" s="205" t="str">
        <f t="shared" si="1"/>
        <v>Germany</v>
      </c>
      <c r="F14" s="133" t="s">
        <v>37</v>
      </c>
      <c r="G14" s="134" t="s">
        <v>68</v>
      </c>
      <c r="H14" s="132" t="s">
        <v>86</v>
      </c>
      <c r="I14" s="135" t="s">
        <v>87</v>
      </c>
      <c r="J14" s="132" t="s">
        <v>102</v>
      </c>
      <c r="K14" s="628" t="s">
        <v>747</v>
      </c>
      <c r="L14" s="73"/>
    </row>
    <row r="15" spans="2:15" x14ac:dyDescent="0.25">
      <c r="D15" s="182">
        <v>11</v>
      </c>
      <c r="E15" s="205" t="str">
        <f t="shared" si="1"/>
        <v>Croatia</v>
      </c>
      <c r="F15" s="133" t="s">
        <v>41</v>
      </c>
      <c r="G15" s="134" t="s">
        <v>63</v>
      </c>
      <c r="H15" s="132" t="s">
        <v>78</v>
      </c>
      <c r="I15" s="135" t="s">
        <v>79</v>
      </c>
      <c r="J15" s="132" t="s">
        <v>109</v>
      </c>
      <c r="K15" s="628" t="s">
        <v>749</v>
      </c>
      <c r="L15" s="73"/>
    </row>
    <row r="16" spans="2:15" x14ac:dyDescent="0.25">
      <c r="D16" s="182">
        <v>12</v>
      </c>
      <c r="E16" s="205" t="str">
        <f t="shared" si="1"/>
        <v>Italy</v>
      </c>
      <c r="F16" s="133" t="s">
        <v>410</v>
      </c>
      <c r="G16" s="134" t="s">
        <v>449</v>
      </c>
      <c r="H16" s="132" t="s">
        <v>449</v>
      </c>
      <c r="I16" s="135" t="s">
        <v>450</v>
      </c>
      <c r="J16" s="132" t="s">
        <v>451</v>
      </c>
      <c r="K16" s="628" t="s">
        <v>839</v>
      </c>
      <c r="L16" s="73"/>
    </row>
    <row r="17" spans="4:12" x14ac:dyDescent="0.25">
      <c r="D17" s="182">
        <v>13</v>
      </c>
      <c r="E17" s="205" t="str">
        <f t="shared" si="1"/>
        <v>Colombia</v>
      </c>
      <c r="F17" s="133" t="s">
        <v>357</v>
      </c>
      <c r="G17" s="134" t="s">
        <v>357</v>
      </c>
      <c r="H17" s="132" t="s">
        <v>357</v>
      </c>
      <c r="I17" s="135" t="s">
        <v>358</v>
      </c>
      <c r="J17" s="132" t="s">
        <v>264</v>
      </c>
      <c r="K17" s="628" t="s">
        <v>357</v>
      </c>
      <c r="L17" s="73"/>
    </row>
    <row r="18" spans="4:12" x14ac:dyDescent="0.25">
      <c r="D18" s="182">
        <v>14</v>
      </c>
      <c r="E18" s="205" t="str">
        <f t="shared" si="1"/>
        <v>Senegal</v>
      </c>
      <c r="F18" s="133" t="s">
        <v>263</v>
      </c>
      <c r="G18" s="134" t="s">
        <v>263</v>
      </c>
      <c r="H18" s="132" t="s">
        <v>263</v>
      </c>
      <c r="I18" s="135" t="s">
        <v>356</v>
      </c>
      <c r="J18" s="132" t="s">
        <v>263</v>
      </c>
      <c r="K18" s="628" t="s">
        <v>263</v>
      </c>
      <c r="L18" s="73"/>
    </row>
    <row r="19" spans="4:12" x14ac:dyDescent="0.25">
      <c r="D19" s="182">
        <v>15</v>
      </c>
      <c r="E19" s="205" t="str">
        <f t="shared" si="1"/>
        <v>Mexico</v>
      </c>
      <c r="F19" s="133" t="s">
        <v>348</v>
      </c>
      <c r="G19" s="134" t="s">
        <v>349</v>
      </c>
      <c r="H19" s="132" t="s">
        <v>350</v>
      </c>
      <c r="I19" s="135" t="s">
        <v>351</v>
      </c>
      <c r="J19" s="132" t="s">
        <v>260</v>
      </c>
      <c r="K19" s="628" t="s">
        <v>348</v>
      </c>
      <c r="L19" s="73"/>
    </row>
    <row r="20" spans="4:12" x14ac:dyDescent="0.25">
      <c r="D20" s="182">
        <v>16</v>
      </c>
      <c r="E20" s="205" t="str">
        <f t="shared" si="1"/>
        <v>USA</v>
      </c>
      <c r="F20" s="133" t="s">
        <v>456</v>
      </c>
      <c r="G20" s="134" t="s">
        <v>457</v>
      </c>
      <c r="H20" s="132" t="s">
        <v>456</v>
      </c>
      <c r="I20" s="135" t="s">
        <v>456</v>
      </c>
      <c r="J20" s="132" t="s">
        <v>456</v>
      </c>
      <c r="K20" s="628" t="s">
        <v>456</v>
      </c>
      <c r="L20" s="73"/>
    </row>
    <row r="21" spans="4:12" x14ac:dyDescent="0.25">
      <c r="D21" s="182">
        <v>17</v>
      </c>
      <c r="E21" s="205" t="str">
        <f t="shared" si="1"/>
        <v>Uruguay</v>
      </c>
      <c r="F21" s="133" t="s">
        <v>251</v>
      </c>
      <c r="G21" s="134" t="s">
        <v>251</v>
      </c>
      <c r="H21" s="132" t="s">
        <v>251</v>
      </c>
      <c r="I21" s="135" t="s">
        <v>251</v>
      </c>
      <c r="J21" s="132" t="s">
        <v>251</v>
      </c>
      <c r="K21" s="628" t="s">
        <v>251</v>
      </c>
      <c r="L21" s="73"/>
    </row>
    <row r="22" spans="4:12" x14ac:dyDescent="0.25">
      <c r="D22" s="182">
        <v>18</v>
      </c>
      <c r="E22" s="205" t="str">
        <f t="shared" si="1"/>
        <v>Japan</v>
      </c>
      <c r="F22" s="133" t="s">
        <v>265</v>
      </c>
      <c r="G22" s="134" t="s">
        <v>359</v>
      </c>
      <c r="H22" s="132" t="s">
        <v>360</v>
      </c>
      <c r="I22" s="135" t="s">
        <v>361</v>
      </c>
      <c r="J22" s="132" t="s">
        <v>265</v>
      </c>
      <c r="K22" s="628" t="s">
        <v>265</v>
      </c>
      <c r="L22" s="73"/>
    </row>
    <row r="23" spans="4:12" x14ac:dyDescent="0.25">
      <c r="D23" s="182">
        <v>19</v>
      </c>
      <c r="E23" s="205" t="str">
        <f t="shared" si="1"/>
        <v>Switzerland</v>
      </c>
      <c r="F23" s="133" t="s">
        <v>57</v>
      </c>
      <c r="G23" s="134" t="s">
        <v>58</v>
      </c>
      <c r="H23" s="132" t="s">
        <v>69</v>
      </c>
      <c r="I23" s="135" t="s">
        <v>70</v>
      </c>
      <c r="J23" s="132" t="s">
        <v>105</v>
      </c>
      <c r="K23" s="628" t="s">
        <v>748</v>
      </c>
      <c r="L23" s="73"/>
    </row>
    <row r="24" spans="4:12" x14ac:dyDescent="0.25">
      <c r="D24" s="182">
        <v>20</v>
      </c>
      <c r="E24" s="205" t="str">
        <f t="shared" si="1"/>
        <v>Denmark</v>
      </c>
      <c r="F24" s="133" t="s">
        <v>43</v>
      </c>
      <c r="G24" s="134" t="s">
        <v>59</v>
      </c>
      <c r="H24" s="132" t="s">
        <v>71</v>
      </c>
      <c r="I24" s="135" t="s">
        <v>72</v>
      </c>
      <c r="J24" s="132" t="s">
        <v>106</v>
      </c>
      <c r="K24" s="628" t="s">
        <v>746</v>
      </c>
      <c r="L24" s="73"/>
    </row>
    <row r="25" spans="4:12" x14ac:dyDescent="0.25">
      <c r="D25" s="182">
        <v>21</v>
      </c>
      <c r="E25" s="205" t="str">
        <f t="shared" si="1"/>
        <v>IR Iran</v>
      </c>
      <c r="F25" s="133" t="s">
        <v>362</v>
      </c>
      <c r="G25" s="134" t="s">
        <v>1740</v>
      </c>
      <c r="H25" s="132" t="s">
        <v>362</v>
      </c>
      <c r="I25" s="135" t="s">
        <v>1739</v>
      </c>
      <c r="J25" s="132" t="s">
        <v>362</v>
      </c>
      <c r="K25" s="628" t="s">
        <v>362</v>
      </c>
      <c r="L25" s="73"/>
    </row>
    <row r="26" spans="4:12" x14ac:dyDescent="0.25">
      <c r="D26" s="182">
        <v>22</v>
      </c>
      <c r="E26" s="205" t="str">
        <f t="shared" si="1"/>
        <v>Turkey</v>
      </c>
      <c r="F26" s="133" t="s">
        <v>423</v>
      </c>
      <c r="G26" s="134" t="s">
        <v>485</v>
      </c>
      <c r="H26" s="132" t="s">
        <v>484</v>
      </c>
      <c r="I26" s="135" t="s">
        <v>483</v>
      </c>
      <c r="J26" s="132" t="s">
        <v>486</v>
      </c>
      <c r="K26" s="628" t="s">
        <v>761</v>
      </c>
      <c r="L26" s="73"/>
    </row>
    <row r="27" spans="4:12" x14ac:dyDescent="0.25">
      <c r="D27" s="182">
        <v>23</v>
      </c>
      <c r="E27" s="205" t="str">
        <f t="shared" si="1"/>
        <v>Ecuador</v>
      </c>
      <c r="F27" s="133" t="s">
        <v>415</v>
      </c>
      <c r="G27" s="134" t="s">
        <v>415</v>
      </c>
      <c r="H27" s="132" t="s">
        <v>415</v>
      </c>
      <c r="I27" s="135" t="s">
        <v>464</v>
      </c>
      <c r="J27" s="132" t="s">
        <v>415</v>
      </c>
      <c r="K27" s="628" t="s">
        <v>415</v>
      </c>
      <c r="L27" s="73"/>
    </row>
    <row r="28" spans="4:12" x14ac:dyDescent="0.25">
      <c r="D28" s="182">
        <v>24</v>
      </c>
      <c r="E28" s="205" t="str">
        <f t="shared" si="1"/>
        <v>Austria</v>
      </c>
      <c r="F28" s="133" t="s">
        <v>422</v>
      </c>
      <c r="G28" s="134" t="s">
        <v>422</v>
      </c>
      <c r="H28" s="132" t="s">
        <v>422</v>
      </c>
      <c r="I28" s="135" t="s">
        <v>481</v>
      </c>
      <c r="J28" s="132" t="s">
        <v>482</v>
      </c>
      <c r="K28" s="628" t="s">
        <v>753</v>
      </c>
      <c r="L28" s="73"/>
    </row>
    <row r="29" spans="4:12" x14ac:dyDescent="0.25">
      <c r="D29" s="182">
        <v>25</v>
      </c>
      <c r="E29" s="205" t="str">
        <f t="shared" si="1"/>
        <v>Rep. of Korea</v>
      </c>
      <c r="F29" s="133" t="s">
        <v>1892</v>
      </c>
      <c r="G29" s="134" t="s">
        <v>1893</v>
      </c>
      <c r="H29" s="132" t="s">
        <v>1894</v>
      </c>
      <c r="I29" s="135" t="s">
        <v>1895</v>
      </c>
      <c r="J29" s="132" t="s">
        <v>1896</v>
      </c>
      <c r="K29" s="628" t="s">
        <v>1897</v>
      </c>
      <c r="L29" s="73"/>
    </row>
    <row r="30" spans="4:12" x14ac:dyDescent="0.25">
      <c r="D30" s="182">
        <v>26</v>
      </c>
      <c r="E30" s="205" t="str">
        <f t="shared" si="1"/>
        <v>Nigeria</v>
      </c>
      <c r="F30" s="133" t="s">
        <v>257</v>
      </c>
      <c r="G30" s="134" t="s">
        <v>257</v>
      </c>
      <c r="H30" s="132" t="s">
        <v>257</v>
      </c>
      <c r="I30" s="135" t="s">
        <v>257</v>
      </c>
      <c r="J30" s="132" t="s">
        <v>257</v>
      </c>
      <c r="K30" s="628" t="s">
        <v>257</v>
      </c>
      <c r="L30" s="73"/>
    </row>
    <row r="31" spans="4:12" x14ac:dyDescent="0.25">
      <c r="D31" s="182">
        <v>27</v>
      </c>
      <c r="E31" s="205" t="str">
        <f t="shared" si="1"/>
        <v>Australia</v>
      </c>
      <c r="F31" s="133" t="s">
        <v>332</v>
      </c>
      <c r="G31" s="134" t="s">
        <v>332</v>
      </c>
      <c r="H31" s="132" t="s">
        <v>332</v>
      </c>
      <c r="I31" s="135" t="s">
        <v>333</v>
      </c>
      <c r="J31" s="132" t="s">
        <v>253</v>
      </c>
      <c r="K31" s="628" t="s">
        <v>760</v>
      </c>
      <c r="L31" s="73"/>
    </row>
    <row r="32" spans="4:12" x14ac:dyDescent="0.25">
      <c r="D32" s="182">
        <v>28</v>
      </c>
      <c r="E32" s="205" t="str">
        <f t="shared" si="1"/>
        <v>Algeria</v>
      </c>
      <c r="F32" s="133" t="s">
        <v>417</v>
      </c>
      <c r="G32" s="134" t="s">
        <v>469</v>
      </c>
      <c r="H32" s="132" t="s">
        <v>417</v>
      </c>
      <c r="I32" s="135" t="s">
        <v>467</v>
      </c>
      <c r="J32" s="132" t="s">
        <v>468</v>
      </c>
      <c r="K32" s="628" t="s">
        <v>762</v>
      </c>
      <c r="L32" s="73"/>
    </row>
    <row r="33" spans="4:12" x14ac:dyDescent="0.25">
      <c r="D33" s="182">
        <v>29</v>
      </c>
      <c r="E33" s="205" t="str">
        <f t="shared" si="1"/>
        <v>Egypt</v>
      </c>
      <c r="F33" s="133" t="s">
        <v>324</v>
      </c>
      <c r="G33" s="134" t="s">
        <v>325</v>
      </c>
      <c r="H33" s="132" t="s">
        <v>326</v>
      </c>
      <c r="I33" s="135" t="s">
        <v>327</v>
      </c>
      <c r="J33" s="132" t="s">
        <v>250</v>
      </c>
      <c r="K33" s="628" t="s">
        <v>327</v>
      </c>
      <c r="L33" s="73"/>
    </row>
    <row r="34" spans="4:12" x14ac:dyDescent="0.25">
      <c r="D34" s="182">
        <v>30</v>
      </c>
      <c r="E34" s="205" t="str">
        <f t="shared" si="1"/>
        <v>Canada</v>
      </c>
      <c r="F34" s="133" t="s">
        <v>419</v>
      </c>
      <c r="G34" s="134" t="s">
        <v>474</v>
      </c>
      <c r="H34" s="132" t="s">
        <v>419</v>
      </c>
      <c r="I34" s="135" t="s">
        <v>419</v>
      </c>
      <c r="J34" s="132" t="s">
        <v>475</v>
      </c>
      <c r="K34" s="628" t="s">
        <v>419</v>
      </c>
      <c r="L34" s="73"/>
    </row>
    <row r="35" spans="4:12" x14ac:dyDescent="0.25">
      <c r="D35" s="182">
        <v>31</v>
      </c>
      <c r="E35" s="205" t="str">
        <f t="shared" si="1"/>
        <v>Norway</v>
      </c>
      <c r="F35" s="133" t="s">
        <v>418</v>
      </c>
      <c r="G35" s="134" t="s">
        <v>470</v>
      </c>
      <c r="H35" s="132" t="s">
        <v>471</v>
      </c>
      <c r="I35" s="135" t="s">
        <v>472</v>
      </c>
      <c r="J35" s="132" t="s">
        <v>473</v>
      </c>
      <c r="K35" s="628" t="s">
        <v>759</v>
      </c>
      <c r="L35" s="73"/>
    </row>
    <row r="36" spans="4:12" x14ac:dyDescent="0.25">
      <c r="D36" s="182">
        <v>32</v>
      </c>
      <c r="E36" s="205" t="str">
        <f t="shared" si="1"/>
        <v>Ukraine</v>
      </c>
      <c r="F36" s="133" t="s">
        <v>414</v>
      </c>
      <c r="G36" s="134" t="s">
        <v>463</v>
      </c>
      <c r="H36" s="132" t="s">
        <v>462</v>
      </c>
      <c r="I36" s="135" t="s">
        <v>414</v>
      </c>
      <c r="J36" s="132" t="s">
        <v>414</v>
      </c>
      <c r="K36" s="628" t="s">
        <v>752</v>
      </c>
      <c r="L36" s="73"/>
    </row>
    <row r="37" spans="4:12" x14ac:dyDescent="0.25">
      <c r="D37" s="182">
        <v>33</v>
      </c>
      <c r="E37" s="205" t="str">
        <f t="shared" si="1"/>
        <v>Panama</v>
      </c>
      <c r="F37" s="133" t="s">
        <v>261</v>
      </c>
      <c r="G37" s="134" t="s">
        <v>352</v>
      </c>
      <c r="H37" s="132" t="s">
        <v>261</v>
      </c>
      <c r="I37" s="135" t="s">
        <v>261</v>
      </c>
      <c r="J37" s="132" t="s">
        <v>261</v>
      </c>
      <c r="K37" s="628" t="s">
        <v>261</v>
      </c>
      <c r="L37" s="73"/>
    </row>
    <row r="38" spans="4:12" x14ac:dyDescent="0.25">
      <c r="D38" s="182">
        <v>34</v>
      </c>
      <c r="E38" s="205" t="str">
        <f t="shared" si="1"/>
        <v>Ivory Coast</v>
      </c>
      <c r="F38" s="133" t="s">
        <v>431</v>
      </c>
      <c r="G38" s="134" t="s">
        <v>506</v>
      </c>
      <c r="H38" s="132" t="s">
        <v>505</v>
      </c>
      <c r="I38" s="135" t="s">
        <v>507</v>
      </c>
      <c r="J38" s="132" t="s">
        <v>508</v>
      </c>
      <c r="K38" s="628" t="s">
        <v>765</v>
      </c>
      <c r="L38" s="73"/>
    </row>
    <row r="39" spans="4:12" x14ac:dyDescent="0.25">
      <c r="D39" s="182">
        <v>35</v>
      </c>
      <c r="E39" s="205" t="str">
        <f t="shared" si="1"/>
        <v>Poland</v>
      </c>
      <c r="F39" s="133" t="s">
        <v>40</v>
      </c>
      <c r="G39" s="134" t="s">
        <v>64</v>
      </c>
      <c r="H39" s="132" t="s">
        <v>64</v>
      </c>
      <c r="I39" s="135" t="s">
        <v>80</v>
      </c>
      <c r="J39" s="132" t="s">
        <v>100</v>
      </c>
      <c r="K39" s="628" t="s">
        <v>100</v>
      </c>
      <c r="L39" s="73"/>
    </row>
    <row r="40" spans="4:12" x14ac:dyDescent="0.25">
      <c r="D40" s="182">
        <v>36</v>
      </c>
      <c r="E40" s="205" t="str">
        <f t="shared" si="1"/>
        <v>Russia</v>
      </c>
      <c r="F40" s="133" t="s">
        <v>42</v>
      </c>
      <c r="G40" s="134" t="s">
        <v>61</v>
      </c>
      <c r="H40" s="132" t="s">
        <v>42</v>
      </c>
      <c r="I40" s="135" t="s">
        <v>75</v>
      </c>
      <c r="J40" s="132" t="s">
        <v>108</v>
      </c>
      <c r="K40" s="628" t="s">
        <v>755</v>
      </c>
      <c r="L40" s="73"/>
    </row>
    <row r="41" spans="4:12" x14ac:dyDescent="0.25">
      <c r="D41" s="182">
        <v>37</v>
      </c>
      <c r="E41" s="205" t="str">
        <f t="shared" si="1"/>
        <v>Wales</v>
      </c>
      <c r="F41" s="133" t="s">
        <v>412</v>
      </c>
      <c r="G41" s="134" t="s">
        <v>461</v>
      </c>
      <c r="H41" s="132" t="s">
        <v>460</v>
      </c>
      <c r="I41" s="135" t="s">
        <v>459</v>
      </c>
      <c r="J41" s="132" t="s">
        <v>412</v>
      </c>
      <c r="K41" s="628" t="s">
        <v>412</v>
      </c>
      <c r="L41" s="73"/>
    </row>
    <row r="42" spans="4:12" x14ac:dyDescent="0.25">
      <c r="D42" s="182">
        <v>38</v>
      </c>
      <c r="E42" s="205" t="str">
        <f t="shared" si="1"/>
        <v>Sweden</v>
      </c>
      <c r="F42" s="133" t="s">
        <v>44</v>
      </c>
      <c r="G42" s="134" t="s">
        <v>66</v>
      </c>
      <c r="H42" s="132" t="s">
        <v>83</v>
      </c>
      <c r="I42" s="135" t="s">
        <v>84</v>
      </c>
      <c r="J42" s="132" t="s">
        <v>104</v>
      </c>
      <c r="K42" s="628" t="s">
        <v>750</v>
      </c>
      <c r="L42" s="73"/>
    </row>
    <row r="43" spans="4:12" x14ac:dyDescent="0.25">
      <c r="D43" s="182">
        <v>39</v>
      </c>
      <c r="E43" s="205" t="str">
        <f t="shared" si="1"/>
        <v>Serbia</v>
      </c>
      <c r="F43" s="133" t="s">
        <v>346</v>
      </c>
      <c r="G43" s="134" t="s">
        <v>346</v>
      </c>
      <c r="H43" s="132" t="s">
        <v>346</v>
      </c>
      <c r="I43" s="135" t="s">
        <v>347</v>
      </c>
      <c r="J43" s="132" t="s">
        <v>259</v>
      </c>
      <c r="K43" s="628" t="s">
        <v>751</v>
      </c>
      <c r="L43" s="73"/>
    </row>
    <row r="44" spans="4:12" x14ac:dyDescent="0.25">
      <c r="D44" s="182">
        <v>40</v>
      </c>
      <c r="E44" s="205" t="str">
        <f t="shared" si="1"/>
        <v>Paraguay</v>
      </c>
      <c r="F44" s="133" t="s">
        <v>413</v>
      </c>
      <c r="G44" s="134" t="s">
        <v>413</v>
      </c>
      <c r="H44" s="132" t="s">
        <v>413</v>
      </c>
      <c r="I44" s="135" t="s">
        <v>413</v>
      </c>
      <c r="J44" s="132" t="s">
        <v>413</v>
      </c>
      <c r="K44" s="628" t="s">
        <v>413</v>
      </c>
      <c r="L44" s="73"/>
    </row>
    <row r="45" spans="4:12" x14ac:dyDescent="0.25">
      <c r="D45" s="182">
        <v>41</v>
      </c>
      <c r="E45" s="205" t="str">
        <f t="shared" si="1"/>
        <v>Czech Rep.</v>
      </c>
      <c r="F45" s="133" t="s">
        <v>1886</v>
      </c>
      <c r="G45" s="134" t="s">
        <v>1887</v>
      </c>
      <c r="H45" s="132" t="s">
        <v>1888</v>
      </c>
      <c r="I45" s="135" t="s">
        <v>1889</v>
      </c>
      <c r="J45" s="132" t="s">
        <v>1890</v>
      </c>
      <c r="K45" s="628" t="s">
        <v>1891</v>
      </c>
      <c r="L45" s="73"/>
    </row>
    <row r="46" spans="4:12" x14ac:dyDescent="0.25">
      <c r="D46" s="182">
        <v>42</v>
      </c>
      <c r="E46" s="205" t="str">
        <f t="shared" si="1"/>
        <v>Hungary</v>
      </c>
      <c r="F46" s="133" t="s">
        <v>421</v>
      </c>
      <c r="G46" s="134" t="s">
        <v>480</v>
      </c>
      <c r="H46" s="132" t="s">
        <v>479</v>
      </c>
      <c r="I46" s="135" t="s">
        <v>477</v>
      </c>
      <c r="J46" s="132" t="s">
        <v>478</v>
      </c>
      <c r="K46" s="628" t="s">
        <v>758</v>
      </c>
      <c r="L46" s="73"/>
    </row>
    <row r="47" spans="4:12" x14ac:dyDescent="0.25">
      <c r="D47" s="182">
        <v>43</v>
      </c>
      <c r="E47" s="205" t="str">
        <f t="shared" si="1"/>
        <v>Scotland</v>
      </c>
      <c r="F47" s="133" t="s">
        <v>429</v>
      </c>
      <c r="G47" s="134" t="s">
        <v>503</v>
      </c>
      <c r="H47" s="132" t="s">
        <v>502</v>
      </c>
      <c r="I47" s="135" t="s">
        <v>500</v>
      </c>
      <c r="J47" s="132" t="s">
        <v>501</v>
      </c>
      <c r="K47" s="628" t="s">
        <v>757</v>
      </c>
      <c r="L47" s="73"/>
    </row>
    <row r="48" spans="4:12" x14ac:dyDescent="0.25">
      <c r="D48" s="182">
        <v>44</v>
      </c>
      <c r="E48" s="205" t="str">
        <f t="shared" si="1"/>
        <v>Tunisia</v>
      </c>
      <c r="F48" s="133" t="s">
        <v>353</v>
      </c>
      <c r="G48" s="134" t="s">
        <v>354</v>
      </c>
      <c r="H48" s="132" t="s">
        <v>353</v>
      </c>
      <c r="I48" s="135" t="s">
        <v>355</v>
      </c>
      <c r="J48" s="132" t="s">
        <v>262</v>
      </c>
      <c r="K48" s="628" t="s">
        <v>754</v>
      </c>
      <c r="L48" s="73"/>
    </row>
    <row r="49" spans="4:12" x14ac:dyDescent="0.25">
      <c r="D49" s="182">
        <v>45</v>
      </c>
      <c r="E49" s="205" t="str">
        <f t="shared" si="1"/>
        <v>Cameroon</v>
      </c>
      <c r="F49" s="133" t="s">
        <v>440</v>
      </c>
      <c r="G49" s="134" t="s">
        <v>521</v>
      </c>
      <c r="H49" s="132" t="s">
        <v>523</v>
      </c>
      <c r="I49" s="135" t="s">
        <v>522</v>
      </c>
      <c r="J49" s="132" t="s">
        <v>524</v>
      </c>
      <c r="K49" s="628" t="s">
        <v>756</v>
      </c>
      <c r="L49" s="73"/>
    </row>
    <row r="50" spans="4:12" x14ac:dyDescent="0.25">
      <c r="D50" s="182">
        <v>46</v>
      </c>
      <c r="E50" s="205" t="str">
        <f t="shared" si="1"/>
        <v>DR Congo</v>
      </c>
      <c r="F50" s="133" t="s">
        <v>1878</v>
      </c>
      <c r="G50" s="134" t="s">
        <v>1879</v>
      </c>
      <c r="H50" s="132" t="s">
        <v>1879</v>
      </c>
      <c r="I50" s="135" t="s">
        <v>1879</v>
      </c>
      <c r="J50" s="132" t="s">
        <v>1734</v>
      </c>
      <c r="K50" s="628" t="s">
        <v>1878</v>
      </c>
      <c r="L50" s="73"/>
    </row>
    <row r="51" spans="4:12" x14ac:dyDescent="0.25">
      <c r="D51" s="182">
        <v>47</v>
      </c>
      <c r="E51" s="205" t="str">
        <f t="shared" si="1"/>
        <v>Greece</v>
      </c>
      <c r="F51" s="133" t="s">
        <v>425</v>
      </c>
      <c r="G51" s="134" t="s">
        <v>492</v>
      </c>
      <c r="H51" s="132" t="s">
        <v>492</v>
      </c>
      <c r="I51" s="135" t="s">
        <v>490</v>
      </c>
      <c r="J51" s="132" t="s">
        <v>491</v>
      </c>
      <c r="K51" s="628" t="s">
        <v>767</v>
      </c>
      <c r="L51" s="73"/>
    </row>
    <row r="52" spans="4:12" x14ac:dyDescent="0.25">
      <c r="D52" s="182">
        <v>48</v>
      </c>
      <c r="E52" s="205" t="str">
        <f t="shared" si="1"/>
        <v>Slovakia</v>
      </c>
      <c r="F52" s="133" t="s">
        <v>428</v>
      </c>
      <c r="G52" s="134" t="s">
        <v>496</v>
      </c>
      <c r="H52" s="132" t="s">
        <v>497</v>
      </c>
      <c r="I52" s="135" t="s">
        <v>498</v>
      </c>
      <c r="J52" s="132" t="s">
        <v>499</v>
      </c>
      <c r="K52" s="628" t="s">
        <v>763</v>
      </c>
      <c r="L52" s="73"/>
    </row>
    <row r="53" spans="4:12" x14ac:dyDescent="0.25">
      <c r="D53" s="182">
        <v>49</v>
      </c>
      <c r="E53" s="205" t="str">
        <f t="shared" si="1"/>
        <v>Venezuela</v>
      </c>
      <c r="F53" s="133" t="s">
        <v>420</v>
      </c>
      <c r="G53" s="134" t="s">
        <v>420</v>
      </c>
      <c r="H53" s="132" t="s">
        <v>420</v>
      </c>
      <c r="I53" s="135" t="s">
        <v>420</v>
      </c>
      <c r="J53" s="132" t="s">
        <v>420</v>
      </c>
      <c r="K53" s="628" t="s">
        <v>420</v>
      </c>
      <c r="L53" s="73"/>
    </row>
    <row r="54" spans="4:12" x14ac:dyDescent="0.25">
      <c r="D54" s="182">
        <v>50</v>
      </c>
      <c r="E54" s="205" t="str">
        <f t="shared" si="1"/>
        <v>Uzbekistan</v>
      </c>
      <c r="F54" s="133" t="s">
        <v>442</v>
      </c>
      <c r="G54" s="134" t="s">
        <v>525</v>
      </c>
      <c r="H54" s="132" t="s">
        <v>442</v>
      </c>
      <c r="I54" s="135" t="s">
        <v>527</v>
      </c>
      <c r="J54" s="132" t="s">
        <v>528</v>
      </c>
      <c r="K54" s="628" t="s">
        <v>774</v>
      </c>
      <c r="L54" s="73"/>
    </row>
    <row r="55" spans="4:12" x14ac:dyDescent="0.25">
      <c r="D55" s="182">
        <v>51</v>
      </c>
      <c r="E55" s="205" t="str">
        <f t="shared" si="1"/>
        <v>Costa Rica</v>
      </c>
      <c r="F55" s="133" t="s">
        <v>258</v>
      </c>
      <c r="G55" s="134" t="s">
        <v>258</v>
      </c>
      <c r="H55" s="132" t="s">
        <v>258</v>
      </c>
      <c r="I55" s="135" t="s">
        <v>258</v>
      </c>
      <c r="J55" s="132" t="s">
        <v>258</v>
      </c>
      <c r="K55" s="628" t="s">
        <v>258</v>
      </c>
      <c r="L55" s="73"/>
    </row>
    <row r="56" spans="4:12" x14ac:dyDescent="0.25">
      <c r="D56" s="182">
        <v>52</v>
      </c>
      <c r="E56" s="205" t="str">
        <f t="shared" si="1"/>
        <v>Mali</v>
      </c>
      <c r="F56" s="133" t="s">
        <v>441</v>
      </c>
      <c r="G56" s="134" t="s">
        <v>441</v>
      </c>
      <c r="H56" s="132" t="s">
        <v>441</v>
      </c>
      <c r="I56" s="135" t="s">
        <v>441</v>
      </c>
      <c r="J56" s="132" t="s">
        <v>441</v>
      </c>
      <c r="K56" s="628" t="s">
        <v>441</v>
      </c>
      <c r="L56" s="73"/>
    </row>
    <row r="57" spans="4:12" x14ac:dyDescent="0.25">
      <c r="D57" s="182">
        <v>53</v>
      </c>
      <c r="E57" s="205" t="str">
        <f t="shared" si="1"/>
        <v>Peru</v>
      </c>
      <c r="F57" s="133" t="s">
        <v>254</v>
      </c>
      <c r="G57" s="134" t="s">
        <v>334</v>
      </c>
      <c r="H57" s="132" t="s">
        <v>335</v>
      </c>
      <c r="I57" s="135" t="s">
        <v>336</v>
      </c>
      <c r="J57" s="132" t="s">
        <v>254</v>
      </c>
      <c r="K57" s="628" t="s">
        <v>254</v>
      </c>
      <c r="L57" s="73"/>
    </row>
    <row r="58" spans="4:12" x14ac:dyDescent="0.25">
      <c r="D58" s="182">
        <v>54</v>
      </c>
      <c r="E58" s="205" t="str">
        <f t="shared" si="1"/>
        <v>Chile</v>
      </c>
      <c r="F58" s="133" t="s">
        <v>416</v>
      </c>
      <c r="G58" s="134" t="s">
        <v>416</v>
      </c>
      <c r="H58" s="132" t="s">
        <v>466</v>
      </c>
      <c r="I58" s="135" t="s">
        <v>465</v>
      </c>
      <c r="J58" s="132" t="s">
        <v>416</v>
      </c>
      <c r="K58" s="628" t="s">
        <v>465</v>
      </c>
      <c r="L58" s="73"/>
    </row>
    <row r="59" spans="4:12" x14ac:dyDescent="0.25">
      <c r="D59" s="182">
        <v>55</v>
      </c>
      <c r="E59" s="205" t="str">
        <f t="shared" si="1"/>
        <v>Qatar</v>
      </c>
      <c r="F59" s="133" t="s">
        <v>426</v>
      </c>
      <c r="G59" s="134" t="s">
        <v>426</v>
      </c>
      <c r="H59" s="132" t="s">
        <v>426</v>
      </c>
      <c r="I59" s="135" t="s">
        <v>426</v>
      </c>
      <c r="J59" s="132" t="s">
        <v>476</v>
      </c>
      <c r="K59" s="628" t="s">
        <v>426</v>
      </c>
      <c r="L59" s="73"/>
    </row>
    <row r="60" spans="4:12" x14ac:dyDescent="0.25">
      <c r="D60" s="182">
        <v>56</v>
      </c>
      <c r="E60" s="205" t="str">
        <f t="shared" si="1"/>
        <v>Romania</v>
      </c>
      <c r="F60" s="133" t="s">
        <v>427</v>
      </c>
      <c r="G60" s="134" t="s">
        <v>494</v>
      </c>
      <c r="H60" s="132" t="s">
        <v>427</v>
      </c>
      <c r="I60" s="135" t="s">
        <v>493</v>
      </c>
      <c r="J60" s="132" t="s">
        <v>495</v>
      </c>
      <c r="K60" s="628" t="s">
        <v>764</v>
      </c>
      <c r="L60" s="73"/>
    </row>
    <row r="61" spans="4:12" x14ac:dyDescent="0.25">
      <c r="D61" s="182">
        <v>57</v>
      </c>
      <c r="E61" s="205" t="str">
        <f t="shared" si="1"/>
        <v>Iraq</v>
      </c>
      <c r="F61" s="133" t="s">
        <v>432</v>
      </c>
      <c r="G61" s="134" t="s">
        <v>432</v>
      </c>
      <c r="H61" s="132" t="s">
        <v>432</v>
      </c>
      <c r="I61" s="135" t="s">
        <v>509</v>
      </c>
      <c r="J61" s="132" t="s">
        <v>509</v>
      </c>
      <c r="K61" s="628" t="s">
        <v>509</v>
      </c>
      <c r="L61" s="73"/>
    </row>
    <row r="62" spans="4:12" x14ac:dyDescent="0.25">
      <c r="D62" s="182">
        <v>58</v>
      </c>
      <c r="E62" s="205" t="str">
        <f t="shared" si="1"/>
        <v>Slovenia</v>
      </c>
      <c r="F62" s="133" t="s">
        <v>433</v>
      </c>
      <c r="G62" s="134" t="s">
        <v>510</v>
      </c>
      <c r="H62" s="132" t="s">
        <v>433</v>
      </c>
      <c r="I62" s="135" t="s">
        <v>511</v>
      </c>
      <c r="J62" s="132" t="s">
        <v>512</v>
      </c>
      <c r="K62" s="628" t="s">
        <v>769</v>
      </c>
      <c r="L62" s="73"/>
    </row>
    <row r="63" spans="4:12" x14ac:dyDescent="0.25">
      <c r="D63" s="182">
        <v>59</v>
      </c>
      <c r="E63" s="205">
        <f t="shared" si="1"/>
        <v>0</v>
      </c>
      <c r="F63" s="133"/>
      <c r="G63" s="134"/>
      <c r="H63" s="132"/>
      <c r="I63" s="135"/>
      <c r="J63" s="132" t="s">
        <v>1733</v>
      </c>
      <c r="K63" s="628"/>
      <c r="L63" s="73"/>
    </row>
    <row r="64" spans="4:12" x14ac:dyDescent="0.25">
      <c r="D64" s="182">
        <v>60</v>
      </c>
      <c r="E64" s="205" t="str">
        <f t="shared" si="1"/>
        <v>South Africa</v>
      </c>
      <c r="F64" s="133" t="s">
        <v>445</v>
      </c>
      <c r="G64" s="134" t="s">
        <v>536</v>
      </c>
      <c r="H64" s="132" t="s">
        <v>535</v>
      </c>
      <c r="I64" s="135" t="s">
        <v>534</v>
      </c>
      <c r="J64" s="132" t="s">
        <v>537</v>
      </c>
      <c r="K64" s="628" t="s">
        <v>771</v>
      </c>
      <c r="L64" s="73"/>
    </row>
    <row r="65" spans="4:12" x14ac:dyDescent="0.25">
      <c r="D65" s="182">
        <v>61</v>
      </c>
      <c r="E65" s="205" t="str">
        <f t="shared" si="1"/>
        <v>Saudi Arabia</v>
      </c>
      <c r="F65" s="133" t="s">
        <v>1751</v>
      </c>
      <c r="G65" s="134" t="s">
        <v>1750</v>
      </c>
      <c r="H65" s="132" t="s">
        <v>1750</v>
      </c>
      <c r="I65" s="135" t="s">
        <v>1749</v>
      </c>
      <c r="J65" s="132" t="s">
        <v>1732</v>
      </c>
      <c r="K65" s="628" t="s">
        <v>1748</v>
      </c>
      <c r="L65" s="73"/>
    </row>
    <row r="66" spans="4:12" x14ac:dyDescent="0.25">
      <c r="D66" s="182">
        <v>62</v>
      </c>
      <c r="E66" s="205" t="str">
        <f t="shared" si="1"/>
        <v>Burkina Faso</v>
      </c>
      <c r="F66" s="133" t="s">
        <v>439</v>
      </c>
      <c r="G66" s="134" t="s">
        <v>439</v>
      </c>
      <c r="H66" s="132" t="s">
        <v>439</v>
      </c>
      <c r="I66" s="135" t="s">
        <v>439</v>
      </c>
      <c r="J66" s="132" t="s">
        <v>439</v>
      </c>
      <c r="K66" s="628" t="s">
        <v>439</v>
      </c>
      <c r="L66" s="73"/>
    </row>
    <row r="67" spans="4:12" x14ac:dyDescent="0.25">
      <c r="D67" s="182">
        <v>63</v>
      </c>
      <c r="E67" s="205" t="str">
        <f t="shared" si="1"/>
        <v>Jordan</v>
      </c>
      <c r="F67" s="133" t="s">
        <v>1743</v>
      </c>
      <c r="G67" s="134" t="s">
        <v>1744</v>
      </c>
      <c r="H67" s="132" t="s">
        <v>1745</v>
      </c>
      <c r="I67" s="135" t="s">
        <v>1746</v>
      </c>
      <c r="J67" s="132" t="s">
        <v>1735</v>
      </c>
      <c r="K67" s="628" t="s">
        <v>1747</v>
      </c>
      <c r="L67" s="73"/>
    </row>
    <row r="68" spans="4:12" x14ac:dyDescent="0.25">
      <c r="D68" s="182">
        <v>64</v>
      </c>
      <c r="E68" s="205" t="str">
        <f t="shared" si="1"/>
        <v>Albania</v>
      </c>
      <c r="F68" s="133" t="s">
        <v>438</v>
      </c>
      <c r="G68" s="134" t="s">
        <v>438</v>
      </c>
      <c r="H68" s="132" t="s">
        <v>438</v>
      </c>
      <c r="I68" s="135" t="s">
        <v>518</v>
      </c>
      <c r="J68" s="132" t="s">
        <v>520</v>
      </c>
      <c r="K68" s="628" t="s">
        <v>770</v>
      </c>
      <c r="L68" s="73"/>
    </row>
    <row r="69" spans="4:12" x14ac:dyDescent="0.25">
      <c r="D69" s="182">
        <v>65</v>
      </c>
      <c r="E69" s="205" t="str">
        <f t="shared" si="1"/>
        <v>Bosnia/Herzeg.</v>
      </c>
      <c r="F69" s="133" t="s">
        <v>1881</v>
      </c>
      <c r="G69" s="134" t="s">
        <v>1881</v>
      </c>
      <c r="H69" s="132" t="s">
        <v>1882</v>
      </c>
      <c r="I69" s="135" t="s">
        <v>1883</v>
      </c>
      <c r="J69" s="132" t="s">
        <v>1884</v>
      </c>
      <c r="K69" s="628" t="s">
        <v>1885</v>
      </c>
      <c r="L69" s="73"/>
    </row>
    <row r="70" spans="4:12" x14ac:dyDescent="0.25">
      <c r="D70" s="182">
        <v>66</v>
      </c>
      <c r="E70" s="205" t="str">
        <f t="shared" ref="E70:E100" si="2">IF($C$3,F70,IF($C$4,G70,IF($C$5,H70,IF($C$6,I70,IF($C$7,J70,IF($C$8,K70,IF(L70&lt;&gt;"",L70,F70)))))))</f>
        <v>Honduras</v>
      </c>
      <c r="F70" s="133" t="s">
        <v>437</v>
      </c>
      <c r="G70" s="134" t="s">
        <v>437</v>
      </c>
      <c r="H70" s="132" t="s">
        <v>437</v>
      </c>
      <c r="I70" s="135" t="s">
        <v>437</v>
      </c>
      <c r="J70" s="132" t="s">
        <v>437</v>
      </c>
      <c r="K70" s="628" t="s">
        <v>437</v>
      </c>
      <c r="L70" s="73"/>
    </row>
    <row r="71" spans="4:12" x14ac:dyDescent="0.25">
      <c r="D71" s="182">
        <v>67</v>
      </c>
      <c r="E71" s="205">
        <f t="shared" si="2"/>
        <v>0</v>
      </c>
      <c r="F71" s="133"/>
      <c r="G71" s="134"/>
      <c r="H71" s="132"/>
      <c r="I71" s="135"/>
      <c r="J71" s="132" t="s">
        <v>909</v>
      </c>
      <c r="K71" s="628"/>
      <c r="L71" s="73"/>
    </row>
    <row r="72" spans="4:12" x14ac:dyDescent="0.25">
      <c r="D72" s="182">
        <v>68</v>
      </c>
      <c r="E72" s="205">
        <f t="shared" si="2"/>
        <v>0</v>
      </c>
      <c r="F72" s="133"/>
      <c r="G72" s="134"/>
      <c r="H72" s="132"/>
      <c r="I72" s="135"/>
      <c r="J72" s="132" t="s">
        <v>1736</v>
      </c>
      <c r="K72" s="628"/>
      <c r="L72" s="73"/>
    </row>
    <row r="73" spans="4:12" x14ac:dyDescent="0.25">
      <c r="D73" s="182">
        <v>69</v>
      </c>
      <c r="E73" s="205" t="str">
        <f t="shared" si="2"/>
        <v>Cape Verde</v>
      </c>
      <c r="F73" s="133" t="s">
        <v>1752</v>
      </c>
      <c r="G73" s="134" t="s">
        <v>1753</v>
      </c>
      <c r="H73" s="132" t="s">
        <v>1754</v>
      </c>
      <c r="I73" s="135" t="s">
        <v>1755</v>
      </c>
      <c r="J73" s="132" t="s">
        <v>910</v>
      </c>
      <c r="K73" s="628" t="s">
        <v>1756</v>
      </c>
      <c r="L73" s="73"/>
    </row>
    <row r="74" spans="4:12" x14ac:dyDescent="0.25">
      <c r="D74" s="182">
        <v>70</v>
      </c>
      <c r="E74" s="205" t="str">
        <f t="shared" si="2"/>
        <v>Northern Ireland</v>
      </c>
      <c r="F74" s="133" t="s">
        <v>434</v>
      </c>
      <c r="G74" s="134" t="s">
        <v>516</v>
      </c>
      <c r="H74" s="132" t="s">
        <v>515</v>
      </c>
      <c r="I74" s="135" t="s">
        <v>514</v>
      </c>
      <c r="J74" s="132" t="s">
        <v>513</v>
      </c>
      <c r="K74" s="628" t="s">
        <v>766</v>
      </c>
      <c r="L74" s="73"/>
    </row>
    <row r="75" spans="4:12" x14ac:dyDescent="0.25">
      <c r="D75" s="182">
        <v>71</v>
      </c>
      <c r="E75" s="205" t="str">
        <f t="shared" si="2"/>
        <v>Jamaica</v>
      </c>
      <c r="F75" s="133" t="s">
        <v>444</v>
      </c>
      <c r="G75" s="134" t="s">
        <v>444</v>
      </c>
      <c r="H75" s="132" t="s">
        <v>531</v>
      </c>
      <c r="I75" s="135" t="s">
        <v>532</v>
      </c>
      <c r="J75" s="132" t="s">
        <v>533</v>
      </c>
      <c r="K75" s="628" t="s">
        <v>444</v>
      </c>
      <c r="L75" s="73"/>
    </row>
    <row r="76" spans="4:12" x14ac:dyDescent="0.25">
      <c r="D76" s="182">
        <v>72</v>
      </c>
      <c r="E76" s="205" t="str">
        <f t="shared" si="2"/>
        <v>Georgia</v>
      </c>
      <c r="F76" s="133" t="s">
        <v>448</v>
      </c>
      <c r="G76" s="134" t="s">
        <v>448</v>
      </c>
      <c r="H76" s="132" t="s">
        <v>448</v>
      </c>
      <c r="I76" s="135" t="s">
        <v>539</v>
      </c>
      <c r="J76" s="132" t="s">
        <v>540</v>
      </c>
      <c r="K76" s="628" t="s">
        <v>775</v>
      </c>
      <c r="L76" s="73"/>
    </row>
    <row r="77" spans="4:12" x14ac:dyDescent="0.25">
      <c r="D77" s="182">
        <v>73</v>
      </c>
      <c r="E77" s="205" t="str">
        <f t="shared" si="2"/>
        <v>Finland</v>
      </c>
      <c r="F77" s="133" t="s">
        <v>424</v>
      </c>
      <c r="G77" s="134" t="s">
        <v>489</v>
      </c>
      <c r="H77" s="132" t="s">
        <v>489</v>
      </c>
      <c r="I77" s="135" t="s">
        <v>487</v>
      </c>
      <c r="J77" s="132" t="s">
        <v>908</v>
      </c>
      <c r="K77" s="628" t="s">
        <v>424</v>
      </c>
      <c r="L77" s="73"/>
    </row>
    <row r="78" spans="4:12" x14ac:dyDescent="0.25">
      <c r="D78" s="182">
        <v>74</v>
      </c>
      <c r="E78" s="205" t="str">
        <f t="shared" si="2"/>
        <v>Ghana</v>
      </c>
      <c r="F78" s="133" t="s">
        <v>436</v>
      </c>
      <c r="G78" s="134" t="s">
        <v>436</v>
      </c>
      <c r="H78" s="132" t="s">
        <v>436</v>
      </c>
      <c r="I78" s="135" t="s">
        <v>436</v>
      </c>
      <c r="J78" s="132" t="s">
        <v>436</v>
      </c>
      <c r="K78" s="628" t="s">
        <v>436</v>
      </c>
      <c r="L78" s="73"/>
    </row>
    <row r="79" spans="4:12" x14ac:dyDescent="0.25">
      <c r="D79" s="182">
        <v>75</v>
      </c>
      <c r="E79" s="205" t="str">
        <f t="shared" si="2"/>
        <v>Iceland</v>
      </c>
      <c r="F79" s="133" t="s">
        <v>338</v>
      </c>
      <c r="G79" s="134" t="s">
        <v>339</v>
      </c>
      <c r="H79" s="132" t="s">
        <v>340</v>
      </c>
      <c r="I79" s="135" t="s">
        <v>341</v>
      </c>
      <c r="J79" s="132" t="s">
        <v>256</v>
      </c>
      <c r="K79" s="628" t="s">
        <v>768</v>
      </c>
      <c r="L79" s="73"/>
    </row>
    <row r="80" spans="4:12" x14ac:dyDescent="0.25">
      <c r="D80" s="182">
        <v>76</v>
      </c>
      <c r="E80" s="205" t="str">
        <f t="shared" si="2"/>
        <v>Bolivia</v>
      </c>
      <c r="F80" s="133" t="s">
        <v>435</v>
      </c>
      <c r="G80" s="134" t="s">
        <v>435</v>
      </c>
      <c r="H80" s="132" t="s">
        <v>435</v>
      </c>
      <c r="I80" s="135" t="s">
        <v>517</v>
      </c>
      <c r="J80" s="132" t="s">
        <v>519</v>
      </c>
      <c r="K80" s="628" t="s">
        <v>773</v>
      </c>
      <c r="L80" s="73"/>
    </row>
    <row r="81" spans="4:12" x14ac:dyDescent="0.25">
      <c r="D81" s="182">
        <v>77</v>
      </c>
      <c r="E81" s="205" t="str">
        <f t="shared" si="2"/>
        <v>Israel</v>
      </c>
      <c r="F81" s="133" t="s">
        <v>430</v>
      </c>
      <c r="G81" s="134" t="s">
        <v>430</v>
      </c>
      <c r="H81" s="132" t="s">
        <v>488</v>
      </c>
      <c r="I81" s="135" t="s">
        <v>504</v>
      </c>
      <c r="J81" s="132" t="s">
        <v>430</v>
      </c>
      <c r="K81" s="628" t="s">
        <v>504</v>
      </c>
      <c r="L81" s="73"/>
    </row>
    <row r="82" spans="4:12" x14ac:dyDescent="0.25">
      <c r="D82" s="182">
        <v>78</v>
      </c>
      <c r="E82" s="205">
        <f t="shared" si="2"/>
        <v>0</v>
      </c>
      <c r="F82" s="133"/>
      <c r="G82" s="134"/>
      <c r="H82" s="132"/>
      <c r="I82" s="135"/>
      <c r="J82" s="132" t="s">
        <v>1861</v>
      </c>
      <c r="K82" s="628"/>
      <c r="L82" s="73"/>
    </row>
    <row r="83" spans="4:12" x14ac:dyDescent="0.25">
      <c r="D83" s="182">
        <v>79</v>
      </c>
      <c r="E83" s="205" t="str">
        <f t="shared" si="2"/>
        <v>Oman</v>
      </c>
      <c r="F83" s="133" t="s">
        <v>446</v>
      </c>
      <c r="G83" s="134" t="s">
        <v>526</v>
      </c>
      <c r="H83" s="132" t="s">
        <v>446</v>
      </c>
      <c r="I83" s="135" t="s">
        <v>446</v>
      </c>
      <c r="J83" s="132" t="s">
        <v>446</v>
      </c>
      <c r="K83" s="628" t="s">
        <v>446</v>
      </c>
      <c r="L83" s="73"/>
    </row>
    <row r="84" spans="4:12" x14ac:dyDescent="0.25">
      <c r="D84" s="182">
        <v>80</v>
      </c>
      <c r="E84" s="205">
        <f t="shared" si="2"/>
        <v>0</v>
      </c>
      <c r="F84" s="133"/>
      <c r="G84" s="134"/>
      <c r="H84" s="132"/>
      <c r="I84" s="135"/>
      <c r="J84" s="132" t="s">
        <v>1862</v>
      </c>
      <c r="K84" s="628"/>
      <c r="L84" s="73"/>
    </row>
    <row r="85" spans="4:12" x14ac:dyDescent="0.25">
      <c r="D85" s="182">
        <v>81</v>
      </c>
      <c r="E85" s="205" t="str">
        <f t="shared" si="2"/>
        <v>Montenegro</v>
      </c>
      <c r="F85" s="133" t="s">
        <v>447</v>
      </c>
      <c r="G85" s="134" t="s">
        <v>447</v>
      </c>
      <c r="H85" s="132" t="s">
        <v>447</v>
      </c>
      <c r="I85" s="135" t="s">
        <v>538</v>
      </c>
      <c r="J85" s="132" t="s">
        <v>447</v>
      </c>
      <c r="K85" s="628" t="s">
        <v>447</v>
      </c>
      <c r="L85" s="73"/>
    </row>
    <row r="86" spans="4:12" x14ac:dyDescent="0.25">
      <c r="D86" s="182">
        <v>82</v>
      </c>
      <c r="E86" s="205" t="str">
        <f t="shared" si="2"/>
        <v>Curaçao</v>
      </c>
      <c r="F86" s="133" t="s">
        <v>1737</v>
      </c>
      <c r="G86" s="134" t="s">
        <v>1758</v>
      </c>
      <c r="H86" s="132" t="s">
        <v>1737</v>
      </c>
      <c r="I86" s="135" t="s">
        <v>1737</v>
      </c>
      <c r="J86" s="132" t="s">
        <v>1737</v>
      </c>
      <c r="K86" s="628" t="s">
        <v>1757</v>
      </c>
      <c r="L86" s="73"/>
    </row>
    <row r="87" spans="4:12" x14ac:dyDescent="0.25">
      <c r="D87" s="182">
        <v>83</v>
      </c>
      <c r="E87" s="205" t="str">
        <f t="shared" si="2"/>
        <v>Haiti</v>
      </c>
      <c r="F87" s="133" t="s">
        <v>1738</v>
      </c>
      <c r="G87" s="134" t="s">
        <v>1738</v>
      </c>
      <c r="H87" s="132" t="s">
        <v>1738</v>
      </c>
      <c r="I87" s="135" t="s">
        <v>1759</v>
      </c>
      <c r="J87" s="132" t="s">
        <v>1738</v>
      </c>
      <c r="K87" s="628" t="s">
        <v>1759</v>
      </c>
      <c r="L87" s="73"/>
    </row>
    <row r="88" spans="4:12" x14ac:dyDescent="0.25">
      <c r="D88" s="182">
        <v>84</v>
      </c>
      <c r="E88" s="205">
        <f t="shared" si="2"/>
        <v>0</v>
      </c>
      <c r="F88" s="209"/>
      <c r="G88" s="131"/>
      <c r="H88" s="210"/>
      <c r="I88" s="211"/>
      <c r="J88" s="210" t="s">
        <v>1863</v>
      </c>
      <c r="K88" s="628"/>
      <c r="L88" s="212"/>
    </row>
    <row r="89" spans="4:12" x14ac:dyDescent="0.25">
      <c r="D89" s="182">
        <v>85</v>
      </c>
      <c r="E89" s="205" t="str">
        <f t="shared" si="2"/>
        <v>New Zealand</v>
      </c>
      <c r="F89" s="209" t="s">
        <v>1760</v>
      </c>
      <c r="G89" s="131" t="s">
        <v>1763</v>
      </c>
      <c r="H89" s="210" t="s">
        <v>1762</v>
      </c>
      <c r="I89" s="211" t="s">
        <v>1764</v>
      </c>
      <c r="J89" s="210" t="s">
        <v>541</v>
      </c>
      <c r="K89" s="628" t="s">
        <v>1761</v>
      </c>
      <c r="L89" s="212"/>
    </row>
    <row r="90" spans="4:12" x14ac:dyDescent="0.25">
      <c r="D90" s="182">
        <v>86</v>
      </c>
      <c r="E90" s="205" t="str">
        <f t="shared" si="2"/>
        <v>Bulgaria</v>
      </c>
      <c r="F90" s="209" t="s">
        <v>443</v>
      </c>
      <c r="G90" s="131" t="s">
        <v>443</v>
      </c>
      <c r="H90" s="210" t="s">
        <v>443</v>
      </c>
      <c r="I90" s="211" t="s">
        <v>529</v>
      </c>
      <c r="J90" s="210" t="s">
        <v>530</v>
      </c>
      <c r="K90" s="628" t="s">
        <v>772</v>
      </c>
      <c r="L90" s="212"/>
    </row>
    <row r="91" spans="4:12" x14ac:dyDescent="0.25">
      <c r="D91" s="182">
        <v>87</v>
      </c>
      <c r="E91" s="205">
        <f t="shared" si="2"/>
        <v>0</v>
      </c>
      <c r="F91" s="209"/>
      <c r="G91" s="131"/>
      <c r="H91" s="210"/>
      <c r="I91" s="211"/>
      <c r="J91" s="210" t="s">
        <v>911</v>
      </c>
      <c r="K91" s="628"/>
      <c r="L91" s="212"/>
    </row>
    <row r="92" spans="4:12" x14ac:dyDescent="0.25">
      <c r="D92" s="182">
        <v>88</v>
      </c>
      <c r="E92" s="205">
        <f t="shared" si="2"/>
        <v>0</v>
      </c>
      <c r="F92" s="209"/>
      <c r="G92" s="131"/>
      <c r="H92" s="210"/>
      <c r="I92" s="211"/>
      <c r="J92" s="210" t="s">
        <v>1864</v>
      </c>
      <c r="K92" s="628"/>
      <c r="L92" s="212"/>
    </row>
    <row r="93" spans="4:12" x14ac:dyDescent="0.25">
      <c r="D93" s="182">
        <v>89</v>
      </c>
      <c r="E93" s="205">
        <f t="shared" si="2"/>
        <v>0</v>
      </c>
      <c r="F93" s="209"/>
      <c r="G93" s="131"/>
      <c r="H93" s="210"/>
      <c r="I93" s="211"/>
      <c r="J93" s="210" t="s">
        <v>1865</v>
      </c>
      <c r="K93" s="628"/>
      <c r="L93" s="212"/>
    </row>
    <row r="94" spans="4:12" x14ac:dyDescent="0.25">
      <c r="D94" s="182">
        <v>90</v>
      </c>
      <c r="E94" s="205">
        <f t="shared" si="2"/>
        <v>0</v>
      </c>
      <c r="F94" s="209"/>
      <c r="G94" s="131"/>
      <c r="H94" s="210"/>
      <c r="I94" s="211"/>
      <c r="J94" s="886" t="s">
        <v>1880</v>
      </c>
      <c r="K94" s="887"/>
      <c r="L94" s="212"/>
    </row>
    <row r="95" spans="4:12" x14ac:dyDescent="0.25">
      <c r="D95" s="182">
        <v>91</v>
      </c>
      <c r="E95" s="205" t="str">
        <f t="shared" si="2"/>
        <v>Play-Off 1</v>
      </c>
      <c r="F95" s="209" t="s">
        <v>1866</v>
      </c>
      <c r="G95" s="131" t="s">
        <v>1866</v>
      </c>
      <c r="H95" s="210" t="s">
        <v>1866</v>
      </c>
      <c r="I95" s="211" t="s">
        <v>1866</v>
      </c>
      <c r="J95" s="886" t="s">
        <v>1866</v>
      </c>
      <c r="K95" s="887" t="s">
        <v>1866</v>
      </c>
      <c r="L95" s="212"/>
    </row>
    <row r="96" spans="4:12" x14ac:dyDescent="0.25">
      <c r="D96" s="182">
        <v>92</v>
      </c>
      <c r="E96" s="205" t="str">
        <f t="shared" si="2"/>
        <v>Play-Off 2</v>
      </c>
      <c r="F96" s="209" t="s">
        <v>1867</v>
      </c>
      <c r="G96" s="131" t="s">
        <v>1867</v>
      </c>
      <c r="H96" s="210" t="s">
        <v>1867</v>
      </c>
      <c r="I96" s="211" t="s">
        <v>1867</v>
      </c>
      <c r="J96" s="886" t="s">
        <v>1867</v>
      </c>
      <c r="K96" s="887" t="s">
        <v>1867</v>
      </c>
      <c r="L96" s="212"/>
    </row>
    <row r="97" spans="4:15" x14ac:dyDescent="0.25">
      <c r="D97" s="182">
        <v>93</v>
      </c>
      <c r="E97" s="205" t="str">
        <f t="shared" si="2"/>
        <v>Play-Off A</v>
      </c>
      <c r="F97" s="209" t="s">
        <v>1868</v>
      </c>
      <c r="G97" s="131" t="s">
        <v>1868</v>
      </c>
      <c r="H97" s="210" t="s">
        <v>1868</v>
      </c>
      <c r="I97" s="211" t="s">
        <v>1868</v>
      </c>
      <c r="J97" s="886" t="s">
        <v>1868</v>
      </c>
      <c r="K97" s="887" t="s">
        <v>1868</v>
      </c>
      <c r="L97" s="212"/>
    </row>
    <row r="98" spans="4:15" x14ac:dyDescent="0.25">
      <c r="D98" s="182">
        <v>94</v>
      </c>
      <c r="E98" s="205" t="str">
        <f t="shared" si="2"/>
        <v>Play-Off B</v>
      </c>
      <c r="F98" s="209" t="s">
        <v>1869</v>
      </c>
      <c r="G98" s="131" t="s">
        <v>1869</v>
      </c>
      <c r="H98" s="210" t="s">
        <v>1869</v>
      </c>
      <c r="I98" s="211" t="s">
        <v>1869</v>
      </c>
      <c r="J98" s="886" t="s">
        <v>1869</v>
      </c>
      <c r="K98" s="887" t="s">
        <v>1869</v>
      </c>
      <c r="L98" s="212"/>
    </row>
    <row r="99" spans="4:15" x14ac:dyDescent="0.25">
      <c r="D99" s="182">
        <v>95</v>
      </c>
      <c r="E99" s="205" t="str">
        <f t="shared" si="2"/>
        <v>Play-Off C</v>
      </c>
      <c r="F99" s="209" t="s">
        <v>1870</v>
      </c>
      <c r="G99" s="131" t="s">
        <v>1870</v>
      </c>
      <c r="H99" s="210" t="s">
        <v>1870</v>
      </c>
      <c r="I99" s="211" t="s">
        <v>1870</v>
      </c>
      <c r="J99" s="886" t="s">
        <v>1870</v>
      </c>
      <c r="K99" s="887" t="s">
        <v>1870</v>
      </c>
      <c r="L99" s="212"/>
    </row>
    <row r="100" spans="4:15" ht="15.75" thickBot="1" x14ac:dyDescent="0.3">
      <c r="D100" s="208">
        <v>96</v>
      </c>
      <c r="E100" s="205" t="str">
        <f t="shared" si="2"/>
        <v>Play-Off D</v>
      </c>
      <c r="F100" s="136" t="s">
        <v>1871</v>
      </c>
      <c r="G100" s="137" t="s">
        <v>1871</v>
      </c>
      <c r="H100" s="138" t="s">
        <v>1871</v>
      </c>
      <c r="I100" s="139" t="s">
        <v>1871</v>
      </c>
      <c r="J100" s="367" t="s">
        <v>1871</v>
      </c>
      <c r="K100" s="629" t="s">
        <v>1871</v>
      </c>
      <c r="L100" s="74"/>
    </row>
    <row r="101" spans="4:15" ht="16.5" thickTop="1" thickBot="1" x14ac:dyDescent="0.3">
      <c r="E101" s="205"/>
      <c r="F101" s="75"/>
      <c r="G101" s="75"/>
      <c r="H101" s="75"/>
      <c r="I101" s="75"/>
      <c r="J101" s="75"/>
      <c r="K101" s="630"/>
      <c r="L101" s="75"/>
    </row>
    <row r="102" spans="4:15" ht="30.75" thickTop="1" x14ac:dyDescent="0.45">
      <c r="D102" s="181" t="s">
        <v>391</v>
      </c>
      <c r="E102" s="206"/>
      <c r="F102" s="189" t="s">
        <v>111</v>
      </c>
      <c r="G102" s="190"/>
      <c r="H102" s="190"/>
      <c r="I102" s="190"/>
      <c r="J102" s="190"/>
      <c r="K102" s="631"/>
      <c r="L102" s="191"/>
    </row>
    <row r="103" spans="4:15" x14ac:dyDescent="0.25">
      <c r="D103" s="182">
        <v>1</v>
      </c>
      <c r="E103" s="205" t="str">
        <f t="shared" ref="E103:E118" si="3">IF($C$3,F103,IF($C$4,G103,IF($C$5,H103,IF($C$6,I103,IF($C$7,J103,IF($C$8,K103,IF(L103&lt;&gt;"",L103,F103)))))))</f>
        <v>Vancouver</v>
      </c>
      <c r="F103" s="133" t="s">
        <v>912</v>
      </c>
      <c r="G103" s="134" t="s">
        <v>912</v>
      </c>
      <c r="H103" s="132" t="s">
        <v>912</v>
      </c>
      <c r="I103" s="135" t="s">
        <v>912</v>
      </c>
      <c r="J103" s="132" t="s">
        <v>912</v>
      </c>
      <c r="K103" s="628" t="s">
        <v>912</v>
      </c>
      <c r="L103" s="73"/>
      <c r="O103" s="584"/>
    </row>
    <row r="104" spans="4:15" x14ac:dyDescent="0.25">
      <c r="D104" s="128">
        <v>2</v>
      </c>
      <c r="E104" s="205" t="str">
        <f t="shared" si="3"/>
        <v>Toronto</v>
      </c>
      <c r="F104" s="133" t="s">
        <v>913</v>
      </c>
      <c r="G104" s="134" t="s">
        <v>913</v>
      </c>
      <c r="H104" s="132" t="s">
        <v>913</v>
      </c>
      <c r="I104" s="135" t="s">
        <v>913</v>
      </c>
      <c r="J104" s="132" t="s">
        <v>913</v>
      </c>
      <c r="K104" s="628" t="s">
        <v>913</v>
      </c>
      <c r="L104" s="73"/>
      <c r="O104" s="584"/>
    </row>
    <row r="105" spans="4:15" x14ac:dyDescent="0.25">
      <c r="D105" s="128">
        <v>3</v>
      </c>
      <c r="E105" s="205" t="str">
        <f t="shared" si="3"/>
        <v>New York/New Jersey</v>
      </c>
      <c r="F105" s="133" t="s">
        <v>1008</v>
      </c>
      <c r="G105" s="134" t="s">
        <v>1008</v>
      </c>
      <c r="H105" s="132" t="s">
        <v>1008</v>
      </c>
      <c r="I105" s="135" t="s">
        <v>1008</v>
      </c>
      <c r="J105" s="132" t="s">
        <v>1008</v>
      </c>
      <c r="K105" s="628" t="s">
        <v>1008</v>
      </c>
      <c r="L105" s="73"/>
      <c r="O105" s="584"/>
    </row>
    <row r="106" spans="4:15" x14ac:dyDescent="0.25">
      <c r="D106" s="128">
        <v>4</v>
      </c>
      <c r="E106" s="205" t="str">
        <f t="shared" si="3"/>
        <v>Kansas City</v>
      </c>
      <c r="F106" s="133" t="s">
        <v>914</v>
      </c>
      <c r="G106" s="134" t="s">
        <v>914</v>
      </c>
      <c r="H106" s="132" t="s">
        <v>914</v>
      </c>
      <c r="I106" s="135" t="s">
        <v>914</v>
      </c>
      <c r="J106" s="132" t="s">
        <v>914</v>
      </c>
      <c r="K106" s="628" t="s">
        <v>914</v>
      </c>
      <c r="L106" s="73"/>
      <c r="O106" s="584"/>
    </row>
    <row r="107" spans="4:15" x14ac:dyDescent="0.25">
      <c r="D107" s="128">
        <v>5</v>
      </c>
      <c r="E107" s="205" t="str">
        <f t="shared" si="3"/>
        <v>Dallas</v>
      </c>
      <c r="F107" s="133" t="s">
        <v>1012</v>
      </c>
      <c r="G107" s="134" t="s">
        <v>1012</v>
      </c>
      <c r="H107" s="132" t="s">
        <v>1012</v>
      </c>
      <c r="I107" s="135" t="s">
        <v>1012</v>
      </c>
      <c r="J107" s="132" t="s">
        <v>1012</v>
      </c>
      <c r="K107" s="628" t="s">
        <v>1012</v>
      </c>
      <c r="L107" s="73"/>
      <c r="O107" s="584"/>
    </row>
    <row r="108" spans="4:15" x14ac:dyDescent="0.25">
      <c r="D108" s="128">
        <v>6</v>
      </c>
      <c r="E108" s="205" t="str">
        <f t="shared" si="3"/>
        <v>Houston</v>
      </c>
      <c r="F108" s="133" t="s">
        <v>915</v>
      </c>
      <c r="G108" s="134" t="s">
        <v>915</v>
      </c>
      <c r="H108" s="132" t="s">
        <v>915</v>
      </c>
      <c r="I108" s="135" t="s">
        <v>915</v>
      </c>
      <c r="J108" s="132" t="s">
        <v>915</v>
      </c>
      <c r="K108" s="628" t="s">
        <v>915</v>
      </c>
      <c r="L108" s="73"/>
      <c r="O108" s="584"/>
    </row>
    <row r="109" spans="4:15" x14ac:dyDescent="0.25">
      <c r="D109" s="128">
        <v>7</v>
      </c>
      <c r="E109" s="205" t="str">
        <f t="shared" si="3"/>
        <v>Atlanta</v>
      </c>
      <c r="F109" s="133" t="s">
        <v>916</v>
      </c>
      <c r="G109" s="134" t="s">
        <v>916</v>
      </c>
      <c r="H109" s="132" t="s">
        <v>916</v>
      </c>
      <c r="I109" s="135" t="s">
        <v>916</v>
      </c>
      <c r="J109" s="132" t="s">
        <v>916</v>
      </c>
      <c r="K109" s="628" t="s">
        <v>916</v>
      </c>
      <c r="L109" s="73"/>
      <c r="O109" s="584"/>
    </row>
    <row r="110" spans="4:15" x14ac:dyDescent="0.25">
      <c r="D110" s="128">
        <v>8</v>
      </c>
      <c r="E110" s="205" t="str">
        <f t="shared" si="3"/>
        <v>Los Angeles</v>
      </c>
      <c r="F110" s="133" t="s">
        <v>917</v>
      </c>
      <c r="G110" s="134" t="s">
        <v>917</v>
      </c>
      <c r="H110" s="132" t="s">
        <v>917</v>
      </c>
      <c r="I110" s="135" t="s">
        <v>917</v>
      </c>
      <c r="J110" s="132" t="s">
        <v>917</v>
      </c>
      <c r="K110" s="628" t="s">
        <v>917</v>
      </c>
      <c r="L110" s="73"/>
      <c r="O110" s="584"/>
    </row>
    <row r="111" spans="4:15" x14ac:dyDescent="0.25">
      <c r="D111" s="128">
        <v>9</v>
      </c>
      <c r="E111" s="205" t="str">
        <f t="shared" si="3"/>
        <v>Philadelphia</v>
      </c>
      <c r="F111" s="133" t="s">
        <v>918</v>
      </c>
      <c r="G111" s="134" t="s">
        <v>918</v>
      </c>
      <c r="H111" s="132" t="s">
        <v>918</v>
      </c>
      <c r="I111" s="135" t="s">
        <v>918</v>
      </c>
      <c r="J111" s="132" t="s">
        <v>918</v>
      </c>
      <c r="K111" s="628" t="s">
        <v>918</v>
      </c>
      <c r="L111" s="73"/>
      <c r="O111" s="584"/>
    </row>
    <row r="112" spans="4:15" x14ac:dyDescent="0.25">
      <c r="D112" s="128">
        <v>10</v>
      </c>
      <c r="E112" s="205" t="str">
        <f t="shared" si="3"/>
        <v>Seattle</v>
      </c>
      <c r="F112" s="133" t="s">
        <v>919</v>
      </c>
      <c r="G112" s="134" t="s">
        <v>919</v>
      </c>
      <c r="H112" s="132" t="s">
        <v>919</v>
      </c>
      <c r="I112" s="135" t="s">
        <v>919</v>
      </c>
      <c r="J112" s="132" t="s">
        <v>919</v>
      </c>
      <c r="K112" s="628" t="s">
        <v>919</v>
      </c>
      <c r="L112" s="73"/>
      <c r="O112" s="584"/>
    </row>
    <row r="113" spans="4:15" x14ac:dyDescent="0.25">
      <c r="D113" s="128">
        <v>11</v>
      </c>
      <c r="E113" s="205" t="str">
        <f t="shared" si="3"/>
        <v>San Francisco Bay Area</v>
      </c>
      <c r="F113" s="133" t="s">
        <v>1009</v>
      </c>
      <c r="G113" s="134" t="s">
        <v>1009</v>
      </c>
      <c r="H113" s="132" t="s">
        <v>1009</v>
      </c>
      <c r="I113" s="135" t="s">
        <v>1009</v>
      </c>
      <c r="J113" s="132" t="s">
        <v>1009</v>
      </c>
      <c r="K113" s="628" t="s">
        <v>1009</v>
      </c>
      <c r="L113" s="73"/>
      <c r="O113" s="584"/>
    </row>
    <row r="114" spans="4:15" x14ac:dyDescent="0.25">
      <c r="D114" s="128">
        <v>12</v>
      </c>
      <c r="E114" s="205" t="str">
        <f t="shared" si="3"/>
        <v>Boston</v>
      </c>
      <c r="F114" s="133" t="s">
        <v>920</v>
      </c>
      <c r="G114" s="134" t="s">
        <v>920</v>
      </c>
      <c r="H114" s="132" t="s">
        <v>920</v>
      </c>
      <c r="I114" s="135" t="s">
        <v>920</v>
      </c>
      <c r="J114" s="132" t="s">
        <v>920</v>
      </c>
      <c r="K114" s="628" t="s">
        <v>920</v>
      </c>
      <c r="L114" s="73"/>
      <c r="O114" s="584"/>
    </row>
    <row r="115" spans="4:15" x14ac:dyDescent="0.25">
      <c r="D115" s="128">
        <v>13</v>
      </c>
      <c r="E115" s="205" t="str">
        <f t="shared" si="3"/>
        <v>Miami</v>
      </c>
      <c r="F115" s="133" t="s">
        <v>921</v>
      </c>
      <c r="G115" s="134" t="s">
        <v>921</v>
      </c>
      <c r="H115" s="132" t="s">
        <v>921</v>
      </c>
      <c r="I115" s="135" t="s">
        <v>921</v>
      </c>
      <c r="J115" s="132" t="s">
        <v>921</v>
      </c>
      <c r="K115" s="628" t="s">
        <v>921</v>
      </c>
      <c r="L115" s="73"/>
      <c r="O115" s="584"/>
    </row>
    <row r="116" spans="4:15" x14ac:dyDescent="0.25">
      <c r="D116" s="128">
        <v>14</v>
      </c>
      <c r="E116" s="205" t="str">
        <f t="shared" si="3"/>
        <v>Mexico City</v>
      </c>
      <c r="F116" s="133" t="s">
        <v>922</v>
      </c>
      <c r="G116" s="134" t="s">
        <v>922</v>
      </c>
      <c r="H116" s="132" t="s">
        <v>922</v>
      </c>
      <c r="I116" s="135" t="s">
        <v>922</v>
      </c>
      <c r="J116" s="132" t="s">
        <v>922</v>
      </c>
      <c r="K116" s="628" t="s">
        <v>922</v>
      </c>
      <c r="L116" s="73"/>
      <c r="O116" s="584"/>
    </row>
    <row r="117" spans="4:15" x14ac:dyDescent="0.25">
      <c r="D117" s="128">
        <v>15</v>
      </c>
      <c r="E117" s="205" t="str">
        <f t="shared" si="3"/>
        <v>Guadalajara</v>
      </c>
      <c r="F117" s="133" t="s">
        <v>1010</v>
      </c>
      <c r="G117" s="134" t="s">
        <v>1010</v>
      </c>
      <c r="H117" s="132" t="s">
        <v>1010</v>
      </c>
      <c r="I117" s="135" t="s">
        <v>1010</v>
      </c>
      <c r="J117" s="132" t="s">
        <v>1010</v>
      </c>
      <c r="K117" s="628" t="s">
        <v>1010</v>
      </c>
      <c r="L117" s="73"/>
      <c r="O117" s="584"/>
    </row>
    <row r="118" spans="4:15" ht="15.75" thickBot="1" x14ac:dyDescent="0.3">
      <c r="D118" s="130">
        <v>16</v>
      </c>
      <c r="E118" s="205" t="str">
        <f t="shared" si="3"/>
        <v>Monterrey</v>
      </c>
      <c r="F118" s="136" t="s">
        <v>1011</v>
      </c>
      <c r="G118" s="137" t="s">
        <v>1011</v>
      </c>
      <c r="H118" s="138" t="s">
        <v>1011</v>
      </c>
      <c r="I118" s="139" t="s">
        <v>1011</v>
      </c>
      <c r="J118" s="367" t="s">
        <v>1011</v>
      </c>
      <c r="K118" s="629" t="s">
        <v>1011</v>
      </c>
      <c r="L118" s="74"/>
      <c r="O118" s="584"/>
    </row>
    <row r="119" spans="4:15" ht="16.5" thickTop="1" thickBot="1" x14ac:dyDescent="0.3">
      <c r="D119" s="30"/>
      <c r="E119" s="205"/>
      <c r="F119" s="192"/>
      <c r="G119" s="192"/>
      <c r="H119" s="192"/>
      <c r="I119" s="192"/>
      <c r="J119" s="192"/>
      <c r="K119" s="632"/>
      <c r="L119" s="192"/>
    </row>
    <row r="120" spans="4:15" ht="29.25" thickTop="1" x14ac:dyDescent="0.45">
      <c r="E120" s="25"/>
      <c r="F120" s="76" t="s">
        <v>278</v>
      </c>
      <c r="G120" s="77"/>
      <c r="H120" s="77"/>
      <c r="I120" s="77"/>
      <c r="J120" s="77"/>
      <c r="K120" s="633"/>
      <c r="L120" s="78"/>
    </row>
    <row r="121" spans="4:15" ht="61.5" customHeight="1" x14ac:dyDescent="0.25">
      <c r="E121" s="205" t="str">
        <f t="shared" ref="E121:E213" si="4">IF($C$3,F121,IF($C$4,G121,IF($C$5,H121,IF($C$6,I121,IF($C$7,J121,IF($C$8,K121,IF(L121&lt;&gt;"",L121,F121)))))))</f>
        <v>World Cup 2026 in Canada/Mexico/USA</v>
      </c>
      <c r="F121" s="288" t="s">
        <v>956</v>
      </c>
      <c r="G121" s="289" t="s">
        <v>958</v>
      </c>
      <c r="H121" s="290" t="s">
        <v>957</v>
      </c>
      <c r="I121" s="291" t="s">
        <v>955</v>
      </c>
      <c r="J121" s="290" t="s">
        <v>889</v>
      </c>
      <c r="K121" s="634" t="s">
        <v>959</v>
      </c>
      <c r="L121" s="292"/>
    </row>
    <row r="122" spans="4:15" ht="30" x14ac:dyDescent="0.25">
      <c r="E122" s="205" t="str">
        <f t="shared" si="4"/>
        <v>Direct comparisons</v>
      </c>
      <c r="F122" s="447" t="s">
        <v>287</v>
      </c>
      <c r="G122" s="448" t="s">
        <v>301</v>
      </c>
      <c r="H122" s="449" t="s">
        <v>302</v>
      </c>
      <c r="I122" s="450" t="s">
        <v>300</v>
      </c>
      <c r="J122" s="449" t="s">
        <v>299</v>
      </c>
      <c r="K122" s="634" t="s">
        <v>776</v>
      </c>
      <c r="L122" s="451"/>
    </row>
    <row r="123" spans="4:15" x14ac:dyDescent="0.25">
      <c r="E123" s="205" t="str">
        <f t="shared" si="4"/>
        <v>Fair play</v>
      </c>
      <c r="F123" s="288" t="s">
        <v>30</v>
      </c>
      <c r="G123" s="289" t="s">
        <v>1741</v>
      </c>
      <c r="H123" s="290" t="s">
        <v>30</v>
      </c>
      <c r="I123" s="291" t="s">
        <v>1741</v>
      </c>
      <c r="J123" s="290" t="s">
        <v>1742</v>
      </c>
      <c r="K123" s="634" t="s">
        <v>1742</v>
      </c>
      <c r="L123" s="292"/>
    </row>
    <row r="124" spans="4:15" x14ac:dyDescent="0.25">
      <c r="E124" s="205" t="str">
        <f t="shared" si="4"/>
        <v>Choose time zone</v>
      </c>
      <c r="F124" s="447" t="s">
        <v>369</v>
      </c>
      <c r="G124" s="448" t="s">
        <v>377</v>
      </c>
      <c r="H124" s="449" t="s">
        <v>376</v>
      </c>
      <c r="I124" s="450" t="s">
        <v>375</v>
      </c>
      <c r="J124" s="449" t="s">
        <v>370</v>
      </c>
      <c r="K124" s="634" t="s">
        <v>777</v>
      </c>
      <c r="L124" s="451"/>
    </row>
    <row r="125" spans="4:15" x14ac:dyDescent="0.25">
      <c r="E125" s="205" t="str">
        <f t="shared" si="4"/>
        <v>Matches</v>
      </c>
      <c r="F125" s="447" t="s">
        <v>249</v>
      </c>
      <c r="G125" s="448" t="s">
        <v>378</v>
      </c>
      <c r="H125" s="449" t="s">
        <v>379</v>
      </c>
      <c r="I125" s="450" t="s">
        <v>374</v>
      </c>
      <c r="J125" s="449" t="s">
        <v>371</v>
      </c>
      <c r="K125" s="634" t="s">
        <v>778</v>
      </c>
      <c r="L125" s="451"/>
    </row>
    <row r="126" spans="4:15" x14ac:dyDescent="0.25">
      <c r="E126" s="205" t="str">
        <f t="shared" si="4"/>
        <v>Choose language</v>
      </c>
      <c r="F126" s="447" t="s">
        <v>112</v>
      </c>
      <c r="G126" s="448" t="s">
        <v>381</v>
      </c>
      <c r="H126" s="449" t="s">
        <v>380</v>
      </c>
      <c r="I126" s="450" t="s">
        <v>372</v>
      </c>
      <c r="J126" s="449" t="s">
        <v>373</v>
      </c>
      <c r="K126" s="634" t="s">
        <v>779</v>
      </c>
      <c r="L126" s="451"/>
    </row>
    <row r="127" spans="4:15" ht="30" x14ac:dyDescent="0.25">
      <c r="E127" s="205" t="str">
        <f t="shared" si="4"/>
        <v>Predictions Ranking</v>
      </c>
      <c r="F127" s="447" t="s">
        <v>639</v>
      </c>
      <c r="G127" s="448" t="s">
        <v>641</v>
      </c>
      <c r="H127" s="449" t="s">
        <v>642</v>
      </c>
      <c r="I127" s="450" t="s">
        <v>643</v>
      </c>
      <c r="J127" s="449" t="s">
        <v>640</v>
      </c>
      <c r="K127" s="634" t="s">
        <v>780</v>
      </c>
      <c r="L127" s="451"/>
    </row>
    <row r="128" spans="4:15" ht="60" x14ac:dyDescent="0.25">
      <c r="E128" s="205" t="str">
        <f t="shared" si="4"/>
        <v>Assignment of the group third in the round of 32</v>
      </c>
      <c r="F128" s="288" t="s">
        <v>1106</v>
      </c>
      <c r="G128" s="289" t="s">
        <v>1105</v>
      </c>
      <c r="H128" s="290" t="s">
        <v>1104</v>
      </c>
      <c r="I128" s="291" t="s">
        <v>1103</v>
      </c>
      <c r="J128" s="290" t="s">
        <v>1101</v>
      </c>
      <c r="K128" s="634" t="s">
        <v>1102</v>
      </c>
      <c r="L128" s="292"/>
    </row>
    <row r="129" spans="4:15" ht="28.5" x14ac:dyDescent="0.45">
      <c r="E129" s="25"/>
      <c r="F129" s="79" t="s">
        <v>151</v>
      </c>
      <c r="G129" s="80"/>
      <c r="H129" s="80"/>
      <c r="I129" s="80"/>
      <c r="J129" s="80"/>
      <c r="K129" s="625"/>
      <c r="L129" s="81"/>
      <c r="M129" s="50"/>
    </row>
    <row r="130" spans="4:15" ht="15" customHeight="1" x14ac:dyDescent="0.45">
      <c r="E130" s="205" t="str">
        <f t="shared" si="4"/>
        <v>Group</v>
      </c>
      <c r="F130" s="140" t="s">
        <v>198</v>
      </c>
      <c r="G130" s="141" t="s">
        <v>406</v>
      </c>
      <c r="H130" s="142" t="s">
        <v>407</v>
      </c>
      <c r="I130" s="143" t="s">
        <v>408</v>
      </c>
      <c r="J130" s="142" t="s">
        <v>409</v>
      </c>
      <c r="K130" s="635" t="s">
        <v>781</v>
      </c>
      <c r="L130" s="73"/>
      <c r="M130" s="50"/>
    </row>
    <row r="131" spans="4:15" ht="15" customHeight="1" x14ac:dyDescent="0.45">
      <c r="E131" s="205" t="str">
        <f t="shared" si="4"/>
        <v>Pts.</v>
      </c>
      <c r="F131" s="140" t="s">
        <v>288</v>
      </c>
      <c r="G131" s="141" t="s">
        <v>290</v>
      </c>
      <c r="H131" s="142" t="s">
        <v>290</v>
      </c>
      <c r="I131" s="143" t="s">
        <v>290</v>
      </c>
      <c r="J131" s="142" t="s">
        <v>289</v>
      </c>
      <c r="K131" s="635" t="s">
        <v>782</v>
      </c>
      <c r="L131" s="73"/>
      <c r="M131" s="50"/>
    </row>
    <row r="132" spans="4:15" ht="15" customHeight="1" x14ac:dyDescent="0.45">
      <c r="E132" s="205" t="str">
        <f t="shared" si="4"/>
        <v>GD</v>
      </c>
      <c r="F132" s="140" t="s">
        <v>190</v>
      </c>
      <c r="G132" s="141" t="s">
        <v>297</v>
      </c>
      <c r="H132" s="142" t="s">
        <v>291</v>
      </c>
      <c r="I132" s="143" t="s">
        <v>291</v>
      </c>
      <c r="J132" s="142" t="s">
        <v>663</v>
      </c>
      <c r="K132" s="635" t="s">
        <v>838</v>
      </c>
      <c r="L132" s="73"/>
      <c r="M132" s="50"/>
    </row>
    <row r="133" spans="4:15" ht="15" customHeight="1" x14ac:dyDescent="0.45">
      <c r="E133" s="205" t="str">
        <f t="shared" si="4"/>
        <v>Goals</v>
      </c>
      <c r="F133" s="140" t="s">
        <v>294</v>
      </c>
      <c r="G133" s="141" t="s">
        <v>296</v>
      </c>
      <c r="H133" s="142" t="s">
        <v>295</v>
      </c>
      <c r="I133" s="143" t="s">
        <v>293</v>
      </c>
      <c r="J133" s="142" t="s">
        <v>292</v>
      </c>
      <c r="K133" s="635" t="s">
        <v>783</v>
      </c>
      <c r="L133" s="73"/>
      <c r="M133" s="50"/>
    </row>
    <row r="134" spans="4:15" ht="19.5" customHeight="1" x14ac:dyDescent="0.45">
      <c r="E134" s="205" t="str">
        <f t="shared" si="4"/>
        <v xml:space="preserve">  Pts.     Goals</v>
      </c>
      <c r="F134" s="140" t="s">
        <v>248</v>
      </c>
      <c r="G134" s="141" t="s">
        <v>247</v>
      </c>
      <c r="H134" s="142" t="s">
        <v>246</v>
      </c>
      <c r="I134" s="143" t="s">
        <v>245</v>
      </c>
      <c r="J134" s="142" t="s">
        <v>244</v>
      </c>
      <c r="K134" s="635" t="s">
        <v>854</v>
      </c>
      <c r="L134" s="73"/>
      <c r="M134" s="50"/>
    </row>
    <row r="135" spans="4:15" ht="15" customHeight="1" x14ac:dyDescent="0.45">
      <c r="E135" s="205" t="str">
        <f t="shared" si="4"/>
        <v>Total</v>
      </c>
      <c r="F135" s="140" t="s">
        <v>298</v>
      </c>
      <c r="G135" s="141" t="s">
        <v>298</v>
      </c>
      <c r="H135" s="142" t="s">
        <v>303</v>
      </c>
      <c r="I135" s="143" t="s">
        <v>298</v>
      </c>
      <c r="J135" s="142" t="s">
        <v>298</v>
      </c>
      <c r="K135" s="635" t="s">
        <v>784</v>
      </c>
      <c r="L135" s="73"/>
      <c r="M135" s="50"/>
    </row>
    <row r="136" spans="4:15" ht="15" customHeight="1" x14ac:dyDescent="0.45">
      <c r="E136" s="205" t="str">
        <f t="shared" si="4"/>
        <v>(repeated)</v>
      </c>
      <c r="F136" s="140" t="s">
        <v>1858</v>
      </c>
      <c r="G136" s="141" t="s">
        <v>1857</v>
      </c>
      <c r="H136" s="142" t="s">
        <v>1856</v>
      </c>
      <c r="I136" s="143" t="s">
        <v>1860</v>
      </c>
      <c r="J136" s="142" t="s">
        <v>1855</v>
      </c>
      <c r="K136" s="635" t="s">
        <v>1859</v>
      </c>
      <c r="L136" s="73"/>
      <c r="M136" s="50"/>
    </row>
    <row r="137" spans="4:15" ht="45" customHeight="1" x14ac:dyDescent="0.45">
      <c r="E137" s="205" t="str">
        <f t="shared" si="4"/>
        <v>head-to-head record 1</v>
      </c>
      <c r="F137" s="824" t="s">
        <v>1806</v>
      </c>
      <c r="G137" s="825" t="s">
        <v>1804</v>
      </c>
      <c r="H137" s="826" t="s">
        <v>1803</v>
      </c>
      <c r="I137" s="827" t="s">
        <v>1802</v>
      </c>
      <c r="J137" s="826" t="s">
        <v>1801</v>
      </c>
      <c r="K137" s="635" t="s">
        <v>1805</v>
      </c>
      <c r="L137" s="73"/>
      <c r="M137" s="50"/>
    </row>
    <row r="138" spans="4:15" ht="15" customHeight="1" x14ac:dyDescent="0.45">
      <c r="E138" s="205" t="str">
        <f t="shared" si="4"/>
        <v>head-to-head record 2</v>
      </c>
      <c r="F138" s="140" t="s">
        <v>1807</v>
      </c>
      <c r="G138" s="141" t="s">
        <v>1809</v>
      </c>
      <c r="H138" s="142" t="s">
        <v>1811</v>
      </c>
      <c r="I138" s="143" t="s">
        <v>1813</v>
      </c>
      <c r="J138" s="142" t="s">
        <v>1815</v>
      </c>
      <c r="K138" s="635" t="s">
        <v>1817</v>
      </c>
      <c r="L138" s="73"/>
      <c r="M138" s="50"/>
    </row>
    <row r="139" spans="4:15" ht="15" customHeight="1" x14ac:dyDescent="0.45">
      <c r="E139" s="205" t="str">
        <f t="shared" si="4"/>
        <v>head-to-head record 3</v>
      </c>
      <c r="F139" s="140" t="s">
        <v>1808</v>
      </c>
      <c r="G139" s="141" t="s">
        <v>1810</v>
      </c>
      <c r="H139" s="142" t="s">
        <v>1812</v>
      </c>
      <c r="I139" s="143" t="s">
        <v>1814</v>
      </c>
      <c r="J139" s="142" t="s">
        <v>1816</v>
      </c>
      <c r="K139" s="635" t="s">
        <v>1818</v>
      </c>
      <c r="L139" s="73"/>
      <c r="M139" s="50"/>
    </row>
    <row r="140" spans="4:15" x14ac:dyDescent="0.25">
      <c r="E140" s="205" t="str">
        <f t="shared" si="4"/>
        <v>Overall table</v>
      </c>
      <c r="F140" s="133" t="s">
        <v>1819</v>
      </c>
      <c r="G140" s="134" t="s">
        <v>1823</v>
      </c>
      <c r="H140" s="132" t="s">
        <v>1822</v>
      </c>
      <c r="I140" s="135" t="s">
        <v>200</v>
      </c>
      <c r="J140" s="132" t="s">
        <v>1820</v>
      </c>
      <c r="K140" s="628" t="s">
        <v>1821</v>
      </c>
      <c r="L140" s="73"/>
      <c r="M140" s="72"/>
      <c r="N140" s="72"/>
      <c r="O140" s="72"/>
    </row>
    <row r="141" spans="4:15" ht="30.75" thickBot="1" x14ac:dyDescent="0.3">
      <c r="E141" s="205" t="str">
        <f t="shared" si="4"/>
        <v>World Champion 2026:</v>
      </c>
      <c r="F141" s="133" t="s">
        <v>890</v>
      </c>
      <c r="G141" s="134" t="s">
        <v>891</v>
      </c>
      <c r="H141" s="132" t="s">
        <v>892</v>
      </c>
      <c r="I141" s="135" t="s">
        <v>893</v>
      </c>
      <c r="J141" s="132" t="s">
        <v>894</v>
      </c>
      <c r="K141" s="628" t="s">
        <v>895</v>
      </c>
      <c r="L141" s="73"/>
      <c r="M141" s="72"/>
      <c r="N141" s="72"/>
      <c r="O141" s="72"/>
    </row>
    <row r="142" spans="4:15" ht="15.75" thickTop="1" x14ac:dyDescent="0.25">
      <c r="D142" s="200">
        <v>1</v>
      </c>
      <c r="E142" s="205" t="str">
        <f t="shared" si="4"/>
        <v>Round of 32 - 1</v>
      </c>
      <c r="F142" s="133" t="s">
        <v>939</v>
      </c>
      <c r="G142" s="134" t="s">
        <v>992</v>
      </c>
      <c r="H142" s="132" t="s">
        <v>976</v>
      </c>
      <c r="I142" s="135" t="s">
        <v>923</v>
      </c>
      <c r="J142" s="132" t="s">
        <v>867</v>
      </c>
      <c r="K142" s="628" t="s">
        <v>960</v>
      </c>
      <c r="L142" s="73"/>
      <c r="M142" s="72"/>
      <c r="N142" s="72"/>
      <c r="O142" s="72"/>
    </row>
    <row r="143" spans="4:15" x14ac:dyDescent="0.25">
      <c r="D143" s="128">
        <v>2</v>
      </c>
      <c r="E143" s="205" t="str">
        <f t="shared" si="4"/>
        <v>Round of 32 - 2</v>
      </c>
      <c r="F143" s="133" t="s">
        <v>940</v>
      </c>
      <c r="G143" s="134" t="s">
        <v>993</v>
      </c>
      <c r="H143" s="132" t="s">
        <v>977</v>
      </c>
      <c r="I143" s="135" t="s">
        <v>924</v>
      </c>
      <c r="J143" s="132" t="s">
        <v>868</v>
      </c>
      <c r="K143" s="628" t="s">
        <v>961</v>
      </c>
      <c r="L143" s="73"/>
      <c r="M143" s="72"/>
      <c r="N143" s="72"/>
      <c r="O143" s="72"/>
    </row>
    <row r="144" spans="4:15" x14ac:dyDescent="0.25">
      <c r="D144" s="128">
        <v>3</v>
      </c>
      <c r="E144" s="205" t="str">
        <f t="shared" si="4"/>
        <v>Round of 32 - 3</v>
      </c>
      <c r="F144" s="133" t="s">
        <v>941</v>
      </c>
      <c r="G144" s="134" t="s">
        <v>994</v>
      </c>
      <c r="H144" s="132" t="s">
        <v>978</v>
      </c>
      <c r="I144" s="135" t="s">
        <v>925</v>
      </c>
      <c r="J144" s="132" t="s">
        <v>869</v>
      </c>
      <c r="K144" s="628" t="s">
        <v>962</v>
      </c>
      <c r="L144" s="73"/>
      <c r="M144" s="72"/>
      <c r="N144" s="72"/>
      <c r="O144" s="72"/>
    </row>
    <row r="145" spans="4:15" x14ac:dyDescent="0.25">
      <c r="D145" s="128">
        <v>4</v>
      </c>
      <c r="E145" s="205" t="str">
        <f t="shared" si="4"/>
        <v>Round of 32 - 4</v>
      </c>
      <c r="F145" s="133" t="s">
        <v>942</v>
      </c>
      <c r="G145" s="134" t="s">
        <v>995</v>
      </c>
      <c r="H145" s="132" t="s">
        <v>979</v>
      </c>
      <c r="I145" s="135" t="s">
        <v>926</v>
      </c>
      <c r="J145" s="132" t="s">
        <v>870</v>
      </c>
      <c r="K145" s="628" t="s">
        <v>963</v>
      </c>
      <c r="L145" s="73"/>
      <c r="M145" s="72"/>
      <c r="N145" s="72"/>
      <c r="O145" s="72"/>
    </row>
    <row r="146" spans="4:15" x14ac:dyDescent="0.25">
      <c r="D146" s="128">
        <v>5</v>
      </c>
      <c r="E146" s="205" t="str">
        <f t="shared" si="4"/>
        <v>Round of 32 - 5</v>
      </c>
      <c r="F146" s="133" t="s">
        <v>943</v>
      </c>
      <c r="G146" s="134" t="s">
        <v>996</v>
      </c>
      <c r="H146" s="132" t="s">
        <v>980</v>
      </c>
      <c r="I146" s="135" t="s">
        <v>927</v>
      </c>
      <c r="J146" s="132" t="s">
        <v>871</v>
      </c>
      <c r="K146" s="628" t="s">
        <v>964</v>
      </c>
      <c r="L146" s="73"/>
      <c r="M146" s="72"/>
      <c r="N146" s="72"/>
      <c r="O146" s="72"/>
    </row>
    <row r="147" spans="4:15" x14ac:dyDescent="0.25">
      <c r="D147" s="128">
        <v>6</v>
      </c>
      <c r="E147" s="205" t="str">
        <f t="shared" si="4"/>
        <v>Round of 32 - 6</v>
      </c>
      <c r="F147" s="133" t="s">
        <v>944</v>
      </c>
      <c r="G147" s="134" t="s">
        <v>997</v>
      </c>
      <c r="H147" s="132" t="s">
        <v>981</v>
      </c>
      <c r="I147" s="135" t="s">
        <v>928</v>
      </c>
      <c r="J147" s="132" t="s">
        <v>872</v>
      </c>
      <c r="K147" s="628" t="s">
        <v>965</v>
      </c>
      <c r="L147" s="73"/>
      <c r="M147" s="72"/>
      <c r="N147" s="72"/>
      <c r="O147" s="72"/>
    </row>
    <row r="148" spans="4:15" x14ac:dyDescent="0.25">
      <c r="D148" s="128">
        <v>7</v>
      </c>
      <c r="E148" s="205" t="str">
        <f t="shared" si="4"/>
        <v>Round of 32 - 7</v>
      </c>
      <c r="F148" s="133" t="s">
        <v>945</v>
      </c>
      <c r="G148" s="134" t="s">
        <v>998</v>
      </c>
      <c r="H148" s="132" t="s">
        <v>982</v>
      </c>
      <c r="I148" s="135" t="s">
        <v>929</v>
      </c>
      <c r="J148" s="132" t="s">
        <v>873</v>
      </c>
      <c r="K148" s="628" t="s">
        <v>966</v>
      </c>
      <c r="L148" s="73"/>
      <c r="M148" s="72"/>
      <c r="N148" s="72"/>
      <c r="O148" s="72"/>
    </row>
    <row r="149" spans="4:15" x14ac:dyDescent="0.25">
      <c r="D149" s="383">
        <v>8</v>
      </c>
      <c r="E149" s="205" t="str">
        <f t="shared" si="4"/>
        <v>Round of 32 - 8</v>
      </c>
      <c r="F149" s="133" t="s">
        <v>946</v>
      </c>
      <c r="G149" s="134" t="s">
        <v>999</v>
      </c>
      <c r="H149" s="132" t="s">
        <v>983</v>
      </c>
      <c r="I149" s="135" t="s">
        <v>930</v>
      </c>
      <c r="J149" s="132" t="s">
        <v>874</v>
      </c>
      <c r="K149" s="628" t="s">
        <v>967</v>
      </c>
      <c r="L149" s="73"/>
      <c r="M149" s="72"/>
      <c r="N149" s="72"/>
      <c r="O149" s="72"/>
    </row>
    <row r="150" spans="4:15" x14ac:dyDescent="0.25">
      <c r="D150" s="128">
        <v>9</v>
      </c>
      <c r="E150" s="205" t="str">
        <f t="shared" si="4"/>
        <v>Round of 32 - 9</v>
      </c>
      <c r="F150" s="133" t="s">
        <v>947</v>
      </c>
      <c r="G150" s="134" t="s">
        <v>1000</v>
      </c>
      <c r="H150" s="132" t="s">
        <v>984</v>
      </c>
      <c r="I150" s="135" t="s">
        <v>931</v>
      </c>
      <c r="J150" s="132" t="s">
        <v>875</v>
      </c>
      <c r="K150" s="628" t="s">
        <v>968</v>
      </c>
      <c r="L150" s="73"/>
      <c r="M150" s="72"/>
      <c r="N150" s="72"/>
      <c r="O150" s="72"/>
    </row>
    <row r="151" spans="4:15" x14ac:dyDescent="0.25">
      <c r="D151" s="383">
        <v>10</v>
      </c>
      <c r="E151" s="205" t="str">
        <f t="shared" si="4"/>
        <v>Round of 32 - 10</v>
      </c>
      <c r="F151" s="133" t="s">
        <v>948</v>
      </c>
      <c r="G151" s="134" t="s">
        <v>1001</v>
      </c>
      <c r="H151" s="132" t="s">
        <v>985</v>
      </c>
      <c r="I151" s="135" t="s">
        <v>932</v>
      </c>
      <c r="J151" s="132" t="s">
        <v>876</v>
      </c>
      <c r="K151" s="628" t="s">
        <v>969</v>
      </c>
      <c r="L151" s="73"/>
      <c r="M151" s="72"/>
      <c r="N151" s="72"/>
      <c r="O151" s="72"/>
    </row>
    <row r="152" spans="4:15" x14ac:dyDescent="0.25">
      <c r="D152" s="128">
        <v>11</v>
      </c>
      <c r="E152" s="205" t="str">
        <f t="shared" si="4"/>
        <v>Round of 32 - 11</v>
      </c>
      <c r="F152" s="133" t="s">
        <v>949</v>
      </c>
      <c r="G152" s="134" t="s">
        <v>1002</v>
      </c>
      <c r="H152" s="132" t="s">
        <v>986</v>
      </c>
      <c r="I152" s="135" t="s">
        <v>933</v>
      </c>
      <c r="J152" s="132" t="s">
        <v>877</v>
      </c>
      <c r="K152" s="628" t="s">
        <v>970</v>
      </c>
      <c r="L152" s="73"/>
      <c r="M152" s="72"/>
      <c r="N152" s="72"/>
      <c r="O152" s="72"/>
    </row>
    <row r="153" spans="4:15" x14ac:dyDescent="0.25">
      <c r="D153" s="383">
        <v>12</v>
      </c>
      <c r="E153" s="205" t="str">
        <f t="shared" si="4"/>
        <v>Round of 32 - 12</v>
      </c>
      <c r="F153" s="133" t="s">
        <v>950</v>
      </c>
      <c r="G153" s="134" t="s">
        <v>1003</v>
      </c>
      <c r="H153" s="132" t="s">
        <v>987</v>
      </c>
      <c r="I153" s="135" t="s">
        <v>934</v>
      </c>
      <c r="J153" s="132" t="s">
        <v>878</v>
      </c>
      <c r="K153" s="628" t="s">
        <v>971</v>
      </c>
      <c r="L153" s="73"/>
      <c r="M153" s="72"/>
      <c r="N153" s="72"/>
      <c r="O153" s="72"/>
    </row>
    <row r="154" spans="4:15" x14ac:dyDescent="0.25">
      <c r="D154" s="128">
        <v>13</v>
      </c>
      <c r="E154" s="205" t="str">
        <f t="shared" si="4"/>
        <v>Round of 32 - 13</v>
      </c>
      <c r="F154" s="133" t="s">
        <v>951</v>
      </c>
      <c r="G154" s="134" t="s">
        <v>1004</v>
      </c>
      <c r="H154" s="132" t="s">
        <v>988</v>
      </c>
      <c r="I154" s="135" t="s">
        <v>935</v>
      </c>
      <c r="J154" s="132" t="s">
        <v>879</v>
      </c>
      <c r="K154" s="628" t="s">
        <v>972</v>
      </c>
      <c r="L154" s="73"/>
      <c r="M154" s="72"/>
      <c r="N154" s="72"/>
      <c r="O154" s="72"/>
    </row>
    <row r="155" spans="4:15" x14ac:dyDescent="0.25">
      <c r="D155" s="383">
        <v>14</v>
      </c>
      <c r="E155" s="205" t="str">
        <f t="shared" si="4"/>
        <v>Round of 32 - 14</v>
      </c>
      <c r="F155" s="133" t="s">
        <v>952</v>
      </c>
      <c r="G155" s="134" t="s">
        <v>1005</v>
      </c>
      <c r="H155" s="132" t="s">
        <v>989</v>
      </c>
      <c r="I155" s="135" t="s">
        <v>936</v>
      </c>
      <c r="J155" s="132" t="s">
        <v>880</v>
      </c>
      <c r="K155" s="628" t="s">
        <v>973</v>
      </c>
      <c r="L155" s="73"/>
      <c r="M155" s="72"/>
      <c r="N155" s="72"/>
      <c r="O155" s="72"/>
    </row>
    <row r="156" spans="4:15" x14ac:dyDescent="0.25">
      <c r="D156" s="128">
        <v>15</v>
      </c>
      <c r="E156" s="205" t="str">
        <f t="shared" si="4"/>
        <v>Round of 32 - 15</v>
      </c>
      <c r="F156" s="133" t="s">
        <v>953</v>
      </c>
      <c r="G156" s="134" t="s">
        <v>1006</v>
      </c>
      <c r="H156" s="132" t="s">
        <v>990</v>
      </c>
      <c r="I156" s="135" t="s">
        <v>937</v>
      </c>
      <c r="J156" s="132" t="s">
        <v>881</v>
      </c>
      <c r="K156" s="628" t="s">
        <v>974</v>
      </c>
      <c r="L156" s="73"/>
      <c r="M156" s="72"/>
      <c r="N156" s="72"/>
      <c r="O156" s="72"/>
    </row>
    <row r="157" spans="4:15" ht="15.75" thickBot="1" x14ac:dyDescent="0.3">
      <c r="D157" s="130">
        <v>16</v>
      </c>
      <c r="E157" s="205" t="str">
        <f t="shared" si="4"/>
        <v>Round of 32 - 16</v>
      </c>
      <c r="F157" s="133" t="s">
        <v>954</v>
      </c>
      <c r="G157" s="134" t="s">
        <v>1007</v>
      </c>
      <c r="H157" s="132" t="s">
        <v>991</v>
      </c>
      <c r="I157" s="135" t="s">
        <v>938</v>
      </c>
      <c r="J157" s="132" t="s">
        <v>882</v>
      </c>
      <c r="K157" s="628" t="s">
        <v>975</v>
      </c>
      <c r="L157" s="73"/>
      <c r="M157" s="72"/>
      <c r="N157" s="72"/>
      <c r="O157" s="72"/>
    </row>
    <row r="158" spans="4:15" ht="15.75" thickTop="1" x14ac:dyDescent="0.25">
      <c r="D158" s="200">
        <v>1</v>
      </c>
      <c r="E158" s="205" t="str">
        <f t="shared" si="4"/>
        <v>Round of 16 - 1</v>
      </c>
      <c r="F158" s="133" t="s">
        <v>49</v>
      </c>
      <c r="G158" s="134" t="s">
        <v>201</v>
      </c>
      <c r="H158" s="132" t="s">
        <v>209</v>
      </c>
      <c r="I158" s="135" t="s">
        <v>217</v>
      </c>
      <c r="J158" s="132" t="s">
        <v>153</v>
      </c>
      <c r="K158" s="628" t="s">
        <v>785</v>
      </c>
      <c r="L158" s="73"/>
      <c r="M158" s="72"/>
      <c r="N158" s="72"/>
      <c r="O158" s="72"/>
    </row>
    <row r="159" spans="4:15" x14ac:dyDescent="0.25">
      <c r="D159" s="128">
        <v>2</v>
      </c>
      <c r="E159" s="205" t="str">
        <f t="shared" si="4"/>
        <v>Round of 16 - 2</v>
      </c>
      <c r="F159" s="133" t="s">
        <v>47</v>
      </c>
      <c r="G159" s="134" t="s">
        <v>202</v>
      </c>
      <c r="H159" s="132" t="s">
        <v>210</v>
      </c>
      <c r="I159" s="135" t="s">
        <v>218</v>
      </c>
      <c r="J159" s="132" t="s">
        <v>154</v>
      </c>
      <c r="K159" s="628" t="s">
        <v>786</v>
      </c>
      <c r="L159" s="73"/>
      <c r="M159" s="72"/>
      <c r="N159" s="72"/>
      <c r="O159" s="72"/>
    </row>
    <row r="160" spans="4:15" x14ac:dyDescent="0.25">
      <c r="D160" s="128">
        <v>3</v>
      </c>
      <c r="E160" s="205" t="str">
        <f t="shared" si="4"/>
        <v>Round of 16 - 3</v>
      </c>
      <c r="F160" s="133" t="s">
        <v>50</v>
      </c>
      <c r="G160" s="134" t="s">
        <v>203</v>
      </c>
      <c r="H160" s="132" t="s">
        <v>211</v>
      </c>
      <c r="I160" s="135" t="s">
        <v>219</v>
      </c>
      <c r="J160" s="132" t="s">
        <v>155</v>
      </c>
      <c r="K160" s="628" t="s">
        <v>787</v>
      </c>
      <c r="L160" s="73"/>
      <c r="M160" s="72"/>
      <c r="N160" s="72"/>
      <c r="O160" s="72"/>
    </row>
    <row r="161" spans="4:15" x14ac:dyDescent="0.25">
      <c r="D161" s="128">
        <v>4</v>
      </c>
      <c r="E161" s="205" t="str">
        <f t="shared" si="4"/>
        <v>Round of 16 - 4</v>
      </c>
      <c r="F161" s="133" t="s">
        <v>48</v>
      </c>
      <c r="G161" s="134" t="s">
        <v>204</v>
      </c>
      <c r="H161" s="132" t="s">
        <v>212</v>
      </c>
      <c r="I161" s="135" t="s">
        <v>220</v>
      </c>
      <c r="J161" s="132" t="s">
        <v>156</v>
      </c>
      <c r="K161" s="628" t="s">
        <v>788</v>
      </c>
      <c r="L161" s="73"/>
      <c r="M161" s="72"/>
      <c r="N161" s="72"/>
      <c r="O161" s="72"/>
    </row>
    <row r="162" spans="4:15" x14ac:dyDescent="0.25">
      <c r="D162" s="128">
        <v>5</v>
      </c>
      <c r="E162" s="205" t="str">
        <f t="shared" si="4"/>
        <v>Round of 16 - 5</v>
      </c>
      <c r="F162" s="133" t="s">
        <v>45</v>
      </c>
      <c r="G162" s="134" t="s">
        <v>205</v>
      </c>
      <c r="H162" s="132" t="s">
        <v>213</v>
      </c>
      <c r="I162" s="135" t="s">
        <v>221</v>
      </c>
      <c r="J162" s="132" t="s">
        <v>157</v>
      </c>
      <c r="K162" s="628" t="s">
        <v>789</v>
      </c>
      <c r="L162" s="73"/>
      <c r="M162" s="72"/>
      <c r="N162" s="72"/>
      <c r="O162" s="72"/>
    </row>
    <row r="163" spans="4:15" x14ac:dyDescent="0.25">
      <c r="D163" s="128">
        <v>6</v>
      </c>
      <c r="E163" s="205" t="str">
        <f t="shared" si="4"/>
        <v>Round of 16 - 6</v>
      </c>
      <c r="F163" s="133" t="s">
        <v>46</v>
      </c>
      <c r="G163" s="134" t="s">
        <v>206</v>
      </c>
      <c r="H163" s="132" t="s">
        <v>214</v>
      </c>
      <c r="I163" s="135" t="s">
        <v>222</v>
      </c>
      <c r="J163" s="132" t="s">
        <v>158</v>
      </c>
      <c r="K163" s="628" t="s">
        <v>790</v>
      </c>
      <c r="L163" s="73"/>
      <c r="M163" s="72"/>
      <c r="N163" s="72"/>
      <c r="O163" s="72"/>
    </row>
    <row r="164" spans="4:15" x14ac:dyDescent="0.25">
      <c r="D164" s="128">
        <v>7</v>
      </c>
      <c r="E164" s="205" t="str">
        <f t="shared" si="4"/>
        <v>Round of 16 - 7</v>
      </c>
      <c r="F164" s="133" t="s">
        <v>51</v>
      </c>
      <c r="G164" s="134" t="s">
        <v>207</v>
      </c>
      <c r="H164" s="132" t="s">
        <v>215</v>
      </c>
      <c r="I164" s="135" t="s">
        <v>223</v>
      </c>
      <c r="J164" s="132" t="s">
        <v>159</v>
      </c>
      <c r="K164" s="628" t="s">
        <v>791</v>
      </c>
      <c r="L164" s="73"/>
    </row>
    <row r="165" spans="4:15" ht="15.75" thickBot="1" x14ac:dyDescent="0.3">
      <c r="D165" s="130">
        <v>8</v>
      </c>
      <c r="E165" s="205" t="str">
        <f t="shared" si="4"/>
        <v>Round of 16 - 8</v>
      </c>
      <c r="F165" s="133" t="s">
        <v>52</v>
      </c>
      <c r="G165" s="134" t="s">
        <v>208</v>
      </c>
      <c r="H165" s="132" t="s">
        <v>216</v>
      </c>
      <c r="I165" s="135" t="s">
        <v>224</v>
      </c>
      <c r="J165" s="132" t="s">
        <v>160</v>
      </c>
      <c r="K165" s="628" t="s">
        <v>792</v>
      </c>
      <c r="L165" s="73"/>
    </row>
    <row r="166" spans="4:15" ht="15.75" thickTop="1" x14ac:dyDescent="0.25">
      <c r="D166" s="200">
        <v>1</v>
      </c>
      <c r="E166" s="205" t="str">
        <f t="shared" si="4"/>
        <v>Quarter final 1</v>
      </c>
      <c r="F166" s="177" t="s">
        <v>365</v>
      </c>
      <c r="G166" s="134" t="s">
        <v>233</v>
      </c>
      <c r="H166" s="132" t="s">
        <v>229</v>
      </c>
      <c r="I166" s="135" t="s">
        <v>225</v>
      </c>
      <c r="J166" s="132" t="s">
        <v>161</v>
      </c>
      <c r="K166" s="628" t="s">
        <v>793</v>
      </c>
      <c r="L166" s="73"/>
    </row>
    <row r="167" spans="4:15" x14ac:dyDescent="0.25">
      <c r="D167" s="128">
        <v>2</v>
      </c>
      <c r="E167" s="205" t="str">
        <f t="shared" si="4"/>
        <v>Quarter final 2</v>
      </c>
      <c r="F167" s="177" t="s">
        <v>366</v>
      </c>
      <c r="G167" s="134" t="s">
        <v>234</v>
      </c>
      <c r="H167" s="132" t="s">
        <v>230</v>
      </c>
      <c r="I167" s="135" t="s">
        <v>226</v>
      </c>
      <c r="J167" s="132" t="s">
        <v>162</v>
      </c>
      <c r="K167" s="628" t="s">
        <v>794</v>
      </c>
      <c r="L167" s="73"/>
    </row>
    <row r="168" spans="4:15" x14ac:dyDescent="0.25">
      <c r="D168" s="128">
        <v>3</v>
      </c>
      <c r="E168" s="205" t="str">
        <f t="shared" si="4"/>
        <v>Quarter final 3</v>
      </c>
      <c r="F168" s="177" t="s">
        <v>367</v>
      </c>
      <c r="G168" s="134" t="s">
        <v>235</v>
      </c>
      <c r="H168" s="132" t="s">
        <v>231</v>
      </c>
      <c r="I168" s="135" t="s">
        <v>227</v>
      </c>
      <c r="J168" s="132" t="s">
        <v>163</v>
      </c>
      <c r="K168" s="628" t="s">
        <v>795</v>
      </c>
      <c r="L168" s="73"/>
    </row>
    <row r="169" spans="4:15" ht="15.75" thickBot="1" x14ac:dyDescent="0.3">
      <c r="D169" s="130">
        <v>4</v>
      </c>
      <c r="E169" s="205" t="str">
        <f t="shared" si="4"/>
        <v>Quarter final 4</v>
      </c>
      <c r="F169" s="177" t="s">
        <v>368</v>
      </c>
      <c r="G169" s="134" t="s">
        <v>236</v>
      </c>
      <c r="H169" s="132" t="s">
        <v>232</v>
      </c>
      <c r="I169" s="135" t="s">
        <v>228</v>
      </c>
      <c r="J169" s="132" t="s">
        <v>164</v>
      </c>
      <c r="K169" s="628" t="s">
        <v>796</v>
      </c>
      <c r="L169" s="73"/>
    </row>
    <row r="170" spans="4:15" ht="15.75" thickTop="1" x14ac:dyDescent="0.25">
      <c r="E170" s="205" t="str">
        <f t="shared" si="4"/>
        <v>Semi-Final 1</v>
      </c>
      <c r="F170" s="133" t="s">
        <v>53</v>
      </c>
      <c r="G170" s="134" t="s">
        <v>237</v>
      </c>
      <c r="H170" s="132" t="s">
        <v>239</v>
      </c>
      <c r="I170" s="135" t="s">
        <v>241</v>
      </c>
      <c r="J170" s="132" t="s">
        <v>165</v>
      </c>
      <c r="K170" s="628" t="s">
        <v>797</v>
      </c>
      <c r="L170" s="73"/>
    </row>
    <row r="171" spans="4:15" x14ac:dyDescent="0.25">
      <c r="E171" s="205" t="str">
        <f t="shared" si="4"/>
        <v>Semi-Final 2</v>
      </c>
      <c r="F171" s="133" t="s">
        <v>54</v>
      </c>
      <c r="G171" s="134" t="s">
        <v>238</v>
      </c>
      <c r="H171" s="132" t="s">
        <v>240</v>
      </c>
      <c r="I171" s="135" t="s">
        <v>242</v>
      </c>
      <c r="J171" s="132" t="s">
        <v>166</v>
      </c>
      <c r="K171" s="628" t="s">
        <v>798</v>
      </c>
      <c r="L171" s="73"/>
    </row>
    <row r="172" spans="4:15" x14ac:dyDescent="0.25">
      <c r="E172" s="205" t="str">
        <f t="shared" si="4"/>
        <v>Third place</v>
      </c>
      <c r="F172" s="133" t="s">
        <v>152</v>
      </c>
      <c r="G172" s="134" t="s">
        <v>394</v>
      </c>
      <c r="H172" s="132" t="s">
        <v>395</v>
      </c>
      <c r="I172" s="135" t="s">
        <v>243</v>
      </c>
      <c r="J172" s="132" t="s">
        <v>167</v>
      </c>
      <c r="K172" s="628" t="s">
        <v>799</v>
      </c>
      <c r="L172" s="73"/>
    </row>
    <row r="173" spans="4:15" x14ac:dyDescent="0.25">
      <c r="E173" s="205" t="str">
        <f t="shared" si="4"/>
        <v>Final</v>
      </c>
      <c r="F173" s="133" t="s">
        <v>55</v>
      </c>
      <c r="G173" s="134" t="s">
        <v>55</v>
      </c>
      <c r="H173" s="132" t="s">
        <v>168</v>
      </c>
      <c r="I173" s="135" t="s">
        <v>55</v>
      </c>
      <c r="J173" s="132" t="s">
        <v>168</v>
      </c>
      <c r="K173" s="628" t="s">
        <v>168</v>
      </c>
      <c r="L173" s="73"/>
    </row>
    <row r="174" spans="4:15" x14ac:dyDescent="0.25">
      <c r="E174" s="205" t="str">
        <f t="shared" si="4"/>
        <v>Rating</v>
      </c>
      <c r="F174" s="133" t="s">
        <v>1840</v>
      </c>
      <c r="G174" s="134" t="s">
        <v>1844</v>
      </c>
      <c r="H174" s="132" t="s">
        <v>1843</v>
      </c>
      <c r="I174" s="135" t="s">
        <v>1842</v>
      </c>
      <c r="J174" s="132" t="s">
        <v>1839</v>
      </c>
      <c r="K174" s="628" t="s">
        <v>1841</v>
      </c>
      <c r="L174" s="73"/>
    </row>
    <row r="175" spans="4:15" x14ac:dyDescent="0.25">
      <c r="E175" s="205" t="str">
        <f t="shared" si="4"/>
        <v>Penalty shoot-out:</v>
      </c>
      <c r="F175" s="133" t="s">
        <v>542</v>
      </c>
      <c r="G175" s="134" t="s">
        <v>543</v>
      </c>
      <c r="H175" s="132" t="s">
        <v>544</v>
      </c>
      <c r="I175" s="135" t="s">
        <v>545</v>
      </c>
      <c r="J175" s="132" t="s">
        <v>546</v>
      </c>
      <c r="K175" s="628" t="s">
        <v>800</v>
      </c>
      <c r="L175" s="73"/>
    </row>
    <row r="176" spans="4:15" x14ac:dyDescent="0.25">
      <c r="E176" s="205" t="str">
        <f t="shared" si="4"/>
        <v>Name</v>
      </c>
      <c r="F176" s="133" t="s">
        <v>403</v>
      </c>
      <c r="G176" s="134" t="s">
        <v>646</v>
      </c>
      <c r="H176" s="132" t="s">
        <v>645</v>
      </c>
      <c r="I176" s="135" t="s">
        <v>644</v>
      </c>
      <c r="J176" s="132" t="s">
        <v>403</v>
      </c>
      <c r="K176" s="628" t="s">
        <v>801</v>
      </c>
      <c r="L176" s="73"/>
    </row>
    <row r="177" spans="5:12" ht="41.25" customHeight="1" x14ac:dyDescent="0.25">
      <c r="E177" s="205" t="str">
        <f t="shared" si="4"/>
        <v>Group combination:</v>
      </c>
      <c r="F177" s="288" t="s">
        <v>1083</v>
      </c>
      <c r="G177" s="289" t="s">
        <v>1084</v>
      </c>
      <c r="H177" s="290" t="s">
        <v>1085</v>
      </c>
      <c r="I177" s="291" t="s">
        <v>1086</v>
      </c>
      <c r="J177" s="290" t="s">
        <v>1087</v>
      </c>
      <c r="K177" s="634" t="s">
        <v>1088</v>
      </c>
      <c r="L177" s="292"/>
    </row>
    <row r="178" spans="5:12" x14ac:dyDescent="0.25">
      <c r="E178" s="205" t="str">
        <f t="shared" si="4"/>
        <v>First in Group</v>
      </c>
      <c r="F178" s="288" t="s">
        <v>1089</v>
      </c>
      <c r="G178" s="289" t="s">
        <v>1090</v>
      </c>
      <c r="H178" s="290" t="s">
        <v>1091</v>
      </c>
      <c r="I178" s="291" t="s">
        <v>1092</v>
      </c>
      <c r="J178" s="290" t="s">
        <v>1093</v>
      </c>
      <c r="K178" s="634" t="s">
        <v>1094</v>
      </c>
      <c r="L178" s="292"/>
    </row>
    <row r="179" spans="5:12" ht="32.25" customHeight="1" x14ac:dyDescent="0.25">
      <c r="E179" s="205" t="str">
        <f t="shared" si="4"/>
        <v>against third of Group</v>
      </c>
      <c r="F179" s="288" t="s">
        <v>1095</v>
      </c>
      <c r="G179" s="289" t="s">
        <v>1096</v>
      </c>
      <c r="H179" s="290" t="s">
        <v>1097</v>
      </c>
      <c r="I179" s="291" t="s">
        <v>1098</v>
      </c>
      <c r="J179" s="290" t="s">
        <v>1099</v>
      </c>
      <c r="K179" s="634" t="s">
        <v>1100</v>
      </c>
      <c r="L179" s="292"/>
    </row>
    <row r="180" spans="5:12" x14ac:dyDescent="0.25">
      <c r="E180" s="205" t="str">
        <f t="shared" si="4"/>
        <v>Third in the group</v>
      </c>
      <c r="F180" s="133" t="s">
        <v>1121</v>
      </c>
      <c r="G180" s="134" t="s">
        <v>1122</v>
      </c>
      <c r="H180" s="132" t="s">
        <v>1123</v>
      </c>
      <c r="I180" s="135" t="s">
        <v>1124</v>
      </c>
      <c r="J180" s="132" t="s">
        <v>1125</v>
      </c>
      <c r="K180" s="628" t="s">
        <v>1126</v>
      </c>
      <c r="L180" s="73"/>
    </row>
    <row r="181" spans="5:12" x14ac:dyDescent="0.25">
      <c r="E181" s="205" t="str">
        <f t="shared" si="4"/>
        <v>Grp</v>
      </c>
      <c r="F181" s="133" t="s">
        <v>1110</v>
      </c>
      <c r="G181" s="134" t="s">
        <v>1110</v>
      </c>
      <c r="H181" s="132" t="s">
        <v>1110</v>
      </c>
      <c r="I181" s="135" t="s">
        <v>1110</v>
      </c>
      <c r="J181" s="132" t="s">
        <v>1110</v>
      </c>
      <c r="K181" s="628" t="s">
        <v>1110</v>
      </c>
      <c r="L181" s="73"/>
    </row>
    <row r="182" spans="5:12" ht="30" customHeight="1" x14ac:dyDescent="0.25">
      <c r="E182" s="531" t="str">
        <f t="shared" si="4"/>
        <v>Group combination:</v>
      </c>
      <c r="F182" s="288" t="s">
        <v>1083</v>
      </c>
      <c r="G182" s="289" t="s">
        <v>1084</v>
      </c>
      <c r="H182" s="290" t="s">
        <v>1085</v>
      </c>
      <c r="I182" s="291" t="s">
        <v>1086</v>
      </c>
      <c r="J182" s="290" t="s">
        <v>1622</v>
      </c>
      <c r="K182" s="634" t="s">
        <v>1623</v>
      </c>
      <c r="L182" s="292"/>
    </row>
    <row r="183" spans="5:12" x14ac:dyDescent="0.25">
      <c r="E183" s="205" t="str">
        <f t="shared" si="4"/>
        <v>Not qualified:</v>
      </c>
      <c r="F183" s="133" t="s">
        <v>1624</v>
      </c>
      <c r="G183" s="134" t="s">
        <v>1625</v>
      </c>
      <c r="H183" s="132" t="s">
        <v>1626</v>
      </c>
      <c r="I183" s="135" t="s">
        <v>1627</v>
      </c>
      <c r="J183" s="132" t="s">
        <v>1628</v>
      </c>
      <c r="K183" s="628" t="s">
        <v>1629</v>
      </c>
      <c r="L183" s="73"/>
    </row>
    <row r="184" spans="5:12" x14ac:dyDescent="0.25">
      <c r="E184" s="205" t="str">
        <f t="shared" si="4"/>
        <v>TV channel</v>
      </c>
      <c r="F184" s="133" t="s">
        <v>1714</v>
      </c>
      <c r="G184" s="134" t="s">
        <v>1715</v>
      </c>
      <c r="H184" s="132" t="s">
        <v>1716</v>
      </c>
      <c r="I184" s="135" t="s">
        <v>1717</v>
      </c>
      <c r="J184" s="132" t="s">
        <v>1713</v>
      </c>
      <c r="K184" s="628" t="s">
        <v>1718</v>
      </c>
      <c r="L184" s="73"/>
    </row>
    <row r="185" spans="5:12" x14ac:dyDescent="0.25">
      <c r="E185" s="205" t="str">
        <f t="shared" si="4"/>
        <v>Venue</v>
      </c>
      <c r="F185" s="133" t="s">
        <v>392</v>
      </c>
      <c r="G185" s="134" t="s">
        <v>1719</v>
      </c>
      <c r="H185" s="132" t="s">
        <v>1720</v>
      </c>
      <c r="I185" s="135" t="s">
        <v>1721</v>
      </c>
      <c r="J185" s="132" t="s">
        <v>1722</v>
      </c>
      <c r="K185" s="628" t="s">
        <v>1723</v>
      </c>
      <c r="L185" s="73"/>
    </row>
    <row r="186" spans="5:12" x14ac:dyDescent="0.25">
      <c r="E186" s="205" t="str">
        <f t="shared" si="4"/>
        <v>FIFA Rank</v>
      </c>
      <c r="F186" s="133" t="s">
        <v>1846</v>
      </c>
      <c r="G186" s="134" t="s">
        <v>1847</v>
      </c>
      <c r="H186" s="132" t="s">
        <v>1848</v>
      </c>
      <c r="I186" s="135" t="s">
        <v>1848</v>
      </c>
      <c r="J186" s="132" t="s">
        <v>1845</v>
      </c>
      <c r="K186" s="628" t="s">
        <v>1849</v>
      </c>
      <c r="L186" s="73"/>
    </row>
    <row r="187" spans="5:12" x14ac:dyDescent="0.25">
      <c r="E187" s="205">
        <f t="shared" si="4"/>
        <v>0</v>
      </c>
      <c r="F187" s="133"/>
      <c r="G187" s="134"/>
      <c r="H187" s="132"/>
      <c r="I187" s="135"/>
      <c r="J187" s="132"/>
      <c r="K187" s="628"/>
      <c r="L187" s="73"/>
    </row>
    <row r="188" spans="5:12" ht="28.5" x14ac:dyDescent="0.45">
      <c r="E188" s="205"/>
      <c r="F188" s="79" t="s">
        <v>193</v>
      </c>
      <c r="G188" s="80"/>
      <c r="H188" s="80"/>
      <c r="I188" s="80"/>
      <c r="J188" s="80"/>
      <c r="K188" s="625"/>
      <c r="L188" s="81"/>
    </row>
    <row r="189" spans="5:12" ht="54.75" customHeight="1" x14ac:dyDescent="0.25">
      <c r="E189" s="205" t="str">
        <f t="shared" si="4"/>
        <v>Groups with fair play valuation:</v>
      </c>
      <c r="F189" s="144" t="s">
        <v>1731</v>
      </c>
      <c r="G189" s="145" t="s">
        <v>1730</v>
      </c>
      <c r="H189" s="146" t="s">
        <v>1729</v>
      </c>
      <c r="I189" s="147" t="s">
        <v>1728</v>
      </c>
      <c r="J189" s="146" t="s">
        <v>1726</v>
      </c>
      <c r="K189" s="634" t="s">
        <v>1727</v>
      </c>
      <c r="L189" s="82"/>
    </row>
    <row r="190" spans="5:12" ht="51.75" customHeight="1" x14ac:dyDescent="0.25">
      <c r="E190" s="205" t="str">
        <f t="shared" si="4"/>
        <v>The placement has been clarified in all groups.</v>
      </c>
      <c r="F190" s="144" t="s">
        <v>280</v>
      </c>
      <c r="G190" s="145" t="s">
        <v>283</v>
      </c>
      <c r="H190" s="146" t="s">
        <v>282</v>
      </c>
      <c r="I190" s="147" t="s">
        <v>281</v>
      </c>
      <c r="J190" s="146" t="s">
        <v>279</v>
      </c>
      <c r="K190" s="634" t="s">
        <v>802</v>
      </c>
      <c r="L190" s="82"/>
    </row>
    <row r="191" spans="5:12" ht="16.5" customHeight="1" x14ac:dyDescent="0.25">
      <c r="E191" s="205" t="str">
        <f t="shared" si="4"/>
        <v xml:space="preserve"> and </v>
      </c>
      <c r="F191" s="148" t="s">
        <v>309</v>
      </c>
      <c r="G191" s="149" t="s">
        <v>310</v>
      </c>
      <c r="H191" s="150" t="s">
        <v>311</v>
      </c>
      <c r="I191" s="151" t="s">
        <v>312</v>
      </c>
      <c r="J191" s="152" t="s">
        <v>313</v>
      </c>
      <c r="K191" s="634" t="s">
        <v>803</v>
      </c>
      <c r="L191" s="105"/>
    </row>
    <row r="192" spans="5:12" ht="20.25" customHeight="1" x14ac:dyDescent="0.25">
      <c r="E192" s="205" t="str">
        <f t="shared" si="4"/>
        <v>Invalid result!</v>
      </c>
      <c r="F192" s="153" t="s">
        <v>274</v>
      </c>
      <c r="G192" s="154" t="s">
        <v>276</v>
      </c>
      <c r="H192" s="155" t="s">
        <v>275</v>
      </c>
      <c r="I192" s="156" t="s">
        <v>277</v>
      </c>
      <c r="J192" s="155" t="s">
        <v>273</v>
      </c>
      <c r="K192" s="634" t="s">
        <v>804</v>
      </c>
      <c r="L192" s="83"/>
    </row>
    <row r="193" spans="5:12" ht="141.75" customHeight="1" x14ac:dyDescent="0.25">
      <c r="E193" s="205" t="str">
        <f t="shared" si="4"/>
        <v>Here, the penalty points for the fair play rating can be entered.</v>
      </c>
      <c r="F193" s="157" t="s">
        <v>1872</v>
      </c>
      <c r="G193" s="158" t="s">
        <v>1873</v>
      </c>
      <c r="H193" s="159" t="s">
        <v>1874</v>
      </c>
      <c r="I193" s="160" t="s">
        <v>1875</v>
      </c>
      <c r="J193" s="159" t="s">
        <v>1876</v>
      </c>
      <c r="K193" s="634" t="s">
        <v>1877</v>
      </c>
      <c r="L193" s="123"/>
    </row>
    <row r="194" spans="5:12" ht="35.25" customHeight="1" x14ac:dyDescent="0.25">
      <c r="E194" s="205" t="str">
        <f t="shared" si="4"/>
        <v>Click here and
choose time zone:</v>
      </c>
      <c r="F194" s="157" t="s">
        <v>286</v>
      </c>
      <c r="G194" s="158" t="s">
        <v>384</v>
      </c>
      <c r="H194" s="159" t="s">
        <v>389</v>
      </c>
      <c r="I194" s="160" t="s">
        <v>388</v>
      </c>
      <c r="J194" s="180" t="s">
        <v>382</v>
      </c>
      <c r="K194" s="634" t="s">
        <v>805</v>
      </c>
      <c r="L194" s="123"/>
    </row>
    <row r="195" spans="5:12" ht="36.75" customHeight="1" x14ac:dyDescent="0.25">
      <c r="E195" s="205" t="str">
        <f t="shared" si="4"/>
        <v>Time zone of
the host country:</v>
      </c>
      <c r="F195" s="157" t="s">
        <v>397</v>
      </c>
      <c r="G195" s="158" t="s">
        <v>398</v>
      </c>
      <c r="H195" s="159" t="s">
        <v>400</v>
      </c>
      <c r="I195" s="160" t="s">
        <v>401</v>
      </c>
      <c r="J195" s="180" t="s">
        <v>399</v>
      </c>
      <c r="K195" s="634" t="s">
        <v>806</v>
      </c>
      <c r="L195" s="123"/>
    </row>
    <row r="196" spans="5:12" ht="38.25" customHeight="1" x14ac:dyDescent="0.25">
      <c r="E196" s="205" t="str">
        <f t="shared" si="4"/>
        <v>Click here and choose language:</v>
      </c>
      <c r="F196" s="157" t="s">
        <v>113</v>
      </c>
      <c r="G196" s="158" t="s">
        <v>385</v>
      </c>
      <c r="H196" s="159" t="s">
        <v>386</v>
      </c>
      <c r="I196" s="160" t="s">
        <v>387</v>
      </c>
      <c r="J196" s="180" t="s">
        <v>383</v>
      </c>
      <c r="K196" s="634" t="s">
        <v>807</v>
      </c>
      <c r="L196" s="123"/>
    </row>
    <row r="197" spans="5:12" ht="16.5" customHeight="1" x14ac:dyDescent="0.25">
      <c r="E197" s="205" t="str">
        <f t="shared" si="4"/>
        <v xml:space="preserve"> - </v>
      </c>
      <c r="F197" s="148" t="s">
        <v>364</v>
      </c>
      <c r="G197" s="149" t="s">
        <v>364</v>
      </c>
      <c r="H197" s="150" t="s">
        <v>364</v>
      </c>
      <c r="I197" s="151" t="s">
        <v>364</v>
      </c>
      <c r="J197" s="152" t="s">
        <v>363</v>
      </c>
      <c r="K197" s="634" t="s">
        <v>363</v>
      </c>
      <c r="L197" s="105"/>
    </row>
    <row r="198" spans="5:12" ht="96" customHeight="1" x14ac:dyDescent="0.25">
      <c r="E198" s="205" t="str">
        <f t="shared" si="4"/>
        <v>For daylight saving time, the time zone must be adjusted accordingly (e.g. UTC+2 instead of UTC+1)</v>
      </c>
      <c r="F198" s="157" t="s">
        <v>1039</v>
      </c>
      <c r="G198" s="158" t="s">
        <v>1040</v>
      </c>
      <c r="H198" s="159" t="s">
        <v>1041</v>
      </c>
      <c r="I198" s="160" t="s">
        <v>1042</v>
      </c>
      <c r="J198" s="180" t="s">
        <v>1043</v>
      </c>
      <c r="K198" s="413" t="s">
        <v>1044</v>
      </c>
      <c r="L198" s="123"/>
    </row>
    <row r="199" spans="5:12" ht="129" customHeight="1" x14ac:dyDescent="0.25">
      <c r="E199" s="205" t="str">
        <f t="shared" si="4"/>
        <v>A red dot means that the fair play rating or the FIFA world ranking will determine this team's placement</v>
      </c>
      <c r="F199" s="157" t="s">
        <v>1826</v>
      </c>
      <c r="G199" s="158" t="s">
        <v>1827</v>
      </c>
      <c r="H199" s="159" t="s">
        <v>1829</v>
      </c>
      <c r="I199" s="160" t="s">
        <v>1828</v>
      </c>
      <c r="J199" s="180" t="s">
        <v>1825</v>
      </c>
      <c r="K199" s="413" t="s">
        <v>1830</v>
      </c>
      <c r="L199" s="123"/>
    </row>
    <row r="200" spans="5:12" ht="18" customHeight="1" x14ac:dyDescent="0.25">
      <c r="E200" s="205">
        <f t="shared" si="4"/>
        <v>0</v>
      </c>
      <c r="F200" s="157"/>
      <c r="G200" s="158"/>
      <c r="H200" s="159"/>
      <c r="I200" s="160"/>
      <c r="J200" s="180"/>
      <c r="K200" s="413"/>
      <c r="L200" s="123"/>
    </row>
    <row r="201" spans="5:12" ht="15.75" thickBot="1" x14ac:dyDescent="0.3">
      <c r="E201" s="205">
        <f t="shared" si="4"/>
        <v>0</v>
      </c>
      <c r="F201" s="161"/>
      <c r="G201" s="162"/>
      <c r="H201" s="163"/>
      <c r="I201" s="164"/>
      <c r="J201" s="165"/>
      <c r="K201" s="629"/>
      <c r="L201" s="124"/>
    </row>
    <row r="202" spans="5:12" ht="16.5" thickTop="1" thickBot="1" x14ac:dyDescent="0.3">
      <c r="E202" s="205"/>
      <c r="K202" s="630"/>
    </row>
    <row r="203" spans="5:12" ht="29.25" thickTop="1" x14ac:dyDescent="0.45">
      <c r="E203" s="205"/>
      <c r="F203" s="76" t="s">
        <v>561</v>
      </c>
      <c r="G203" s="266"/>
      <c r="H203" s="266"/>
      <c r="I203" s="266"/>
      <c r="J203" s="266"/>
      <c r="K203" s="633"/>
      <c r="L203" s="267"/>
    </row>
    <row r="204" spans="5:12" x14ac:dyDescent="0.25">
      <c r="E204" s="205" t="str">
        <f t="shared" si="4"/>
        <v>Predictions</v>
      </c>
      <c r="F204" s="133" t="s">
        <v>561</v>
      </c>
      <c r="G204" s="134" t="s">
        <v>602</v>
      </c>
      <c r="H204" s="132" t="s">
        <v>601</v>
      </c>
      <c r="I204" s="135" t="s">
        <v>600</v>
      </c>
      <c r="J204" s="132" t="s">
        <v>612</v>
      </c>
      <c r="K204" s="634" t="s">
        <v>808</v>
      </c>
      <c r="L204" s="105"/>
    </row>
    <row r="205" spans="5:12" x14ac:dyDescent="0.25">
      <c r="E205" s="205" t="str">
        <f t="shared" si="4"/>
        <v>Correct Results</v>
      </c>
      <c r="F205" s="133" t="s">
        <v>562</v>
      </c>
      <c r="G205" s="134" t="s">
        <v>597</v>
      </c>
      <c r="H205" s="132" t="s">
        <v>598</v>
      </c>
      <c r="I205" s="135" t="s">
        <v>599</v>
      </c>
      <c r="J205" s="132" t="s">
        <v>565</v>
      </c>
      <c r="K205" s="634" t="s">
        <v>809</v>
      </c>
      <c r="L205" s="105"/>
    </row>
    <row r="206" spans="5:12" x14ac:dyDescent="0.25">
      <c r="E206" s="205" t="str">
        <f t="shared" si="4"/>
        <v>Result</v>
      </c>
      <c r="F206" s="133" t="s">
        <v>581</v>
      </c>
      <c r="G206" s="134" t="s">
        <v>596</v>
      </c>
      <c r="H206" s="132" t="s">
        <v>595</v>
      </c>
      <c r="I206" s="135" t="s">
        <v>594</v>
      </c>
      <c r="J206" s="132" t="s">
        <v>582</v>
      </c>
      <c r="K206" s="634" t="s">
        <v>810</v>
      </c>
      <c r="L206" s="105"/>
    </row>
    <row r="207" spans="5:12" x14ac:dyDescent="0.25">
      <c r="E207" s="205" t="str">
        <f t="shared" si="4"/>
        <v>Points:</v>
      </c>
      <c r="F207" s="133" t="s">
        <v>1699</v>
      </c>
      <c r="G207" s="134" t="s">
        <v>1701</v>
      </c>
      <c r="H207" s="132" t="s">
        <v>1702</v>
      </c>
      <c r="I207" s="135" t="s">
        <v>1699</v>
      </c>
      <c r="J207" s="132" t="s">
        <v>1698</v>
      </c>
      <c r="K207" s="634" t="s">
        <v>1700</v>
      </c>
      <c r="L207" s="105"/>
    </row>
    <row r="208" spans="5:12" x14ac:dyDescent="0.25">
      <c r="E208" s="205" t="str">
        <f t="shared" si="4"/>
        <v>Sum:</v>
      </c>
      <c r="F208" s="133" t="s">
        <v>189</v>
      </c>
      <c r="G208" s="134" t="s">
        <v>593</v>
      </c>
      <c r="H208" s="132" t="s">
        <v>592</v>
      </c>
      <c r="I208" s="135" t="s">
        <v>593</v>
      </c>
      <c r="J208" s="132" t="s">
        <v>586</v>
      </c>
      <c r="K208" s="634" t="s">
        <v>811</v>
      </c>
      <c r="L208" s="105"/>
    </row>
    <row r="209" spans="5:12" x14ac:dyDescent="0.25">
      <c r="E209" s="205" t="str">
        <f t="shared" si="4"/>
        <v>Result</v>
      </c>
      <c r="F209" s="133" t="s">
        <v>581</v>
      </c>
      <c r="G209" s="134" t="s">
        <v>659</v>
      </c>
      <c r="H209" s="132" t="s">
        <v>658</v>
      </c>
      <c r="I209" s="135" t="s">
        <v>657</v>
      </c>
      <c r="J209" s="132" t="s">
        <v>582</v>
      </c>
      <c r="K209" s="634" t="s">
        <v>659</v>
      </c>
      <c r="L209" s="105"/>
    </row>
    <row r="210" spans="5:12" x14ac:dyDescent="0.25">
      <c r="E210" s="205" t="str">
        <f t="shared" si="4"/>
        <v>W/D/L</v>
      </c>
      <c r="F210" s="133" t="s">
        <v>653</v>
      </c>
      <c r="G210" s="134" t="s">
        <v>654</v>
      </c>
      <c r="H210" s="132" t="s">
        <v>655</v>
      </c>
      <c r="I210" s="135" t="s">
        <v>656</v>
      </c>
      <c r="J210" s="132" t="s">
        <v>652</v>
      </c>
      <c r="K210" s="634" t="s">
        <v>812</v>
      </c>
      <c r="L210" s="105"/>
    </row>
    <row r="211" spans="5:12" x14ac:dyDescent="0.25">
      <c r="E211" s="205" t="str">
        <f t="shared" si="4"/>
        <v>GD</v>
      </c>
      <c r="F211" s="133" t="s">
        <v>190</v>
      </c>
      <c r="G211" s="134" t="s">
        <v>662</v>
      </c>
      <c r="H211" s="132" t="s">
        <v>660</v>
      </c>
      <c r="I211" s="135" t="s">
        <v>661</v>
      </c>
      <c r="J211" s="132" t="s">
        <v>663</v>
      </c>
      <c r="K211" s="634" t="s">
        <v>838</v>
      </c>
      <c r="L211" s="105"/>
    </row>
    <row r="212" spans="5:12" x14ac:dyDescent="0.25">
      <c r="E212" s="205" t="str">
        <f t="shared" si="4"/>
        <v>exact</v>
      </c>
      <c r="F212" s="133" t="s">
        <v>584</v>
      </c>
      <c r="G212" s="134" t="s">
        <v>587</v>
      </c>
      <c r="H212" s="132" t="s">
        <v>588</v>
      </c>
      <c r="I212" s="135" t="s">
        <v>587</v>
      </c>
      <c r="J212" s="132" t="s">
        <v>583</v>
      </c>
      <c r="K212" s="634" t="s">
        <v>584</v>
      </c>
      <c r="L212" s="105"/>
    </row>
    <row r="213" spans="5:12" x14ac:dyDescent="0.25">
      <c r="E213" s="205" t="str">
        <f t="shared" si="4"/>
        <v>teams</v>
      </c>
      <c r="F213" s="133" t="s">
        <v>585</v>
      </c>
      <c r="G213" s="134" t="s">
        <v>589</v>
      </c>
      <c r="H213" s="132" t="s">
        <v>590</v>
      </c>
      <c r="I213" s="135" t="s">
        <v>591</v>
      </c>
      <c r="J213" s="132" t="s">
        <v>307</v>
      </c>
      <c r="K213" s="634" t="s">
        <v>585</v>
      </c>
      <c r="L213" s="105"/>
    </row>
    <row r="214" spans="5:12" x14ac:dyDescent="0.25">
      <c r="E214" s="205" t="str">
        <f t="shared" ref="E214" si="5">IF($C$3,F214,IF($C$4,G214,IF($C$5,H214,IF($C$6,I214,IF($C$7,J214,IF($C$8,K214,IF(L214&lt;&gt;"",L214,F214)))))))</f>
        <v>Round of 32</v>
      </c>
      <c r="F214" s="133" t="s">
        <v>897</v>
      </c>
      <c r="G214" s="134" t="s">
        <v>898</v>
      </c>
      <c r="H214" s="132" t="s">
        <v>900</v>
      </c>
      <c r="I214" s="135" t="s">
        <v>901</v>
      </c>
      <c r="J214" s="132" t="s">
        <v>896</v>
      </c>
      <c r="K214" s="634" t="s">
        <v>899</v>
      </c>
      <c r="L214" s="105"/>
    </row>
    <row r="215" spans="5:12" x14ac:dyDescent="0.25">
      <c r="E215" s="205" t="str">
        <f t="shared" ref="E215:E247" si="6">IF($C$3,F215,IF($C$4,G215,IF($C$5,H215,IF($C$6,I215,IF($C$7,J215,IF($C$8,K215,IF(L215&lt;&gt;"",L215,F215)))))))</f>
        <v>Round of 16</v>
      </c>
      <c r="F215" s="133" t="s">
        <v>566</v>
      </c>
      <c r="G215" s="134" t="s">
        <v>567</v>
      </c>
      <c r="H215" s="132" t="s">
        <v>568</v>
      </c>
      <c r="I215" s="135" t="s">
        <v>569</v>
      </c>
      <c r="J215" s="132" t="s">
        <v>570</v>
      </c>
      <c r="K215" s="634" t="s">
        <v>813</v>
      </c>
      <c r="L215" s="105"/>
    </row>
    <row r="216" spans="5:12" x14ac:dyDescent="0.25">
      <c r="E216" s="205" t="str">
        <f t="shared" si="6"/>
        <v>Quarter final</v>
      </c>
      <c r="F216" s="177" t="s">
        <v>571</v>
      </c>
      <c r="G216" s="134" t="s">
        <v>572</v>
      </c>
      <c r="H216" s="132" t="s">
        <v>573</v>
      </c>
      <c r="I216" s="135" t="s">
        <v>574</v>
      </c>
      <c r="J216" s="132" t="s">
        <v>575</v>
      </c>
      <c r="K216" s="634" t="s">
        <v>814</v>
      </c>
      <c r="L216" s="105"/>
    </row>
    <row r="217" spans="5:12" x14ac:dyDescent="0.25">
      <c r="E217" s="205" t="str">
        <f t="shared" si="6"/>
        <v>Semi-Final</v>
      </c>
      <c r="F217" s="133" t="s">
        <v>576</v>
      </c>
      <c r="G217" s="134" t="s">
        <v>577</v>
      </c>
      <c r="H217" s="132" t="s">
        <v>578</v>
      </c>
      <c r="I217" s="135" t="s">
        <v>579</v>
      </c>
      <c r="J217" s="132" t="s">
        <v>580</v>
      </c>
      <c r="K217" s="634" t="s">
        <v>815</v>
      </c>
      <c r="L217" s="105"/>
    </row>
    <row r="218" spans="5:12" x14ac:dyDescent="0.25">
      <c r="E218" s="205" t="str">
        <f t="shared" si="6"/>
        <v>Third place</v>
      </c>
      <c r="F218" s="133" t="s">
        <v>152</v>
      </c>
      <c r="G218" s="134" t="s">
        <v>394</v>
      </c>
      <c r="H218" s="132" t="s">
        <v>395</v>
      </c>
      <c r="I218" s="135" t="s">
        <v>243</v>
      </c>
      <c r="J218" s="132" t="s">
        <v>167</v>
      </c>
      <c r="K218" s="634" t="s">
        <v>799</v>
      </c>
      <c r="L218" s="105"/>
    </row>
    <row r="219" spans="5:12" x14ac:dyDescent="0.25">
      <c r="E219" s="205" t="str">
        <f t="shared" si="6"/>
        <v>Final</v>
      </c>
      <c r="F219" s="133" t="s">
        <v>55</v>
      </c>
      <c r="G219" s="134" t="s">
        <v>55</v>
      </c>
      <c r="H219" s="132" t="s">
        <v>168</v>
      </c>
      <c r="I219" s="135" t="s">
        <v>55</v>
      </c>
      <c r="J219" s="132" t="s">
        <v>168</v>
      </c>
      <c r="K219" s="634" t="s">
        <v>168</v>
      </c>
      <c r="L219" s="105"/>
    </row>
    <row r="220" spans="5:12" x14ac:dyDescent="0.25">
      <c r="E220" s="205" t="str">
        <f t="shared" si="6"/>
        <v>World Champion</v>
      </c>
      <c r="F220" s="209" t="s">
        <v>1013</v>
      </c>
      <c r="G220" s="131" t="s">
        <v>1014</v>
      </c>
      <c r="H220" s="210" t="s">
        <v>1015</v>
      </c>
      <c r="I220" s="211" t="s">
        <v>1016</v>
      </c>
      <c r="J220" s="210" t="s">
        <v>1017</v>
      </c>
      <c r="K220" s="634" t="s">
        <v>1018</v>
      </c>
      <c r="L220" s="287"/>
    </row>
    <row r="221" spans="5:12" x14ac:dyDescent="0.25">
      <c r="E221" s="205" t="str">
        <f t="shared" si="6"/>
        <v>Hint</v>
      </c>
      <c r="F221" s="209" t="s">
        <v>603</v>
      </c>
      <c r="G221" s="131" t="s">
        <v>605</v>
      </c>
      <c r="H221" s="210" t="s">
        <v>606</v>
      </c>
      <c r="I221" s="211" t="s">
        <v>607</v>
      </c>
      <c r="J221" s="210" t="s">
        <v>604</v>
      </c>
      <c r="K221" s="634" t="s">
        <v>816</v>
      </c>
      <c r="L221" s="287"/>
    </row>
    <row r="222" spans="5:12" x14ac:dyDescent="0.25">
      <c r="E222" s="205" t="str">
        <f t="shared" si="6"/>
        <v>Factors</v>
      </c>
      <c r="F222" s="209" t="s">
        <v>557</v>
      </c>
      <c r="G222" s="131" t="s">
        <v>611</v>
      </c>
      <c r="H222" s="210" t="s">
        <v>610</v>
      </c>
      <c r="I222" s="211" t="s">
        <v>609</v>
      </c>
      <c r="J222" s="210" t="s">
        <v>608</v>
      </c>
      <c r="K222" s="634" t="s">
        <v>817</v>
      </c>
      <c r="L222" s="287"/>
    </row>
    <row r="223" spans="5:12" x14ac:dyDescent="0.25">
      <c r="E223" s="205" t="str">
        <f t="shared" si="6"/>
        <v>Settings</v>
      </c>
      <c r="F223" s="209" t="s">
        <v>669</v>
      </c>
      <c r="G223" s="131" t="s">
        <v>671</v>
      </c>
      <c r="H223" s="210" t="s">
        <v>672</v>
      </c>
      <c r="I223" s="211" t="s">
        <v>673</v>
      </c>
      <c r="J223" s="210" t="s">
        <v>670</v>
      </c>
      <c r="K223" s="634" t="s">
        <v>818</v>
      </c>
      <c r="L223" s="287"/>
    </row>
    <row r="224" spans="5:12" x14ac:dyDescent="0.25">
      <c r="E224" s="205" t="str">
        <f t="shared" si="6"/>
        <v>many g.</v>
      </c>
      <c r="F224" s="133" t="s">
        <v>668</v>
      </c>
      <c r="G224" s="134" t="s">
        <v>667</v>
      </c>
      <c r="H224" s="132" t="s">
        <v>664</v>
      </c>
      <c r="I224" s="135" t="s">
        <v>665</v>
      </c>
      <c r="J224" s="132" t="s">
        <v>666</v>
      </c>
      <c r="K224" s="634" t="s">
        <v>819</v>
      </c>
      <c r="L224" s="287"/>
    </row>
    <row r="225" spans="5:12" ht="31.5" customHeight="1" x14ac:dyDescent="0.25">
      <c r="E225" s="205" t="str">
        <f t="shared" si="6"/>
        <v>Won/Draw/Loss:</v>
      </c>
      <c r="F225" s="157" t="s">
        <v>703</v>
      </c>
      <c r="G225" s="158" t="s">
        <v>702</v>
      </c>
      <c r="H225" s="159" t="s">
        <v>701</v>
      </c>
      <c r="I225" s="160" t="s">
        <v>700</v>
      </c>
      <c r="J225" s="159" t="s">
        <v>699</v>
      </c>
      <c r="K225" s="634" t="s">
        <v>820</v>
      </c>
      <c r="L225" s="123"/>
    </row>
    <row r="226" spans="5:12" ht="15" customHeight="1" x14ac:dyDescent="0.25">
      <c r="E226" s="205" t="str">
        <f t="shared" si="6"/>
        <v>goal difference:</v>
      </c>
      <c r="F226" s="157" t="s">
        <v>628</v>
      </c>
      <c r="G226" s="158" t="s">
        <v>629</v>
      </c>
      <c r="H226" s="159" t="s">
        <v>630</v>
      </c>
      <c r="I226" s="160" t="s">
        <v>631</v>
      </c>
      <c r="J226" s="159" t="s">
        <v>632</v>
      </c>
      <c r="K226" s="634" t="s">
        <v>821</v>
      </c>
      <c r="L226" s="123"/>
    </row>
    <row r="227" spans="5:12" ht="46.5" customHeight="1" x14ac:dyDescent="0.25">
      <c r="E227" s="205" t="str">
        <f t="shared" si="6"/>
        <v>Many goals - good approximation</v>
      </c>
      <c r="F227" s="157" t="s">
        <v>706</v>
      </c>
      <c r="G227" s="158" t="s">
        <v>707</v>
      </c>
      <c r="H227" s="159" t="s">
        <v>708</v>
      </c>
      <c r="I227" s="160" t="s">
        <v>704</v>
      </c>
      <c r="J227" s="159" t="s">
        <v>705</v>
      </c>
      <c r="K227" s="634" t="s">
        <v>822</v>
      </c>
      <c r="L227" s="123"/>
    </row>
    <row r="228" spans="5:12" ht="15" customHeight="1" x14ac:dyDescent="0.25">
      <c r="E228" s="205" t="str">
        <f t="shared" si="6"/>
        <v>goals exact:</v>
      </c>
      <c r="F228" s="157" t="s">
        <v>637</v>
      </c>
      <c r="G228" s="158" t="s">
        <v>636</v>
      </c>
      <c r="H228" s="159" t="s">
        <v>635</v>
      </c>
      <c r="I228" s="160" t="s">
        <v>634</v>
      </c>
      <c r="J228" s="159" t="s">
        <v>633</v>
      </c>
      <c r="K228" s="634" t="s">
        <v>823</v>
      </c>
      <c r="L228" s="123"/>
    </row>
    <row r="229" spans="5:12" ht="35.25" customHeight="1" x14ac:dyDescent="0.25">
      <c r="E229" s="205" t="str">
        <f t="shared" si="6"/>
        <v>correct team (knockout phase):</v>
      </c>
      <c r="F229" s="157" t="s">
        <v>717</v>
      </c>
      <c r="G229" s="158" t="s">
        <v>716</v>
      </c>
      <c r="H229" s="159" t="s">
        <v>718</v>
      </c>
      <c r="I229" s="160" t="s">
        <v>715</v>
      </c>
      <c r="J229" s="159" t="s">
        <v>714</v>
      </c>
      <c r="K229" s="634" t="s">
        <v>824</v>
      </c>
      <c r="L229" s="123"/>
    </row>
    <row r="230" spans="5:12" ht="137.25" customHeight="1" x14ac:dyDescent="0.25">
      <c r="E230" s="205" t="str">
        <f t="shared" si="6"/>
        <v>For example, to add ten more people, select columns HI through MG and copy them to the right. Finished.
(Remove sheet protection!)</v>
      </c>
      <c r="F230" s="157" t="s">
        <v>902</v>
      </c>
      <c r="G230" s="158" t="s">
        <v>903</v>
      </c>
      <c r="H230" s="159" t="s">
        <v>904</v>
      </c>
      <c r="I230" s="160" t="s">
        <v>905</v>
      </c>
      <c r="J230" s="159" t="s">
        <v>906</v>
      </c>
      <c r="K230" s="634" t="s">
        <v>907</v>
      </c>
      <c r="L230" s="123"/>
    </row>
    <row r="231" spans="5:12" ht="94.5" customHeight="1" x14ac:dyDescent="0.25">
      <c r="E231" s="205" t="str">
        <f t="shared" si="6"/>
        <v>To predict the teams in the KO round, enter the team numbers in the yellow fields.</v>
      </c>
      <c r="F231" s="157" t="s">
        <v>651</v>
      </c>
      <c r="G231" s="158" t="s">
        <v>650</v>
      </c>
      <c r="H231" s="159" t="s">
        <v>649</v>
      </c>
      <c r="I231" s="160" t="s">
        <v>648</v>
      </c>
      <c r="J231" s="159" t="s">
        <v>647</v>
      </c>
      <c r="K231" s="634" t="s">
        <v>825</v>
      </c>
      <c r="L231" s="123"/>
    </row>
    <row r="232" spans="5:12" ht="109.5" customHeight="1" x14ac:dyDescent="0.25">
      <c r="E232" s="205" t="str">
        <f t="shared" si="6"/>
        <v>The factors for the individual categories and other presettings can be selected on the 'PrSettings' worksheet.</v>
      </c>
      <c r="F232" s="157" t="s">
        <v>712</v>
      </c>
      <c r="G232" s="158" t="s">
        <v>711</v>
      </c>
      <c r="H232" s="159" t="s">
        <v>710</v>
      </c>
      <c r="I232" s="160" t="s">
        <v>713</v>
      </c>
      <c r="J232" s="159" t="s">
        <v>709</v>
      </c>
      <c r="K232" s="634" t="s">
        <v>826</v>
      </c>
      <c r="L232" s="123"/>
    </row>
    <row r="233" spans="5:12" x14ac:dyDescent="0.25">
      <c r="E233" s="205" t="str">
        <f t="shared" si="6"/>
        <v>Access to file</v>
      </c>
      <c r="F233" s="288" t="s">
        <v>613</v>
      </c>
      <c r="G233" s="289" t="s">
        <v>615</v>
      </c>
      <c r="H233" s="290" t="s">
        <v>616</v>
      </c>
      <c r="I233" s="291" t="s">
        <v>617</v>
      </c>
      <c r="J233" s="290" t="s">
        <v>614</v>
      </c>
      <c r="K233" s="634" t="s">
        <v>827</v>
      </c>
      <c r="L233" s="292"/>
    </row>
    <row r="234" spans="5:12" x14ac:dyDescent="0.25">
      <c r="E234" s="205" t="str">
        <f t="shared" si="6"/>
        <v>Worksheet</v>
      </c>
      <c r="F234" s="157" t="s">
        <v>619</v>
      </c>
      <c r="G234" s="158" t="s">
        <v>621</v>
      </c>
      <c r="H234" s="159" t="s">
        <v>622</v>
      </c>
      <c r="I234" s="160" t="s">
        <v>620</v>
      </c>
      <c r="J234" s="159" t="s">
        <v>618</v>
      </c>
      <c r="K234" s="634" t="s">
        <v>828</v>
      </c>
      <c r="L234" s="123"/>
    </row>
    <row r="235" spans="5:12" ht="38.25" customHeight="1" x14ac:dyDescent="0.25">
      <c r="E235" s="205" t="str">
        <f t="shared" si="6"/>
        <v>Final/Third-Place Winner:</v>
      </c>
      <c r="F235" s="302" t="s">
        <v>623</v>
      </c>
      <c r="G235" s="303" t="s">
        <v>624</v>
      </c>
      <c r="H235" s="304" t="s">
        <v>625</v>
      </c>
      <c r="I235" s="305" t="s">
        <v>626</v>
      </c>
      <c r="J235" s="304" t="s">
        <v>627</v>
      </c>
      <c r="K235" s="634" t="s">
        <v>829</v>
      </c>
      <c r="L235" s="306"/>
    </row>
    <row r="236" spans="5:12" ht="45" x14ac:dyDescent="0.25">
      <c r="E236" s="205" t="str">
        <f t="shared" si="6"/>
        <v>Points for goal difference in the event of a tie:</v>
      </c>
      <c r="F236" s="288" t="s">
        <v>676</v>
      </c>
      <c r="G236" s="289" t="s">
        <v>677</v>
      </c>
      <c r="H236" s="290" t="s">
        <v>678</v>
      </c>
      <c r="I236" s="291" t="s">
        <v>675</v>
      </c>
      <c r="J236" s="290" t="s">
        <v>674</v>
      </c>
      <c r="K236" s="634" t="s">
        <v>830</v>
      </c>
      <c r="L236" s="292"/>
    </row>
    <row r="237" spans="5:12" x14ac:dyDescent="0.25">
      <c r="E237" s="205" t="str">
        <f t="shared" si="6"/>
        <v>yes</v>
      </c>
      <c r="F237" s="288" t="s">
        <v>681</v>
      </c>
      <c r="G237" s="289" t="s">
        <v>684</v>
      </c>
      <c r="H237" s="290" t="s">
        <v>683</v>
      </c>
      <c r="I237" s="291" t="s">
        <v>685</v>
      </c>
      <c r="J237" s="290" t="s">
        <v>679</v>
      </c>
      <c r="K237" s="634" t="s">
        <v>679</v>
      </c>
      <c r="L237" s="292"/>
    </row>
    <row r="238" spans="5:12" x14ac:dyDescent="0.25">
      <c r="E238" s="205" t="str">
        <f t="shared" si="6"/>
        <v>no</v>
      </c>
      <c r="F238" s="288" t="s">
        <v>682</v>
      </c>
      <c r="G238" s="289" t="s">
        <v>682</v>
      </c>
      <c r="H238" s="290" t="s">
        <v>682</v>
      </c>
      <c r="I238" s="291" t="s">
        <v>686</v>
      </c>
      <c r="J238" s="290" t="s">
        <v>680</v>
      </c>
      <c r="K238" s="634" t="s">
        <v>831</v>
      </c>
      <c r="L238" s="292"/>
    </row>
    <row r="239" spans="5:12" ht="51" customHeight="1" x14ac:dyDescent="0.25">
      <c r="E239" s="205" t="str">
        <f t="shared" si="6"/>
        <v>Minimum number for 'Many Goals' in the event of a tie:</v>
      </c>
      <c r="F239" s="157" t="s">
        <v>687</v>
      </c>
      <c r="G239" s="158" t="s">
        <v>688</v>
      </c>
      <c r="H239" s="159" t="s">
        <v>689</v>
      </c>
      <c r="I239" s="160" t="s">
        <v>696</v>
      </c>
      <c r="J239" s="159" t="s">
        <v>690</v>
      </c>
      <c r="K239" s="634" t="s">
        <v>832</v>
      </c>
      <c r="L239" s="123"/>
    </row>
    <row r="240" spans="5:12" ht="60" x14ac:dyDescent="0.25">
      <c r="E240" s="205" t="str">
        <f t="shared" si="6"/>
        <v>Minimum number for a large goal difference:</v>
      </c>
      <c r="F240" s="157" t="s">
        <v>695</v>
      </c>
      <c r="G240" s="158" t="s">
        <v>694</v>
      </c>
      <c r="H240" s="159" t="s">
        <v>693</v>
      </c>
      <c r="I240" s="160" t="s">
        <v>692</v>
      </c>
      <c r="J240" s="159" t="s">
        <v>691</v>
      </c>
      <c r="K240" s="634" t="s">
        <v>833</v>
      </c>
      <c r="L240" s="123"/>
    </row>
    <row r="241" spans="5:12" ht="409.5" x14ac:dyDescent="0.25">
      <c r="E241" s="205"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57" t="s">
        <v>735</v>
      </c>
      <c r="G241" s="158" t="s">
        <v>738</v>
      </c>
      <c r="H241" s="159" t="s">
        <v>736</v>
      </c>
      <c r="I241" s="160" t="s">
        <v>737</v>
      </c>
      <c r="J241" s="159" t="s">
        <v>734</v>
      </c>
      <c r="K241" s="634" t="s">
        <v>834</v>
      </c>
      <c r="L241" s="123"/>
    </row>
    <row r="242" spans="5:12" ht="258.75" customHeight="1" x14ac:dyDescent="0.25">
      <c r="E242" s="205"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57" t="s">
        <v>721</v>
      </c>
      <c r="G242" s="158" t="s">
        <v>722</v>
      </c>
      <c r="H242" s="159" t="s">
        <v>723</v>
      </c>
      <c r="I242" s="160" t="s">
        <v>720</v>
      </c>
      <c r="J242" s="159" t="s">
        <v>719</v>
      </c>
      <c r="K242" s="634" t="s">
        <v>835</v>
      </c>
      <c r="L242" s="123"/>
    </row>
    <row r="243" spans="5:12" ht="47.25" customHeight="1" x14ac:dyDescent="0.25">
      <c r="E243" s="205" t="str">
        <f t="shared" si="6"/>
        <v>Minimum number for a large sum of goals:</v>
      </c>
      <c r="F243" s="157" t="s">
        <v>724</v>
      </c>
      <c r="G243" s="158" t="s">
        <v>725</v>
      </c>
      <c r="H243" s="159" t="s">
        <v>726</v>
      </c>
      <c r="I243" s="160" t="s">
        <v>727</v>
      </c>
      <c r="J243" s="159" t="s">
        <v>728</v>
      </c>
      <c r="K243" s="634" t="s">
        <v>836</v>
      </c>
      <c r="L243" s="123"/>
    </row>
    <row r="244" spans="5:12" ht="242.25" customHeight="1" x14ac:dyDescent="0.25">
      <c r="E244" s="205" t="str">
        <f t="shared" si="6"/>
        <v>In the round of 16, quarter-finals and semi-finals, the result is predicted without a penalty shoot-out. A tie can also be entered. In the final and third-place match, the total score (including penalty shoot-outs) must be entered.</v>
      </c>
      <c r="F244" s="157" t="s">
        <v>729</v>
      </c>
      <c r="G244" s="158" t="s">
        <v>732</v>
      </c>
      <c r="H244" s="159" t="s">
        <v>730</v>
      </c>
      <c r="I244" s="160" t="s">
        <v>731</v>
      </c>
      <c r="J244" s="159" t="s">
        <v>733</v>
      </c>
      <c r="K244" s="634" t="s">
        <v>837</v>
      </c>
      <c r="L244" s="123"/>
    </row>
    <row r="245" spans="5:12" ht="18.75" customHeight="1" x14ac:dyDescent="0.25">
      <c r="E245" s="205" t="str">
        <f t="shared" si="6"/>
        <v>Number:</v>
      </c>
      <c r="F245" s="133" t="s">
        <v>1693</v>
      </c>
      <c r="G245" s="134" t="s">
        <v>1696</v>
      </c>
      <c r="H245" s="132" t="s">
        <v>1695</v>
      </c>
      <c r="I245" s="135" t="s">
        <v>1694</v>
      </c>
      <c r="J245" s="132" t="s">
        <v>1692</v>
      </c>
      <c r="K245" s="634" t="s">
        <v>1697</v>
      </c>
      <c r="L245" s="105"/>
    </row>
    <row r="246" spans="5:12" ht="47.25" customHeight="1" x14ac:dyDescent="0.25">
      <c r="E246" s="205">
        <f t="shared" si="6"/>
        <v>0</v>
      </c>
      <c r="F246" s="157"/>
      <c r="G246" s="158"/>
      <c r="H246" s="159"/>
      <c r="I246" s="160"/>
      <c r="J246" s="159"/>
      <c r="K246" s="628"/>
      <c r="L246" s="123"/>
    </row>
    <row r="247" spans="5:12" ht="15.75" thickBot="1" x14ac:dyDescent="0.3">
      <c r="E247" s="205">
        <f t="shared" si="6"/>
        <v>0</v>
      </c>
      <c r="F247" s="282"/>
      <c r="G247" s="283"/>
      <c r="H247" s="284"/>
      <c r="I247" s="285"/>
      <c r="J247" s="284"/>
      <c r="K247" s="636"/>
      <c r="L247" s="286"/>
    </row>
    <row r="248" spans="5:12" ht="16.5" thickTop="1" thickBot="1" x14ac:dyDescent="0.3">
      <c r="K248" s="75"/>
    </row>
    <row r="249" spans="5:12" ht="29.25" thickTop="1" x14ac:dyDescent="0.45">
      <c r="E249" s="205"/>
      <c r="F249" s="76" t="s">
        <v>1645</v>
      </c>
      <c r="G249" s="266"/>
      <c r="H249" s="266"/>
      <c r="I249" s="266"/>
      <c r="J249" s="266"/>
      <c r="K249" s="633"/>
      <c r="L249" s="267"/>
    </row>
    <row r="250" spans="5:12" x14ac:dyDescent="0.25">
      <c r="E250" s="205" t="str">
        <f t="shared" ref="E250:E261" si="7">IF($C$3,F250,IF($C$4,G250,IF($C$5,H250,IF($C$6,I250,IF($C$7,J250,IF($C$8,K250,IF(L250&lt;&gt;"",L250,F250)))))))</f>
        <v>Daily schedule</v>
      </c>
      <c r="F250" s="133" t="s">
        <v>1645</v>
      </c>
      <c r="G250" s="134" t="s">
        <v>1646</v>
      </c>
      <c r="H250" s="132" t="s">
        <v>1647</v>
      </c>
      <c r="I250" s="135" t="s">
        <v>1648</v>
      </c>
      <c r="J250" s="132" t="s">
        <v>1649</v>
      </c>
      <c r="K250" s="634" t="s">
        <v>1650</v>
      </c>
      <c r="L250" s="105"/>
    </row>
    <row r="251" spans="5:12" x14ac:dyDescent="0.25">
      <c r="E251" s="205" t="str">
        <f t="shared" si="7"/>
        <v>Match No.</v>
      </c>
      <c r="F251" s="133" t="s">
        <v>393</v>
      </c>
      <c r="G251" s="134" t="s">
        <v>1651</v>
      </c>
      <c r="H251" s="132" t="s">
        <v>1652</v>
      </c>
      <c r="I251" s="135" t="s">
        <v>1653</v>
      </c>
      <c r="J251" s="132" t="s">
        <v>1654</v>
      </c>
      <c r="K251" s="634" t="s">
        <v>1655</v>
      </c>
      <c r="L251" s="105"/>
    </row>
    <row r="252" spans="5:12" x14ac:dyDescent="0.25">
      <c r="E252" s="205" t="str">
        <f t="shared" si="7"/>
        <v>Teams</v>
      </c>
      <c r="F252" s="133" t="s">
        <v>307</v>
      </c>
      <c r="G252" s="134" t="s">
        <v>1656</v>
      </c>
      <c r="H252" s="132" t="s">
        <v>1657</v>
      </c>
      <c r="I252" s="135" t="s">
        <v>1658</v>
      </c>
      <c r="J252" s="132" t="s">
        <v>307</v>
      </c>
      <c r="K252" s="634" t="s">
        <v>307</v>
      </c>
      <c r="L252" s="105"/>
    </row>
    <row r="253" spans="5:12" x14ac:dyDescent="0.25">
      <c r="E253" s="205" t="str">
        <f t="shared" si="7"/>
        <v>Time</v>
      </c>
      <c r="F253" s="133" t="s">
        <v>1659</v>
      </c>
      <c r="G253" s="134" t="s">
        <v>1660</v>
      </c>
      <c r="H253" s="132" t="s">
        <v>1661</v>
      </c>
      <c r="I253" s="135" t="s">
        <v>1662</v>
      </c>
      <c r="J253" s="132" t="s">
        <v>1663</v>
      </c>
      <c r="K253" s="634" t="s">
        <v>1664</v>
      </c>
      <c r="L253" s="105"/>
    </row>
    <row r="254" spans="5:12" x14ac:dyDescent="0.25">
      <c r="E254" s="205" t="str">
        <f t="shared" si="7"/>
        <v>Team 1</v>
      </c>
      <c r="F254" s="133" t="s">
        <v>284</v>
      </c>
      <c r="G254" s="134" t="s">
        <v>1665</v>
      </c>
      <c r="H254" s="132" t="s">
        <v>1666</v>
      </c>
      <c r="I254" s="135" t="s">
        <v>1667</v>
      </c>
      <c r="J254" s="132" t="s">
        <v>284</v>
      </c>
      <c r="K254" s="634" t="s">
        <v>284</v>
      </c>
      <c r="L254" s="105"/>
    </row>
    <row r="255" spans="5:12" x14ac:dyDescent="0.25">
      <c r="E255" s="205" t="str">
        <f t="shared" si="7"/>
        <v>Team 2</v>
      </c>
      <c r="F255" s="133" t="s">
        <v>285</v>
      </c>
      <c r="G255" s="134" t="s">
        <v>1668</v>
      </c>
      <c r="H255" s="132" t="s">
        <v>1669</v>
      </c>
      <c r="I255" s="135" t="s">
        <v>1670</v>
      </c>
      <c r="J255" s="132" t="s">
        <v>285</v>
      </c>
      <c r="K255" s="634" t="s">
        <v>285</v>
      </c>
      <c r="L255" s="105"/>
    </row>
    <row r="256" spans="5:12" x14ac:dyDescent="0.25">
      <c r="E256" s="205" t="str">
        <f t="shared" si="7"/>
        <v>Round of 32</v>
      </c>
      <c r="F256" s="133" t="s">
        <v>897</v>
      </c>
      <c r="G256" s="134" t="s">
        <v>1688</v>
      </c>
      <c r="H256" s="132" t="s">
        <v>900</v>
      </c>
      <c r="I256" s="135" t="s">
        <v>1689</v>
      </c>
      <c r="J256" s="132" t="s">
        <v>896</v>
      </c>
      <c r="K256" s="628" t="s">
        <v>1690</v>
      </c>
      <c r="L256" s="73"/>
    </row>
    <row r="257" spans="5:12" x14ac:dyDescent="0.25">
      <c r="E257" s="205" t="str">
        <f t="shared" si="7"/>
        <v>Round of 16</v>
      </c>
      <c r="F257" s="133" t="s">
        <v>566</v>
      </c>
      <c r="G257" s="134" t="s">
        <v>567</v>
      </c>
      <c r="H257" s="132" t="s">
        <v>568</v>
      </c>
      <c r="I257" s="135" t="s">
        <v>1671</v>
      </c>
      <c r="J257" s="132" t="s">
        <v>570</v>
      </c>
      <c r="K257" s="628" t="s">
        <v>813</v>
      </c>
      <c r="L257" s="105"/>
    </row>
    <row r="258" spans="5:12" x14ac:dyDescent="0.25">
      <c r="E258" s="205" t="str">
        <f t="shared" si="7"/>
        <v>Quarter final</v>
      </c>
      <c r="F258" s="177" t="s">
        <v>571</v>
      </c>
      <c r="G258" s="134" t="s">
        <v>572</v>
      </c>
      <c r="H258" s="132" t="s">
        <v>573</v>
      </c>
      <c r="I258" s="135" t="s">
        <v>574</v>
      </c>
      <c r="J258" s="132" t="s">
        <v>575</v>
      </c>
      <c r="K258" s="628" t="s">
        <v>814</v>
      </c>
      <c r="L258" s="105"/>
    </row>
    <row r="259" spans="5:12" x14ac:dyDescent="0.25">
      <c r="E259" s="205" t="str">
        <f t="shared" si="7"/>
        <v>Semi-Final</v>
      </c>
      <c r="F259" s="133" t="s">
        <v>576</v>
      </c>
      <c r="G259" s="134" t="s">
        <v>577</v>
      </c>
      <c r="H259" s="132" t="s">
        <v>578</v>
      </c>
      <c r="I259" s="135" t="s">
        <v>579</v>
      </c>
      <c r="J259" s="132" t="s">
        <v>580</v>
      </c>
      <c r="K259" s="628" t="s">
        <v>815</v>
      </c>
      <c r="L259" s="105"/>
    </row>
    <row r="260" spans="5:12" x14ac:dyDescent="0.25">
      <c r="E260" s="205" t="str">
        <f t="shared" si="7"/>
        <v>Date</v>
      </c>
      <c r="F260" s="133" t="s">
        <v>1672</v>
      </c>
      <c r="G260" s="134" t="s">
        <v>1673</v>
      </c>
      <c r="H260" s="132" t="s">
        <v>1674</v>
      </c>
      <c r="I260" s="135" t="s">
        <v>1672</v>
      </c>
      <c r="J260" s="132" t="s">
        <v>1675</v>
      </c>
      <c r="K260" s="634" t="s">
        <v>1675</v>
      </c>
      <c r="L260" s="105"/>
    </row>
    <row r="261" spans="5:12" x14ac:dyDescent="0.25">
      <c r="E261" s="205" t="str">
        <f t="shared" si="7"/>
        <v>Color favorites</v>
      </c>
      <c r="F261" s="133" t="s">
        <v>1676</v>
      </c>
      <c r="G261" s="134" t="s">
        <v>1677</v>
      </c>
      <c r="H261" s="132" t="s">
        <v>1678</v>
      </c>
      <c r="I261" s="135" t="s">
        <v>1679</v>
      </c>
      <c r="J261" s="132" t="s">
        <v>1680</v>
      </c>
      <c r="K261" s="634" t="s">
        <v>1681</v>
      </c>
      <c r="L261" s="105"/>
    </row>
    <row r="262" spans="5:12" ht="30" x14ac:dyDescent="0.25">
      <c r="E262" s="205" t="str">
        <f>IF($C$3,F262,IF($C$4,G262,IF($C$5,H262,IF($C$6,I262,IF($C$7,J262,IF($C$8,K262,IF(L262&lt;&gt;"",L262,F262)))))))</f>
        <v>Enter the group code here</v>
      </c>
      <c r="F262" s="580" t="s">
        <v>1682</v>
      </c>
      <c r="G262" s="581" t="s">
        <v>1683</v>
      </c>
      <c r="H262" s="582" t="s">
        <v>1684</v>
      </c>
      <c r="I262" s="583" t="s">
        <v>1685</v>
      </c>
      <c r="J262" s="582" t="s">
        <v>1686</v>
      </c>
      <c r="K262" s="634" t="s">
        <v>1687</v>
      </c>
      <c r="L262" s="105"/>
    </row>
    <row r="263" spans="5:12" ht="15.75" thickBot="1" x14ac:dyDescent="0.3">
      <c r="E263" s="205">
        <f>IF($C$3,F263,IF($C$4,G263,IF($C$5,H263,IF($C$6,I263,IF($C$7,J263,IF($C$8,K263,IF(L263&lt;&gt;"",L263,F263)))))))</f>
        <v>0</v>
      </c>
      <c r="F263" s="136"/>
      <c r="G263" s="137"/>
      <c r="H263" s="138"/>
      <c r="I263" s="139"/>
      <c r="J263" s="138"/>
      <c r="K263" s="637"/>
      <c r="L263" s="124"/>
    </row>
    <row r="264" spans="5:12" ht="15.75" thickTop="1" x14ac:dyDescent="0.25"/>
  </sheetData>
  <sheetProtection sheet="1" objects="1" scenarios="1" selectLockedCells="1"/>
  <sortState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F3:F4">
    <cfRule type="expression" dxfId="12" priority="12">
      <formula>$C$3</formula>
    </cfRule>
  </conditionalFormatting>
  <conditionalFormatting sqref="G3:G4">
    <cfRule type="expression" dxfId="11" priority="11">
      <formula>$C$4</formula>
    </cfRule>
  </conditionalFormatting>
  <conditionalFormatting sqref="D3:D4">
    <cfRule type="expression" dxfId="10" priority="396">
      <formula>#REF!</formula>
    </cfRule>
  </conditionalFormatting>
  <conditionalFormatting sqref="H3:H4">
    <cfRule type="expression" dxfId="9" priority="397">
      <formula>$C$5</formula>
    </cfRule>
  </conditionalFormatting>
  <conditionalFormatting sqref="I3:I4">
    <cfRule type="expression" dxfId="8" priority="398">
      <formula>$C$6</formula>
    </cfRule>
  </conditionalFormatting>
  <conditionalFormatting sqref="J3:J4">
    <cfRule type="expression" dxfId="7" priority="399">
      <formula>$C$7</formula>
    </cfRule>
  </conditionalFormatting>
  <conditionalFormatting sqref="L3:L4">
    <cfRule type="expression" dxfId="6" priority="400">
      <formula>$C$9</formula>
    </cfRule>
  </conditionalFormatting>
  <conditionalFormatting sqref="K3:K4">
    <cfRule type="expression" dxfId="5" priority="1">
      <formula>$C$8</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981" t="str">
        <f>Language!$E$124</f>
        <v>Choose time zone</v>
      </c>
      <c r="B1" s="981"/>
      <c r="C1" s="981"/>
      <c r="D1" s="981"/>
      <c r="E1" s="981"/>
      <c r="F1" s="981"/>
      <c r="G1" s="394" t="str">
        <f>Language!$E$194</f>
        <v>Click here and
choose time zone:</v>
      </c>
      <c r="H1" s="396" t="s">
        <v>149</v>
      </c>
      <c r="I1" s="395" t="s">
        <v>559</v>
      </c>
      <c r="J1" s="166"/>
    </row>
    <row r="2" spans="1:17" x14ac:dyDescent="0.25"/>
    <row r="3" spans="1:17" ht="15.75" thickBot="1" x14ac:dyDescent="0.3">
      <c r="C3" s="179"/>
      <c r="D3" s="6"/>
    </row>
    <row r="4" spans="1:17" x14ac:dyDescent="0.25">
      <c r="B4" s="167">
        <v>-12</v>
      </c>
      <c r="C4" s="225" t="s">
        <v>137</v>
      </c>
      <c r="D4" s="226" t="s">
        <v>114</v>
      </c>
      <c r="E4" s="168">
        <f>$B4/24</f>
        <v>-0.5</v>
      </c>
      <c r="F4" s="169"/>
      <c r="G4" s="1050" t="str">
        <f>Language!$E$198</f>
        <v>For daylight saving time, the time zone must be adjusted accordingly (e.g. UTC+2 instead of UTC+1)</v>
      </c>
      <c r="H4" s="1050"/>
      <c r="I4" s="1050"/>
      <c r="J4" s="171"/>
      <c r="K4" s="18"/>
      <c r="L4" s="30">
        <v>1</v>
      </c>
      <c r="M4" s="174" t="str">
        <f t="array" ref="M4:M19">IF(Language!$E$103:$E$118=0,"",Language!$E$103:$E$118)</f>
        <v>Vancouver</v>
      </c>
      <c r="N4" s="585" t="s">
        <v>145</v>
      </c>
      <c r="O4" s="4">
        <f>IFERROR(VLOOKUP($N4,$C$4:$E$39,3,0),0)</f>
        <v>-0.16666666666666666</v>
      </c>
      <c r="Q4" s="4" t="s">
        <v>142</v>
      </c>
    </row>
    <row r="5" spans="1:17" ht="15" customHeight="1" x14ac:dyDescent="0.25">
      <c r="B5" s="167">
        <v>-11</v>
      </c>
      <c r="C5" s="197" t="s">
        <v>138</v>
      </c>
      <c r="D5" s="198"/>
      <c r="E5" s="168">
        <f t="shared" ref="E5:E40" si="0">$B5/24</f>
        <v>-0.45833333333333331</v>
      </c>
      <c r="G5" s="1050"/>
      <c r="H5" s="1050"/>
      <c r="I5" s="1050"/>
      <c r="J5" s="173"/>
      <c r="K5" s="588"/>
      <c r="L5" s="30">
        <v>2</v>
      </c>
      <c r="M5" s="174" t="str">
        <v>Toronto</v>
      </c>
      <c r="N5" s="586" t="s">
        <v>145</v>
      </c>
      <c r="O5" s="4">
        <f t="shared" ref="O5:O19" si="1">IFERROR(VLOOKUP($N5,$C$4:$E$39,3,0),0)</f>
        <v>-0.16666666666666666</v>
      </c>
      <c r="Q5" s="4" t="s">
        <v>145</v>
      </c>
    </row>
    <row r="6" spans="1:17" x14ac:dyDescent="0.25">
      <c r="B6" s="167">
        <v>-10</v>
      </c>
      <c r="C6" s="197" t="s">
        <v>139</v>
      </c>
      <c r="D6" s="198" t="s">
        <v>115</v>
      </c>
      <c r="E6" s="168">
        <f t="shared" si="0"/>
        <v>-0.41666666666666669</v>
      </c>
      <c r="G6" s="1050"/>
      <c r="H6" s="1050"/>
      <c r="I6" s="1050"/>
      <c r="J6" s="173"/>
      <c r="K6" s="588"/>
      <c r="L6" s="30">
        <v>3</v>
      </c>
      <c r="M6" s="174" t="str">
        <v>New York/New Jersey</v>
      </c>
      <c r="N6" s="586" t="s">
        <v>145</v>
      </c>
      <c r="O6" s="4">
        <f t="shared" si="1"/>
        <v>-0.16666666666666666</v>
      </c>
      <c r="Q6" s="4" t="s">
        <v>145</v>
      </c>
    </row>
    <row r="7" spans="1:17" x14ac:dyDescent="0.25">
      <c r="B7" s="167">
        <v>-9</v>
      </c>
      <c r="C7" s="197" t="s">
        <v>140</v>
      </c>
      <c r="D7" s="198" t="s">
        <v>116</v>
      </c>
      <c r="E7" s="168">
        <f t="shared" si="0"/>
        <v>-0.375</v>
      </c>
      <c r="G7" s="178"/>
      <c r="I7" s="172"/>
      <c r="J7" s="173"/>
      <c r="K7" s="173"/>
      <c r="L7" s="30">
        <v>4</v>
      </c>
      <c r="M7" s="174" t="str">
        <v>Kansas City</v>
      </c>
      <c r="N7" s="586" t="s">
        <v>145</v>
      </c>
      <c r="O7" s="4">
        <f t="shared" si="1"/>
        <v>-0.16666666666666666</v>
      </c>
      <c r="Q7" s="4" t="s">
        <v>144</v>
      </c>
    </row>
    <row r="8" spans="1:17" x14ac:dyDescent="0.25">
      <c r="B8" s="167">
        <v>-8</v>
      </c>
      <c r="C8" s="197" t="s">
        <v>141</v>
      </c>
      <c r="D8" s="198" t="s">
        <v>117</v>
      </c>
      <c r="E8" s="168">
        <f t="shared" si="0"/>
        <v>-0.33333333333333331</v>
      </c>
      <c r="I8" s="172"/>
      <c r="J8" s="173"/>
      <c r="K8" s="173"/>
      <c r="L8" s="30">
        <v>5</v>
      </c>
      <c r="M8" s="174" t="str">
        <v>Dallas</v>
      </c>
      <c r="N8" s="586" t="s">
        <v>145</v>
      </c>
      <c r="O8" s="4">
        <f t="shared" si="1"/>
        <v>-0.16666666666666666</v>
      </c>
      <c r="Q8" s="4" t="s">
        <v>144</v>
      </c>
    </row>
    <row r="9" spans="1:17" ht="15" customHeight="1" x14ac:dyDescent="0.25">
      <c r="B9" s="167">
        <v>-7</v>
      </c>
      <c r="C9" s="197" t="s">
        <v>142</v>
      </c>
      <c r="D9" s="198" t="s">
        <v>118</v>
      </c>
      <c r="E9" s="168">
        <f t="shared" si="0"/>
        <v>-0.29166666666666669</v>
      </c>
      <c r="I9" s="172"/>
      <c r="J9" s="661"/>
      <c r="K9" s="173"/>
      <c r="L9" s="30">
        <v>6</v>
      </c>
      <c r="M9" s="174" t="str">
        <v>Houston</v>
      </c>
      <c r="N9" s="586" t="s">
        <v>145</v>
      </c>
      <c r="O9" s="4">
        <f t="shared" si="1"/>
        <v>-0.16666666666666666</v>
      </c>
      <c r="Q9" s="4" t="s">
        <v>144</v>
      </c>
    </row>
    <row r="10" spans="1:17" ht="15" customHeight="1" x14ac:dyDescent="0.25">
      <c r="B10" s="167">
        <v>-6</v>
      </c>
      <c r="C10" s="197" t="s">
        <v>143</v>
      </c>
      <c r="D10" s="198" t="s">
        <v>119</v>
      </c>
      <c r="E10" s="168">
        <f t="shared" si="0"/>
        <v>-0.25</v>
      </c>
      <c r="J10" s="661"/>
      <c r="K10" s="173"/>
      <c r="L10" s="30">
        <v>7</v>
      </c>
      <c r="M10" s="174" t="str">
        <v>Atlanta</v>
      </c>
      <c r="N10" s="586" t="s">
        <v>145</v>
      </c>
      <c r="O10" s="4">
        <f t="shared" si="1"/>
        <v>-0.16666666666666666</v>
      </c>
      <c r="Q10" s="4" t="s">
        <v>145</v>
      </c>
    </row>
    <row r="11" spans="1:17" x14ac:dyDescent="0.25">
      <c r="B11" s="167">
        <v>-5</v>
      </c>
      <c r="C11" s="197" t="s">
        <v>144</v>
      </c>
      <c r="D11" s="198" t="s">
        <v>120</v>
      </c>
      <c r="E11" s="168">
        <f t="shared" si="0"/>
        <v>-0.20833333333333334</v>
      </c>
      <c r="J11" s="172"/>
      <c r="K11" s="173"/>
      <c r="L11" s="30">
        <v>8</v>
      </c>
      <c r="M11" s="174" t="str">
        <v>Los Angeles</v>
      </c>
      <c r="N11" s="586" t="s">
        <v>145</v>
      </c>
      <c r="O11" s="4">
        <f t="shared" si="1"/>
        <v>-0.16666666666666666</v>
      </c>
      <c r="Q11" s="4" t="s">
        <v>142</v>
      </c>
    </row>
    <row r="12" spans="1:17" x14ac:dyDescent="0.25">
      <c r="B12" s="167">
        <v>-4</v>
      </c>
      <c r="C12" s="197" t="s">
        <v>145</v>
      </c>
      <c r="D12" s="198" t="s">
        <v>121</v>
      </c>
      <c r="E12" s="168">
        <f t="shared" si="0"/>
        <v>-0.16666666666666666</v>
      </c>
      <c r="J12" s="173"/>
      <c r="K12" s="173"/>
      <c r="L12" s="30">
        <v>9</v>
      </c>
      <c r="M12" s="174" t="str">
        <v>Philadelphia</v>
      </c>
      <c r="N12" s="586" t="s">
        <v>145</v>
      </c>
      <c r="O12" s="4">
        <f t="shared" si="1"/>
        <v>-0.16666666666666666</v>
      </c>
      <c r="Q12" s="4" t="s">
        <v>145</v>
      </c>
    </row>
    <row r="13" spans="1:17" x14ac:dyDescent="0.25">
      <c r="B13" s="167">
        <v>-3.5</v>
      </c>
      <c r="C13" s="197" t="s">
        <v>136</v>
      </c>
      <c r="D13" s="198" t="s">
        <v>122</v>
      </c>
      <c r="E13" s="168">
        <f t="shared" si="0"/>
        <v>-0.14583333333333334</v>
      </c>
      <c r="I13" s="172"/>
      <c r="J13" s="173"/>
      <c r="K13" s="173"/>
      <c r="L13" s="30">
        <v>10</v>
      </c>
      <c r="M13" s="174" t="str">
        <v>Seattle</v>
      </c>
      <c r="N13" s="586" t="s">
        <v>145</v>
      </c>
      <c r="O13" s="4">
        <f t="shared" si="1"/>
        <v>-0.16666666666666666</v>
      </c>
      <c r="Q13" s="4" t="s">
        <v>142</v>
      </c>
    </row>
    <row r="14" spans="1:17" x14ac:dyDescent="0.25">
      <c r="B14" s="167">
        <v>-3</v>
      </c>
      <c r="C14" s="197" t="s">
        <v>146</v>
      </c>
      <c r="D14" s="198"/>
      <c r="E14" s="168">
        <f t="shared" si="0"/>
        <v>-0.125</v>
      </c>
      <c r="I14" s="172"/>
      <c r="J14" s="173"/>
      <c r="K14" s="173"/>
      <c r="L14" s="30">
        <v>11</v>
      </c>
      <c r="M14" s="174" t="str">
        <v>San Francisco Bay Area</v>
      </c>
      <c r="N14" s="586" t="s">
        <v>145</v>
      </c>
      <c r="O14" s="4">
        <f t="shared" si="1"/>
        <v>-0.16666666666666666</v>
      </c>
      <c r="Q14" s="4" t="s">
        <v>142</v>
      </c>
    </row>
    <row r="15" spans="1:17" x14ac:dyDescent="0.25">
      <c r="B15" s="167">
        <v>-2.5</v>
      </c>
      <c r="C15" s="197" t="s">
        <v>1898</v>
      </c>
      <c r="D15" s="198" t="s">
        <v>1899</v>
      </c>
      <c r="E15" s="168">
        <f t="shared" si="0"/>
        <v>-0.10416666666666667</v>
      </c>
      <c r="I15" s="172"/>
      <c r="J15" s="173"/>
      <c r="K15" s="173"/>
      <c r="L15" s="30">
        <v>12</v>
      </c>
      <c r="M15" s="174" t="str">
        <v>Boston</v>
      </c>
      <c r="N15" s="586" t="s">
        <v>145</v>
      </c>
      <c r="O15" s="4">
        <f t="shared" si="1"/>
        <v>-0.16666666666666666</v>
      </c>
      <c r="Q15" s="4" t="s">
        <v>145</v>
      </c>
    </row>
    <row r="16" spans="1:17" x14ac:dyDescent="0.25">
      <c r="B16" s="167">
        <v>-2</v>
      </c>
      <c r="C16" s="197" t="s">
        <v>147</v>
      </c>
      <c r="D16" s="198"/>
      <c r="E16" s="168">
        <f t="shared" si="0"/>
        <v>-8.3333333333333329E-2</v>
      </c>
      <c r="I16" s="172"/>
      <c r="J16" s="173"/>
      <c r="K16" s="173"/>
      <c r="L16" s="30">
        <v>13</v>
      </c>
      <c r="M16" s="174" t="str">
        <v>Miami</v>
      </c>
      <c r="N16" s="586" t="s">
        <v>145</v>
      </c>
      <c r="O16" s="4">
        <f t="shared" si="1"/>
        <v>-0.16666666666666666</v>
      </c>
      <c r="Q16" s="4" t="s">
        <v>145</v>
      </c>
    </row>
    <row r="17" spans="2:17" x14ac:dyDescent="0.25">
      <c r="B17" s="167">
        <v>-1</v>
      </c>
      <c r="C17" s="197" t="s">
        <v>148</v>
      </c>
      <c r="D17" s="198"/>
      <c r="E17" s="168">
        <f t="shared" si="0"/>
        <v>-4.1666666666666664E-2</v>
      </c>
      <c r="I17" s="172"/>
      <c r="J17" s="173"/>
      <c r="K17" s="173"/>
      <c r="L17" s="30">
        <v>14</v>
      </c>
      <c r="M17" s="174" t="str">
        <v>Mexico City</v>
      </c>
      <c r="N17" s="586" t="s">
        <v>145</v>
      </c>
      <c r="O17" s="4">
        <f t="shared" si="1"/>
        <v>-0.16666666666666666</v>
      </c>
      <c r="Q17" s="4" t="s">
        <v>143</v>
      </c>
    </row>
    <row r="18" spans="2:17" x14ac:dyDescent="0.25">
      <c r="B18" s="167">
        <v>0</v>
      </c>
      <c r="C18" s="197" t="s">
        <v>132</v>
      </c>
      <c r="D18" s="198" t="s">
        <v>123</v>
      </c>
      <c r="E18" s="168">
        <f t="shared" si="0"/>
        <v>0</v>
      </c>
      <c r="I18" s="170"/>
      <c r="J18" s="172"/>
      <c r="K18" s="173"/>
      <c r="L18" s="30">
        <v>15</v>
      </c>
      <c r="M18" s="174" t="str">
        <v>Guadalajara</v>
      </c>
      <c r="N18" s="586" t="s">
        <v>145</v>
      </c>
      <c r="O18" s="4">
        <f t="shared" si="1"/>
        <v>-0.16666666666666666</v>
      </c>
      <c r="Q18" s="4" t="s">
        <v>143</v>
      </c>
    </row>
    <row r="19" spans="2:17" ht="15.75" thickBot="1" x14ac:dyDescent="0.3">
      <c r="B19" s="167">
        <v>1</v>
      </c>
      <c r="C19" s="197" t="s">
        <v>135</v>
      </c>
      <c r="D19" s="198" t="s">
        <v>555</v>
      </c>
      <c r="E19" s="168">
        <f t="shared" si="0"/>
        <v>4.1666666666666664E-2</v>
      </c>
      <c r="I19" s="172"/>
      <c r="J19" s="173"/>
      <c r="K19" s="173"/>
      <c r="L19" s="30">
        <v>16</v>
      </c>
      <c r="M19" s="174" t="str">
        <v>Monterrey</v>
      </c>
      <c r="N19" s="587" t="s">
        <v>145</v>
      </c>
      <c r="O19" s="4">
        <f t="shared" si="1"/>
        <v>-0.16666666666666666</v>
      </c>
      <c r="Q19" s="4" t="s">
        <v>143</v>
      </c>
    </row>
    <row r="20" spans="2:17" x14ac:dyDescent="0.25">
      <c r="B20" s="167">
        <v>2</v>
      </c>
      <c r="C20" s="197" t="s">
        <v>149</v>
      </c>
      <c r="D20" s="198" t="s">
        <v>553</v>
      </c>
      <c r="E20" s="168">
        <f t="shared" si="0"/>
        <v>8.3333333333333329E-2</v>
      </c>
      <c r="I20" s="172"/>
      <c r="J20" s="173"/>
      <c r="K20" s="173"/>
      <c r="L20" s="174"/>
      <c r="M20" s="174"/>
      <c r="N20" s="174"/>
    </row>
    <row r="21" spans="2:17" x14ac:dyDescent="0.25">
      <c r="B21" s="167">
        <v>3</v>
      </c>
      <c r="C21" s="197" t="s">
        <v>150</v>
      </c>
      <c r="D21" s="198" t="s">
        <v>124</v>
      </c>
      <c r="E21" s="168">
        <f t="shared" si="0"/>
        <v>0.125</v>
      </c>
      <c r="I21" s="172"/>
      <c r="J21" s="173"/>
      <c r="K21" s="173"/>
      <c r="L21" s="174"/>
      <c r="M21" s="174"/>
      <c r="N21" s="174"/>
    </row>
    <row r="22" spans="2:17" x14ac:dyDescent="0.25">
      <c r="B22" s="167">
        <v>3.5</v>
      </c>
      <c r="C22" s="412" t="s">
        <v>1020</v>
      </c>
      <c r="D22" s="198" t="s">
        <v>131</v>
      </c>
      <c r="E22" s="168">
        <f t="shared" si="0"/>
        <v>0.14583333333333334</v>
      </c>
      <c r="I22" s="172"/>
      <c r="J22" s="173"/>
      <c r="K22" s="173"/>
      <c r="L22" s="174"/>
      <c r="M22" s="174"/>
      <c r="N22" s="174"/>
    </row>
    <row r="23" spans="2:17" x14ac:dyDescent="0.25">
      <c r="B23" s="167">
        <v>4</v>
      </c>
      <c r="C23" s="412" t="s">
        <v>1021</v>
      </c>
      <c r="D23" s="198"/>
      <c r="E23" s="168">
        <f t="shared" si="0"/>
        <v>0.16666666666666666</v>
      </c>
      <c r="I23" s="172"/>
      <c r="J23" s="173"/>
      <c r="K23" s="173"/>
      <c r="L23" s="174"/>
      <c r="M23" s="174"/>
      <c r="N23" s="174"/>
    </row>
    <row r="24" spans="2:17" x14ac:dyDescent="0.25">
      <c r="B24" s="167">
        <v>4.5</v>
      </c>
      <c r="C24" s="412" t="s">
        <v>1022</v>
      </c>
      <c r="D24" s="198"/>
      <c r="E24" s="168">
        <f t="shared" si="0"/>
        <v>0.1875</v>
      </c>
      <c r="I24" s="172"/>
      <c r="J24" s="173"/>
      <c r="K24" s="173"/>
      <c r="L24" s="174"/>
      <c r="M24" s="174"/>
      <c r="N24" s="174"/>
    </row>
    <row r="25" spans="2:17" x14ac:dyDescent="0.25">
      <c r="B25" s="167">
        <v>5</v>
      </c>
      <c r="C25" s="412" t="s">
        <v>1023</v>
      </c>
      <c r="D25" s="198"/>
      <c r="E25" s="168">
        <f t="shared" si="0"/>
        <v>0.20833333333333334</v>
      </c>
      <c r="I25" s="170"/>
      <c r="J25" s="172"/>
      <c r="K25" s="173"/>
      <c r="L25" s="174"/>
      <c r="M25" s="174"/>
      <c r="N25" s="174"/>
    </row>
    <row r="26" spans="2:17" x14ac:dyDescent="0.25">
      <c r="B26" s="167">
        <v>5.5</v>
      </c>
      <c r="C26" s="412" t="s">
        <v>1024</v>
      </c>
      <c r="D26" s="198" t="s">
        <v>130</v>
      </c>
      <c r="E26" s="168">
        <f t="shared" si="0"/>
        <v>0.22916666666666666</v>
      </c>
      <c r="I26" s="172"/>
      <c r="J26" s="173"/>
      <c r="K26" s="173"/>
      <c r="L26" s="174"/>
      <c r="M26" s="174"/>
      <c r="N26" s="174"/>
    </row>
    <row r="27" spans="2:17" x14ac:dyDescent="0.25">
      <c r="B27" s="167">
        <v>5.75</v>
      </c>
      <c r="C27" s="412" t="s">
        <v>1025</v>
      </c>
      <c r="D27" s="198"/>
      <c r="E27" s="168">
        <f t="shared" si="0"/>
        <v>0.23958333333333334</v>
      </c>
      <c r="I27" s="172"/>
      <c r="J27" s="173"/>
      <c r="K27" s="173"/>
      <c r="L27" s="174"/>
      <c r="M27" s="174"/>
      <c r="N27" s="174"/>
    </row>
    <row r="28" spans="2:17" x14ac:dyDescent="0.25">
      <c r="B28" s="167">
        <v>6</v>
      </c>
      <c r="C28" s="412" t="s">
        <v>1026</v>
      </c>
      <c r="D28" s="198"/>
      <c r="E28" s="168">
        <f t="shared" si="0"/>
        <v>0.25</v>
      </c>
      <c r="I28" s="172"/>
      <c r="J28" s="173"/>
      <c r="K28" s="173"/>
      <c r="L28" s="174"/>
      <c r="M28" s="174"/>
      <c r="N28" s="174"/>
    </row>
    <row r="29" spans="2:17" x14ac:dyDescent="0.25">
      <c r="B29" s="167">
        <v>6.5</v>
      </c>
      <c r="C29" s="412" t="s">
        <v>1027</v>
      </c>
      <c r="D29" s="198"/>
      <c r="E29" s="168">
        <f t="shared" si="0"/>
        <v>0.27083333333333331</v>
      </c>
      <c r="I29" s="172"/>
      <c r="J29" s="173"/>
      <c r="K29" s="173"/>
      <c r="L29" s="174"/>
      <c r="M29" s="174"/>
      <c r="N29" s="174"/>
    </row>
    <row r="30" spans="2:17" x14ac:dyDescent="0.25">
      <c r="B30" s="167">
        <v>7</v>
      </c>
      <c r="C30" s="412" t="s">
        <v>1028</v>
      </c>
      <c r="D30" s="198" t="s">
        <v>125</v>
      </c>
      <c r="E30" s="168">
        <f t="shared" si="0"/>
        <v>0.29166666666666669</v>
      </c>
      <c r="I30" s="172"/>
      <c r="J30" s="173"/>
      <c r="K30" s="173"/>
      <c r="L30" s="174"/>
      <c r="M30" s="174"/>
      <c r="N30" s="174"/>
    </row>
    <row r="31" spans="2:17" x14ac:dyDescent="0.25">
      <c r="B31" s="167">
        <v>8</v>
      </c>
      <c r="C31" s="412" t="s">
        <v>1029</v>
      </c>
      <c r="D31" s="198" t="s">
        <v>126</v>
      </c>
      <c r="E31" s="168">
        <f t="shared" si="0"/>
        <v>0.33333333333333331</v>
      </c>
      <c r="I31" s="172"/>
      <c r="J31" s="173"/>
      <c r="K31" s="173"/>
      <c r="L31" s="174"/>
      <c r="M31" s="174"/>
      <c r="N31" s="174"/>
    </row>
    <row r="32" spans="2:17" x14ac:dyDescent="0.25">
      <c r="B32" s="167">
        <v>9</v>
      </c>
      <c r="C32" s="412" t="s">
        <v>1030</v>
      </c>
      <c r="D32" s="198" t="s">
        <v>127</v>
      </c>
      <c r="E32" s="168">
        <f t="shared" si="0"/>
        <v>0.375</v>
      </c>
      <c r="I32" s="170"/>
      <c r="J32" s="172"/>
      <c r="K32" s="173"/>
      <c r="L32" s="174"/>
      <c r="M32" s="174"/>
      <c r="N32" s="174"/>
    </row>
    <row r="33" spans="2:14" x14ac:dyDescent="0.25">
      <c r="B33" s="167">
        <v>9.5</v>
      </c>
      <c r="C33" s="412" t="s">
        <v>1031</v>
      </c>
      <c r="D33" s="198" t="s">
        <v>129</v>
      </c>
      <c r="E33" s="168">
        <f t="shared" si="0"/>
        <v>0.39583333333333331</v>
      </c>
      <c r="I33" s="172"/>
      <c r="J33" s="173"/>
      <c r="K33" s="173"/>
      <c r="L33" s="174"/>
      <c r="M33" s="174"/>
      <c r="N33" s="174"/>
    </row>
    <row r="34" spans="2:14" x14ac:dyDescent="0.25">
      <c r="B34" s="167">
        <v>10</v>
      </c>
      <c r="C34" s="412" t="s">
        <v>1032</v>
      </c>
      <c r="D34" s="198"/>
      <c r="E34" s="168">
        <f t="shared" si="0"/>
        <v>0.41666666666666669</v>
      </c>
      <c r="I34" s="172"/>
      <c r="J34" s="173"/>
      <c r="K34" s="173"/>
      <c r="L34" s="174"/>
      <c r="M34" s="174"/>
      <c r="N34" s="174"/>
    </row>
    <row r="35" spans="2:14" x14ac:dyDescent="0.25">
      <c r="B35" s="167">
        <v>10.5</v>
      </c>
      <c r="C35" s="412" t="s">
        <v>1033</v>
      </c>
      <c r="D35" s="198"/>
      <c r="E35" s="168">
        <f t="shared" si="0"/>
        <v>0.4375</v>
      </c>
      <c r="I35" s="172"/>
      <c r="J35" s="173"/>
      <c r="K35" s="173"/>
      <c r="L35" s="174"/>
      <c r="M35" s="174"/>
      <c r="N35" s="174"/>
    </row>
    <row r="36" spans="2:14" x14ac:dyDescent="0.25">
      <c r="B36" s="167">
        <v>11</v>
      </c>
      <c r="C36" s="412" t="s">
        <v>1034</v>
      </c>
      <c r="D36" s="198"/>
      <c r="E36" s="168">
        <f t="shared" si="0"/>
        <v>0.45833333333333331</v>
      </c>
      <c r="I36" s="172"/>
      <c r="J36" s="173"/>
      <c r="K36" s="173"/>
      <c r="L36" s="174"/>
      <c r="M36" s="174"/>
      <c r="N36" s="174"/>
    </row>
    <row r="37" spans="2:14" x14ac:dyDescent="0.25">
      <c r="B37" s="167">
        <v>12</v>
      </c>
      <c r="C37" s="412" t="s">
        <v>1035</v>
      </c>
      <c r="D37" s="198" t="s">
        <v>128</v>
      </c>
      <c r="E37" s="168">
        <f t="shared" si="0"/>
        <v>0.5</v>
      </c>
      <c r="I37" s="172"/>
      <c r="J37" s="173"/>
      <c r="K37" s="173"/>
      <c r="L37" s="174"/>
      <c r="M37" s="174"/>
      <c r="N37" s="174"/>
    </row>
    <row r="38" spans="2:14" x14ac:dyDescent="0.25">
      <c r="B38" s="167">
        <v>12.75</v>
      </c>
      <c r="C38" s="412" t="s">
        <v>1036</v>
      </c>
      <c r="D38" s="198"/>
      <c r="E38" s="168">
        <f t="shared" si="0"/>
        <v>0.53125</v>
      </c>
      <c r="I38" s="172"/>
      <c r="J38" s="173"/>
      <c r="K38" s="173"/>
      <c r="L38" s="174"/>
      <c r="M38" s="174"/>
      <c r="N38" s="174"/>
    </row>
    <row r="39" spans="2:14" x14ac:dyDescent="0.25">
      <c r="B39" s="167">
        <v>13</v>
      </c>
      <c r="C39" s="412" t="s">
        <v>1037</v>
      </c>
      <c r="D39" s="198"/>
      <c r="E39" s="168">
        <f t="shared" si="0"/>
        <v>0.54166666666666663</v>
      </c>
      <c r="I39" s="170"/>
      <c r="J39" s="173"/>
      <c r="K39" s="173"/>
      <c r="L39" s="174"/>
      <c r="M39" s="174"/>
      <c r="N39" s="174"/>
    </row>
    <row r="40" spans="2:14" x14ac:dyDescent="0.25">
      <c r="B40" s="167">
        <v>14</v>
      </c>
      <c r="C40" s="414" t="s">
        <v>1038</v>
      </c>
      <c r="D40" s="227"/>
      <c r="E40" s="168">
        <f t="shared" si="0"/>
        <v>0.58333333333333337</v>
      </c>
      <c r="I40" s="172"/>
      <c r="J40" s="173"/>
      <c r="K40" s="173"/>
      <c r="L40" s="174"/>
      <c r="M40" s="174"/>
      <c r="N40" s="174"/>
    </row>
    <row r="41" spans="2:14" x14ac:dyDescent="0.25"/>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13"/>
      <c r="C2" s="1051" t="s">
        <v>56</v>
      </c>
      <c r="D2" s="1051"/>
      <c r="E2" s="1051"/>
      <c r="F2" s="1051"/>
      <c r="G2" s="1051"/>
      <c r="H2" s="1051"/>
      <c r="I2" s="114"/>
      <c r="K2" s="113"/>
      <c r="L2" s="1051" t="s">
        <v>316</v>
      </c>
      <c r="M2" s="1051"/>
      <c r="N2" s="1051"/>
      <c r="O2" s="1051"/>
      <c r="P2" s="1051"/>
      <c r="Q2" s="1051"/>
      <c r="R2" s="122"/>
      <c r="S2" s="122"/>
      <c r="T2" s="114"/>
    </row>
    <row r="3" spans="2:20" x14ac:dyDescent="0.25">
      <c r="B3" s="115"/>
      <c r="C3" s="116"/>
      <c r="D3" s="116"/>
      <c r="E3" s="116"/>
      <c r="F3" s="116"/>
      <c r="G3" s="116"/>
      <c r="H3" s="116"/>
      <c r="I3" s="117"/>
      <c r="K3" s="115"/>
      <c r="L3" s="116"/>
      <c r="M3" s="116"/>
      <c r="N3" s="116"/>
      <c r="O3" s="116"/>
      <c r="P3" s="116"/>
      <c r="Q3" s="116"/>
      <c r="R3" s="116"/>
      <c r="S3" s="116"/>
      <c r="T3" s="117"/>
    </row>
    <row r="4" spans="2:20" x14ac:dyDescent="0.25">
      <c r="B4" s="115"/>
      <c r="C4" s="116"/>
      <c r="D4" s="116"/>
      <c r="E4" s="116"/>
      <c r="F4" s="116"/>
      <c r="G4" s="116"/>
      <c r="H4" s="116"/>
      <c r="I4" s="117"/>
      <c r="K4" s="115"/>
      <c r="L4" s="116"/>
      <c r="M4" s="116"/>
      <c r="N4" s="112"/>
      <c r="O4" s="112"/>
      <c r="P4" s="112"/>
      <c r="Q4" s="112"/>
      <c r="R4" s="112"/>
      <c r="S4" s="112"/>
      <c r="T4" s="117"/>
    </row>
    <row r="5" spans="2:20" ht="18.75" x14ac:dyDescent="0.3">
      <c r="B5" s="115"/>
      <c r="C5" s="397" t="s">
        <v>304</v>
      </c>
      <c r="D5" s="116"/>
      <c r="E5" s="116"/>
      <c r="F5" s="116"/>
      <c r="G5" s="116"/>
      <c r="H5" s="116"/>
      <c r="I5" s="117"/>
      <c r="K5" s="115"/>
      <c r="L5" s="397" t="s">
        <v>317</v>
      </c>
      <c r="M5" s="116"/>
      <c r="N5" s="112"/>
      <c r="O5" s="112"/>
      <c r="P5" s="112"/>
      <c r="Q5" s="112"/>
      <c r="R5" s="112"/>
      <c r="S5" s="112"/>
      <c r="T5" s="117"/>
    </row>
    <row r="6" spans="2:20" x14ac:dyDescent="0.25">
      <c r="B6" s="115"/>
      <c r="C6" s="116"/>
      <c r="D6" s="116"/>
      <c r="E6" s="116"/>
      <c r="F6" s="116"/>
      <c r="G6" s="116"/>
      <c r="H6" s="116"/>
      <c r="I6" s="117"/>
      <c r="K6" s="115"/>
      <c r="L6" s="116"/>
      <c r="M6" s="116"/>
      <c r="N6" s="112"/>
      <c r="O6" s="112"/>
      <c r="P6" s="112"/>
      <c r="Q6" s="112"/>
      <c r="R6" s="112"/>
      <c r="S6" s="112"/>
      <c r="T6" s="117"/>
    </row>
    <row r="7" spans="2:20" x14ac:dyDescent="0.25">
      <c r="B7" s="115"/>
      <c r="C7" s="118" t="s">
        <v>26</v>
      </c>
      <c r="D7" s="116"/>
      <c r="E7" s="116"/>
      <c r="F7" s="116"/>
      <c r="G7" s="116"/>
      <c r="H7" s="116"/>
      <c r="I7" s="117"/>
      <c r="K7" s="115"/>
      <c r="L7" s="118" t="s">
        <v>26</v>
      </c>
      <c r="M7" s="116"/>
      <c r="N7" s="112"/>
      <c r="O7" s="112"/>
      <c r="P7" s="112"/>
      <c r="Q7" s="112"/>
      <c r="R7" s="112"/>
      <c r="S7" s="112"/>
      <c r="T7" s="117"/>
    </row>
    <row r="8" spans="2:20" x14ac:dyDescent="0.25">
      <c r="B8" s="115"/>
      <c r="C8" s="116" t="s">
        <v>305</v>
      </c>
      <c r="D8" s="116"/>
      <c r="E8" s="116"/>
      <c r="F8" s="116"/>
      <c r="G8" s="116"/>
      <c r="H8" s="116"/>
      <c r="I8" s="117"/>
      <c r="K8" s="115"/>
      <c r="L8" s="116" t="s">
        <v>318</v>
      </c>
      <c r="M8" s="116"/>
      <c r="N8" s="112"/>
      <c r="O8" s="112"/>
      <c r="P8" s="112"/>
      <c r="Q8" s="112"/>
      <c r="R8" s="112"/>
      <c r="S8" s="112"/>
      <c r="T8" s="117"/>
    </row>
    <row r="9" spans="2:20" x14ac:dyDescent="0.25">
      <c r="B9" s="115"/>
      <c r="C9" s="116"/>
      <c r="D9" s="116"/>
      <c r="E9" s="116"/>
      <c r="F9" s="116"/>
      <c r="G9" s="116"/>
      <c r="H9" s="116"/>
      <c r="I9" s="117"/>
      <c r="K9" s="115"/>
      <c r="L9" s="116"/>
      <c r="M9" s="116"/>
      <c r="N9" s="112"/>
      <c r="O9" s="112"/>
      <c r="P9" s="112"/>
      <c r="Q9" s="112"/>
      <c r="R9" s="112"/>
      <c r="S9" s="112"/>
      <c r="T9" s="117"/>
    </row>
    <row r="10" spans="2:20" x14ac:dyDescent="0.25">
      <c r="B10" s="115"/>
      <c r="C10" s="118" t="s">
        <v>27</v>
      </c>
      <c r="D10" s="116"/>
      <c r="E10" s="116"/>
      <c r="F10" s="116"/>
      <c r="G10" s="116"/>
      <c r="H10" s="116"/>
      <c r="I10" s="117"/>
      <c r="K10" s="115"/>
      <c r="L10" s="118" t="s">
        <v>27</v>
      </c>
      <c r="M10" s="116"/>
      <c r="N10" s="112"/>
      <c r="O10" s="112"/>
      <c r="P10" s="112"/>
      <c r="Q10" s="112"/>
      <c r="R10" s="112"/>
      <c r="S10" s="112"/>
      <c r="T10" s="117"/>
    </row>
    <row r="11" spans="2:20" x14ac:dyDescent="0.25">
      <c r="B11" s="115"/>
      <c r="C11" s="116" t="s">
        <v>315</v>
      </c>
      <c r="D11" s="116"/>
      <c r="E11" s="116"/>
      <c r="F11" s="116"/>
      <c r="G11" s="116"/>
      <c r="H11" s="116"/>
      <c r="I11" s="117"/>
      <c r="K11" s="115"/>
      <c r="L11" s="116" t="s">
        <v>319</v>
      </c>
      <c r="M11" s="116"/>
      <c r="N11" s="112"/>
      <c r="O11" s="112"/>
      <c r="P11" s="112"/>
      <c r="Q11" s="112"/>
      <c r="R11" s="112"/>
      <c r="S11" s="112"/>
      <c r="T11" s="117"/>
    </row>
    <row r="12" spans="2:20" x14ac:dyDescent="0.25">
      <c r="B12" s="115"/>
      <c r="C12" s="116"/>
      <c r="D12" s="116"/>
      <c r="E12" s="116"/>
      <c r="F12" s="116"/>
      <c r="G12" s="116"/>
      <c r="H12" s="116"/>
      <c r="I12" s="117"/>
      <c r="K12" s="115"/>
      <c r="L12" s="116"/>
      <c r="M12" s="116"/>
      <c r="N12" s="112"/>
      <c r="O12" s="112"/>
      <c r="P12" s="112"/>
      <c r="Q12" s="112"/>
      <c r="R12" s="112"/>
      <c r="S12" s="112"/>
      <c r="T12" s="117"/>
    </row>
    <row r="13" spans="2:20" x14ac:dyDescent="0.25">
      <c r="B13" s="115"/>
      <c r="C13" s="118" t="s">
        <v>28</v>
      </c>
      <c r="D13" s="116"/>
      <c r="E13" s="116"/>
      <c r="F13" s="116"/>
      <c r="G13" s="116"/>
      <c r="H13" s="116"/>
      <c r="I13" s="117"/>
      <c r="K13" s="115"/>
      <c r="L13" s="118" t="s">
        <v>28</v>
      </c>
      <c r="M13" s="116"/>
      <c r="N13" s="112"/>
      <c r="O13" s="112"/>
      <c r="P13" s="112"/>
      <c r="Q13" s="112"/>
      <c r="R13" s="112"/>
      <c r="S13" s="112"/>
      <c r="T13" s="117"/>
    </row>
    <row r="14" spans="2:20" x14ac:dyDescent="0.25">
      <c r="B14" s="115"/>
      <c r="C14" s="116" t="s">
        <v>1832</v>
      </c>
      <c r="D14" s="116"/>
      <c r="E14" s="116"/>
      <c r="F14" s="116"/>
      <c r="G14" s="116"/>
      <c r="H14" s="116"/>
      <c r="I14" s="117"/>
      <c r="K14" s="115"/>
      <c r="L14" s="116" t="s">
        <v>1831</v>
      </c>
      <c r="M14" s="116"/>
      <c r="N14" s="112"/>
      <c r="O14" s="112"/>
      <c r="P14" s="112"/>
      <c r="Q14" s="112"/>
      <c r="R14" s="112"/>
      <c r="S14" s="112"/>
      <c r="T14" s="117"/>
    </row>
    <row r="15" spans="2:20" x14ac:dyDescent="0.25">
      <c r="B15" s="115"/>
      <c r="C15" s="116" t="s">
        <v>1850</v>
      </c>
      <c r="D15" s="116"/>
      <c r="E15" s="116"/>
      <c r="F15" s="116"/>
      <c r="G15" s="116"/>
      <c r="H15" s="116"/>
      <c r="I15" s="117"/>
      <c r="K15" s="115"/>
      <c r="L15" s="116" t="s">
        <v>1852</v>
      </c>
      <c r="M15" s="116"/>
      <c r="N15" s="112"/>
      <c r="O15" s="112"/>
      <c r="P15" s="112"/>
      <c r="Q15" s="112"/>
      <c r="R15" s="112"/>
      <c r="S15" s="112"/>
      <c r="T15" s="117"/>
    </row>
    <row r="16" spans="2:20" x14ac:dyDescent="0.25">
      <c r="B16" s="115"/>
      <c r="C16" s="116" t="s">
        <v>1851</v>
      </c>
      <c r="D16" s="116"/>
      <c r="E16" s="116"/>
      <c r="F16" s="116"/>
      <c r="G16" s="116"/>
      <c r="H16" s="116"/>
      <c r="I16" s="117"/>
      <c r="K16" s="115"/>
      <c r="L16" s="116" t="s">
        <v>1853</v>
      </c>
      <c r="M16" s="116"/>
      <c r="N16" s="112"/>
      <c r="O16" s="112"/>
      <c r="P16" s="112"/>
      <c r="Q16" s="112"/>
      <c r="R16" s="112"/>
      <c r="S16" s="112"/>
      <c r="T16" s="117"/>
    </row>
    <row r="17" spans="2:20" x14ac:dyDescent="0.25">
      <c r="B17" s="115"/>
      <c r="C17" s="116"/>
      <c r="D17" s="116"/>
      <c r="E17" s="116"/>
      <c r="F17" s="116"/>
      <c r="G17" s="116"/>
      <c r="H17" s="116"/>
      <c r="I17" s="117"/>
      <c r="K17" s="115"/>
      <c r="L17" s="116"/>
      <c r="M17" s="116"/>
      <c r="N17" s="112"/>
      <c r="O17" s="112"/>
      <c r="P17" s="112"/>
      <c r="Q17" s="112"/>
      <c r="R17" s="112"/>
      <c r="S17" s="112"/>
      <c r="T17" s="117"/>
    </row>
    <row r="18" spans="2:20" x14ac:dyDescent="0.25">
      <c r="B18" s="115"/>
      <c r="C18" s="118" t="s">
        <v>29</v>
      </c>
      <c r="D18" s="116"/>
      <c r="E18" s="116"/>
      <c r="F18" s="116"/>
      <c r="G18" s="116"/>
      <c r="H18" s="116"/>
      <c r="I18" s="117"/>
      <c r="K18" s="115"/>
      <c r="L18" s="118" t="s">
        <v>29</v>
      </c>
      <c r="M18" s="116"/>
      <c r="N18" s="112"/>
      <c r="O18" s="112"/>
      <c r="P18" s="112"/>
      <c r="Q18" s="112"/>
      <c r="R18" s="112"/>
      <c r="S18" s="112"/>
      <c r="T18" s="117"/>
    </row>
    <row r="19" spans="2:20" x14ac:dyDescent="0.25">
      <c r="B19" s="115"/>
      <c r="C19" s="116" t="s">
        <v>548</v>
      </c>
      <c r="D19" s="116"/>
      <c r="E19" s="116"/>
      <c r="F19" s="116"/>
      <c r="G19" s="116"/>
      <c r="H19" s="116"/>
      <c r="I19" s="117"/>
      <c r="K19" s="115"/>
      <c r="L19" s="116" t="s">
        <v>547</v>
      </c>
      <c r="M19" s="116"/>
      <c r="N19" s="112"/>
      <c r="O19" s="112"/>
      <c r="P19" s="112"/>
      <c r="Q19" s="112"/>
      <c r="R19" s="112"/>
      <c r="S19" s="112"/>
      <c r="T19" s="117"/>
    </row>
    <row r="20" spans="2:20" x14ac:dyDescent="0.25">
      <c r="B20" s="115"/>
      <c r="C20" s="116" t="s">
        <v>549</v>
      </c>
      <c r="D20" s="116"/>
      <c r="E20" s="116"/>
      <c r="F20" s="116"/>
      <c r="G20" s="116"/>
      <c r="H20" s="116"/>
      <c r="I20" s="117"/>
      <c r="K20" s="115"/>
      <c r="L20" s="116" t="s">
        <v>551</v>
      </c>
      <c r="M20" s="116"/>
      <c r="N20" s="112"/>
      <c r="O20" s="112"/>
      <c r="P20" s="112"/>
      <c r="Q20" s="112"/>
      <c r="R20" s="112"/>
      <c r="S20" s="112"/>
      <c r="T20" s="117"/>
    </row>
    <row r="21" spans="2:20" x14ac:dyDescent="0.25">
      <c r="B21" s="115"/>
      <c r="C21" s="116" t="s">
        <v>550</v>
      </c>
      <c r="D21" s="116"/>
      <c r="E21" s="116"/>
      <c r="F21" s="116"/>
      <c r="G21" s="116"/>
      <c r="H21" s="116"/>
      <c r="I21" s="117"/>
      <c r="K21" s="115"/>
      <c r="L21" s="116" t="s">
        <v>552</v>
      </c>
      <c r="M21" s="116"/>
      <c r="N21" s="112"/>
      <c r="O21" s="112"/>
      <c r="P21" s="112"/>
      <c r="Q21" s="112"/>
      <c r="R21" s="112"/>
      <c r="S21" s="112"/>
      <c r="T21" s="117"/>
    </row>
    <row r="22" spans="2:20" x14ac:dyDescent="0.25">
      <c r="B22" s="115"/>
      <c r="C22" s="116"/>
      <c r="D22" s="116"/>
      <c r="E22" s="116"/>
      <c r="F22" s="116"/>
      <c r="G22" s="116"/>
      <c r="H22" s="116"/>
      <c r="I22" s="117"/>
      <c r="K22" s="115"/>
      <c r="L22" s="116"/>
      <c r="M22" s="116"/>
      <c r="N22" s="112"/>
      <c r="O22" s="112"/>
      <c r="P22" s="112"/>
      <c r="Q22" s="112"/>
      <c r="R22" s="112"/>
      <c r="S22" s="112"/>
      <c r="T22" s="117"/>
    </row>
    <row r="23" spans="2:20" x14ac:dyDescent="0.25">
      <c r="B23" s="115"/>
      <c r="C23" s="116"/>
      <c r="D23" s="116"/>
      <c r="E23" s="116"/>
      <c r="F23" s="116"/>
      <c r="G23" s="116"/>
      <c r="H23" s="116"/>
      <c r="I23" s="117"/>
      <c r="K23" s="115"/>
      <c r="L23" s="116"/>
      <c r="M23" s="116"/>
      <c r="N23" s="112"/>
      <c r="O23" s="112"/>
      <c r="P23" s="112"/>
      <c r="Q23" s="112"/>
      <c r="R23" s="112"/>
      <c r="S23" s="112"/>
      <c r="T23" s="117"/>
    </row>
    <row r="24" spans="2:20" ht="18.75" x14ac:dyDescent="0.3">
      <c r="B24" s="115"/>
      <c r="C24" s="397" t="s">
        <v>306</v>
      </c>
      <c r="D24" s="116"/>
      <c r="E24" s="116"/>
      <c r="F24" s="116"/>
      <c r="G24" s="116"/>
      <c r="H24" s="116"/>
      <c r="I24" s="117"/>
      <c r="K24" s="115"/>
      <c r="L24" s="397" t="s">
        <v>320</v>
      </c>
      <c r="M24" s="116"/>
      <c r="N24" s="112"/>
      <c r="O24" s="112"/>
      <c r="P24" s="112"/>
      <c r="Q24" s="112"/>
      <c r="R24" s="112"/>
      <c r="S24" s="112"/>
      <c r="T24" s="117"/>
    </row>
    <row r="25" spans="2:20" x14ac:dyDescent="0.25">
      <c r="B25" s="115"/>
      <c r="C25" s="116"/>
      <c r="D25" s="116"/>
      <c r="E25" s="116"/>
      <c r="F25" s="116"/>
      <c r="G25" s="116"/>
      <c r="H25" s="116"/>
      <c r="I25" s="117"/>
      <c r="K25" s="115"/>
      <c r="L25" s="116"/>
      <c r="M25" s="116"/>
      <c r="N25" s="112"/>
      <c r="O25" s="112"/>
      <c r="P25" s="112"/>
      <c r="Q25" s="112"/>
      <c r="R25" s="112"/>
      <c r="S25" s="112"/>
      <c r="T25" s="117"/>
    </row>
    <row r="26" spans="2:20" x14ac:dyDescent="0.25">
      <c r="B26" s="115"/>
      <c r="C26" s="116" t="s">
        <v>322</v>
      </c>
      <c r="D26" s="116"/>
      <c r="E26" s="116"/>
      <c r="F26" s="116"/>
      <c r="G26" s="116"/>
      <c r="H26" s="116"/>
      <c r="I26" s="117"/>
      <c r="K26" s="115"/>
      <c r="L26" s="116" t="s">
        <v>321</v>
      </c>
      <c r="M26" s="116"/>
      <c r="N26" s="116"/>
      <c r="O26" s="116"/>
      <c r="P26" s="116"/>
      <c r="Q26" s="116"/>
      <c r="R26" s="116"/>
      <c r="S26" s="116"/>
      <c r="T26" s="117"/>
    </row>
    <row r="27" spans="2:20" x14ac:dyDescent="0.25">
      <c r="B27" s="115"/>
      <c r="C27" s="116" t="s">
        <v>556</v>
      </c>
      <c r="D27" s="116"/>
      <c r="E27" s="116"/>
      <c r="F27" s="116"/>
      <c r="G27" s="116"/>
      <c r="H27" s="116"/>
      <c r="I27" s="117"/>
      <c r="K27" s="115"/>
      <c r="L27" s="116" t="s">
        <v>323</v>
      </c>
      <c r="M27" s="116"/>
      <c r="N27" s="116"/>
      <c r="O27" s="116"/>
      <c r="P27" s="116"/>
      <c r="Q27" s="116"/>
      <c r="R27" s="116"/>
      <c r="S27" s="116"/>
      <c r="T27" s="117"/>
    </row>
    <row r="28" spans="2:20" x14ac:dyDescent="0.25">
      <c r="B28" s="115"/>
      <c r="C28" s="116"/>
      <c r="D28" s="116"/>
      <c r="E28" s="116"/>
      <c r="F28" s="116"/>
      <c r="G28" s="116"/>
      <c r="H28" s="116"/>
      <c r="I28" s="117"/>
      <c r="K28" s="115"/>
      <c r="L28" s="116"/>
      <c r="M28" s="116"/>
      <c r="N28" s="116"/>
      <c r="O28" s="116"/>
      <c r="P28" s="116"/>
      <c r="Q28" s="116"/>
      <c r="R28" s="116"/>
      <c r="S28" s="116"/>
      <c r="T28" s="117"/>
    </row>
    <row r="29" spans="2:20" x14ac:dyDescent="0.25">
      <c r="B29" s="115"/>
      <c r="C29" s="116"/>
      <c r="D29" s="116"/>
      <c r="E29" s="116"/>
      <c r="F29" s="116"/>
      <c r="G29" s="116"/>
      <c r="H29" s="116"/>
      <c r="I29" s="117"/>
      <c r="K29" s="115"/>
      <c r="L29" s="116"/>
      <c r="M29" s="116"/>
      <c r="N29" s="112"/>
      <c r="O29" s="112"/>
      <c r="P29" s="112"/>
      <c r="Q29" s="112"/>
      <c r="R29" s="112"/>
      <c r="S29" s="112"/>
      <c r="T29" s="117"/>
    </row>
    <row r="30" spans="2:20" ht="18.75" x14ac:dyDescent="0.3">
      <c r="B30" s="115"/>
      <c r="C30" s="397" t="s">
        <v>564</v>
      </c>
      <c r="D30" s="116"/>
      <c r="E30" s="116"/>
      <c r="F30" s="116"/>
      <c r="G30" s="116"/>
      <c r="H30" s="116"/>
      <c r="I30" s="117"/>
      <c r="K30" s="115"/>
      <c r="L30" s="397" t="s">
        <v>563</v>
      </c>
      <c r="M30" s="116"/>
      <c r="N30" s="112"/>
      <c r="O30" s="112"/>
      <c r="P30" s="112"/>
      <c r="Q30" s="112"/>
      <c r="R30" s="112"/>
      <c r="S30" s="112"/>
      <c r="T30" s="117"/>
    </row>
    <row r="31" spans="2:20" x14ac:dyDescent="0.25">
      <c r="B31" s="115"/>
      <c r="C31" s="116"/>
      <c r="D31" s="116"/>
      <c r="E31" s="116"/>
      <c r="F31" s="116"/>
      <c r="G31" s="116"/>
      <c r="H31" s="116"/>
      <c r="I31" s="117"/>
      <c r="K31" s="115"/>
      <c r="L31" s="116"/>
      <c r="M31" s="116"/>
      <c r="N31" s="112"/>
      <c r="O31" s="112"/>
      <c r="P31" s="112"/>
      <c r="Q31" s="112"/>
      <c r="R31" s="112"/>
      <c r="S31" s="112"/>
      <c r="T31" s="117"/>
    </row>
    <row r="32" spans="2:20" x14ac:dyDescent="0.25">
      <c r="B32" s="115"/>
      <c r="C32" s="116" t="s">
        <v>1835</v>
      </c>
      <c r="D32" s="116"/>
      <c r="E32" s="116"/>
      <c r="F32" s="116"/>
      <c r="G32" s="116"/>
      <c r="H32" s="116"/>
      <c r="I32" s="117"/>
      <c r="K32" s="115"/>
      <c r="L32" s="116" t="s">
        <v>1833</v>
      </c>
      <c r="M32" s="116"/>
      <c r="N32" s="116"/>
      <c r="O32" s="116"/>
      <c r="P32" s="116"/>
      <c r="Q32" s="116"/>
      <c r="R32" s="116"/>
      <c r="S32" s="116"/>
      <c r="T32" s="117"/>
    </row>
    <row r="33" spans="2:20" x14ac:dyDescent="0.25">
      <c r="B33" s="115"/>
      <c r="C33" s="863" t="s">
        <v>1836</v>
      </c>
      <c r="D33" s="116"/>
      <c r="E33" s="116"/>
      <c r="F33" s="116"/>
      <c r="G33" s="116"/>
      <c r="H33" s="116"/>
      <c r="I33" s="117"/>
      <c r="K33" s="115"/>
      <c r="L33" s="116" t="s">
        <v>1834</v>
      </c>
      <c r="M33" s="116"/>
      <c r="N33" s="116"/>
      <c r="O33" s="116"/>
      <c r="P33" s="116"/>
      <c r="Q33" s="116"/>
      <c r="R33" s="116"/>
      <c r="S33" s="116"/>
      <c r="T33" s="117"/>
    </row>
    <row r="34" spans="2:20" x14ac:dyDescent="0.25">
      <c r="B34" s="115"/>
      <c r="C34" s="116" t="s">
        <v>1837</v>
      </c>
      <c r="D34" s="116"/>
      <c r="E34" s="116"/>
      <c r="F34" s="116"/>
      <c r="G34" s="116"/>
      <c r="H34" s="116"/>
      <c r="I34" s="117"/>
      <c r="K34" s="115"/>
      <c r="L34" s="116" t="s">
        <v>1838</v>
      </c>
      <c r="M34" s="116"/>
      <c r="N34" s="116"/>
      <c r="O34" s="116"/>
      <c r="P34" s="116"/>
      <c r="Q34" s="116"/>
      <c r="R34" s="116"/>
      <c r="S34" s="116"/>
      <c r="T34" s="117"/>
    </row>
    <row r="35" spans="2:20" ht="15.75" thickBot="1" x14ac:dyDescent="0.3">
      <c r="B35" s="119"/>
      <c r="C35" s="120"/>
      <c r="D35" s="120"/>
      <c r="E35" s="120"/>
      <c r="F35" s="120"/>
      <c r="G35" s="120"/>
      <c r="H35" s="120"/>
      <c r="I35" s="121"/>
      <c r="K35" s="119"/>
      <c r="L35" s="120"/>
      <c r="M35" s="120"/>
      <c r="N35" s="120"/>
      <c r="O35" s="120"/>
      <c r="P35" s="120"/>
      <c r="Q35" s="120"/>
      <c r="R35" s="120"/>
      <c r="S35" s="120"/>
      <c r="T35" s="121"/>
    </row>
    <row r="36" spans="2:20" x14ac:dyDescent="0.25">
      <c r="B36" s="37"/>
      <c r="C36" s="203"/>
      <c r="D36" s="37"/>
      <c r="E36" s="202"/>
      <c r="F36" s="202"/>
      <c r="G36" s="202"/>
      <c r="H36" s="202"/>
      <c r="I36" s="202"/>
      <c r="J36" s="202"/>
      <c r="K36" s="37"/>
      <c r="L36" s="203"/>
      <c r="M36" s="37"/>
      <c r="N36" s="202"/>
      <c r="O36" s="202"/>
      <c r="P36" s="202"/>
      <c r="Q36" s="202"/>
      <c r="R36" s="202"/>
      <c r="S36" s="202"/>
      <c r="T36" s="37"/>
    </row>
    <row r="37" spans="2:20"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036" t="s">
        <v>458</v>
      </c>
      <c r="C2" s="1036"/>
      <c r="D2" s="1036"/>
    </row>
    <row r="3" spans="2:5" ht="15.75" thickBot="1" x14ac:dyDescent="0.3"/>
    <row r="4" spans="2:5" ht="15.75" thickTop="1" x14ac:dyDescent="0.25">
      <c r="B4" s="1040" t="s">
        <v>405</v>
      </c>
      <c r="C4" s="1053" t="s">
        <v>404</v>
      </c>
      <c r="D4" s="1055" t="s">
        <v>403</v>
      </c>
      <c r="E4" s="593"/>
    </row>
    <row r="5" spans="2:5" x14ac:dyDescent="0.25">
      <c r="B5" s="1052"/>
      <c r="C5" s="1054"/>
      <c r="D5" s="1056"/>
      <c r="E5" s="594" t="s">
        <v>1712</v>
      </c>
    </row>
    <row r="6" spans="2:5" ht="15.75" x14ac:dyDescent="0.25">
      <c r="B6" s="127"/>
      <c r="C6" s="213"/>
      <c r="D6" s="214" t="s">
        <v>24</v>
      </c>
      <c r="E6" s="595"/>
    </row>
    <row r="7" spans="2:5" x14ac:dyDescent="0.25">
      <c r="B7" s="128" t="s">
        <v>171</v>
      </c>
      <c r="C7" s="131">
        <v>15</v>
      </c>
      <c r="D7" s="204" t="str">
        <f>VLOOKUP($C7,Language!$D$5:$E$100,2,0)</f>
        <v>Mexico</v>
      </c>
      <c r="E7" s="595" t="b">
        <f>OR(CalcA!$K$5&gt;0,CalcA!$I$5&gt;0)</f>
        <v>0</v>
      </c>
    </row>
    <row r="8" spans="2:5" x14ac:dyDescent="0.25">
      <c r="B8" s="128" t="s">
        <v>172</v>
      </c>
      <c r="C8" s="134">
        <v>60</v>
      </c>
      <c r="D8" s="204" t="str">
        <f>VLOOKUP($C8,Language!$D$5:$E$100,2,0)</f>
        <v>South Africa</v>
      </c>
      <c r="E8" s="595" t="b">
        <f>OR(CalcA!$K$6&gt;0,CalcA!$I$6&gt;0)</f>
        <v>0</v>
      </c>
    </row>
    <row r="9" spans="2:5" x14ac:dyDescent="0.25">
      <c r="B9" s="128" t="s">
        <v>173</v>
      </c>
      <c r="C9" s="134">
        <v>25</v>
      </c>
      <c r="D9" s="204" t="str">
        <f>VLOOKUP($C9,Language!$D$5:$E$100,2,0)</f>
        <v>Rep. of Korea</v>
      </c>
      <c r="E9" s="595" t="b">
        <f>OR(CalcA!$K$7&gt;0,CalcA!$I$7&gt;0)</f>
        <v>0</v>
      </c>
    </row>
    <row r="10" spans="2:5" x14ac:dyDescent="0.25">
      <c r="B10" s="128" t="s">
        <v>1045</v>
      </c>
      <c r="C10" s="415">
        <v>41</v>
      </c>
      <c r="D10" s="204" t="str">
        <f>VLOOKUP($C10,Language!$D$5:$E$100,2,0)</f>
        <v>Czech Rep.</v>
      </c>
      <c r="E10" s="595" t="b">
        <f>OR(CalcA!$K$8&gt;0,CalcA!$I$8&gt;0)</f>
        <v>0</v>
      </c>
    </row>
    <row r="11" spans="2:5" ht="15.75" x14ac:dyDescent="0.25">
      <c r="B11" s="129"/>
      <c r="C11" s="213"/>
      <c r="D11" s="214" t="s">
        <v>20</v>
      </c>
      <c r="E11" s="595"/>
    </row>
    <row r="12" spans="2:5" x14ac:dyDescent="0.25">
      <c r="B12" s="128" t="s">
        <v>174</v>
      </c>
      <c r="C12" s="134">
        <v>30</v>
      </c>
      <c r="D12" s="204" t="str">
        <f>VLOOKUP($C12,Language!$D$5:$E$100,2,0)</f>
        <v>Canada</v>
      </c>
      <c r="E12" s="595" t="b">
        <f>OR(CalcB!$K$5&gt;0,CalcB!$I$5&gt;0)</f>
        <v>0</v>
      </c>
    </row>
    <row r="13" spans="2:5" x14ac:dyDescent="0.25">
      <c r="B13" s="128" t="s">
        <v>175</v>
      </c>
      <c r="C13" s="131">
        <v>65</v>
      </c>
      <c r="D13" s="204" t="str">
        <f>VLOOKUP($C13,Language!$D$5:$E$100,2,0)</f>
        <v>Bosnia/Herzeg.</v>
      </c>
      <c r="E13" s="595" t="b">
        <f>OR(CalcB!$K$6&gt;0,CalcB!$I$6&gt;0)</f>
        <v>0</v>
      </c>
    </row>
    <row r="14" spans="2:5" x14ac:dyDescent="0.25">
      <c r="B14" s="128" t="s">
        <v>176</v>
      </c>
      <c r="C14" s="134">
        <v>55</v>
      </c>
      <c r="D14" s="204" t="str">
        <f>VLOOKUP($C14,Language!$D$5:$E$100,2,0)</f>
        <v>Qatar</v>
      </c>
      <c r="E14" s="595" t="b">
        <f>OR(CalcB!$K$7&gt;0,CalcB!$I$7&gt;0)</f>
        <v>0</v>
      </c>
    </row>
    <row r="15" spans="2:5" x14ac:dyDescent="0.25">
      <c r="B15" s="128" t="s">
        <v>1046</v>
      </c>
      <c r="C15" s="415">
        <v>19</v>
      </c>
      <c r="D15" s="204" t="str">
        <f>VLOOKUP($C15,Language!$D$5:$E$100,2,0)</f>
        <v>Switzerland</v>
      </c>
      <c r="E15" s="595" t="b">
        <f>OR(CalcB!$K$8&gt;0,CalcB!$I$8&gt;0)</f>
        <v>0</v>
      </c>
    </row>
    <row r="16" spans="2:5" ht="15.75" x14ac:dyDescent="0.25">
      <c r="B16" s="129"/>
      <c r="C16" s="213"/>
      <c r="D16" s="214" t="s">
        <v>21</v>
      </c>
      <c r="E16" s="595"/>
    </row>
    <row r="17" spans="2:5" x14ac:dyDescent="0.25">
      <c r="B17" s="128" t="s">
        <v>177</v>
      </c>
      <c r="C17" s="134">
        <v>6</v>
      </c>
      <c r="D17" s="204" t="str">
        <f>VLOOKUP($C17,Language!$D$5:$E$100,2,0)</f>
        <v>Brazil</v>
      </c>
      <c r="E17" s="595" t="b">
        <f>OR(CalcC!$K$5&gt;0,CalcC!$I$5&gt;0)</f>
        <v>0</v>
      </c>
    </row>
    <row r="18" spans="2:5" x14ac:dyDescent="0.25">
      <c r="B18" s="128" t="s">
        <v>178</v>
      </c>
      <c r="C18" s="134">
        <v>8</v>
      </c>
      <c r="D18" s="204" t="str">
        <f>VLOOKUP($C18,Language!$D$5:$E$100,2,0)</f>
        <v>Morocco</v>
      </c>
      <c r="E18" s="595" t="b">
        <f>OR(CalcC!$K$6&gt;0,CalcC!$I$6&gt;0)</f>
        <v>0</v>
      </c>
    </row>
    <row r="19" spans="2:5" x14ac:dyDescent="0.25">
      <c r="B19" s="128" t="s">
        <v>179</v>
      </c>
      <c r="C19" s="134">
        <v>83</v>
      </c>
      <c r="D19" s="204" t="str">
        <f>VLOOKUP($C19,Language!$D$5:$E$100,2,0)</f>
        <v>Haiti</v>
      </c>
      <c r="E19" s="595" t="b">
        <f>OR(CalcC!$K$7&gt;0,CalcC!$I$7&gt;0)</f>
        <v>0</v>
      </c>
    </row>
    <row r="20" spans="2:5" x14ac:dyDescent="0.25">
      <c r="B20" s="128" t="s">
        <v>1047</v>
      </c>
      <c r="C20" s="415">
        <v>43</v>
      </c>
      <c r="D20" s="204" t="str">
        <f>VLOOKUP($C20,Language!$D$5:$E$100,2,0)</f>
        <v>Scotland</v>
      </c>
      <c r="E20" s="595" t="b">
        <f>OR(CalcC!$K$8&gt;0,CalcC!$I$8&gt;0)</f>
        <v>0</v>
      </c>
    </row>
    <row r="21" spans="2:5" ht="15.75" x14ac:dyDescent="0.25">
      <c r="B21" s="129"/>
      <c r="C21" s="213"/>
      <c r="D21" s="214" t="s">
        <v>25</v>
      </c>
      <c r="E21" s="595"/>
    </row>
    <row r="22" spans="2:5" x14ac:dyDescent="0.25">
      <c r="B22" s="128" t="s">
        <v>180</v>
      </c>
      <c r="C22" s="134">
        <v>16</v>
      </c>
      <c r="D22" s="204" t="str">
        <f>VLOOKUP($C22,Language!$D$5:$E$100,2,0)</f>
        <v>USA</v>
      </c>
      <c r="E22" s="595" t="b">
        <f>OR(CalcD!$K$5&gt;0,CalcD!$I$5&gt;0)</f>
        <v>0</v>
      </c>
    </row>
    <row r="23" spans="2:5" x14ac:dyDescent="0.25">
      <c r="B23" s="128" t="s">
        <v>181</v>
      </c>
      <c r="C23" s="134">
        <v>40</v>
      </c>
      <c r="D23" s="204" t="str">
        <f>VLOOKUP($C23,Language!$D$5:$E$100,2,0)</f>
        <v>Paraguay</v>
      </c>
      <c r="E23" s="595" t="b">
        <f>OR(CalcD!$K$6&gt;0,CalcD!$I$6&gt;0)</f>
        <v>0</v>
      </c>
    </row>
    <row r="24" spans="2:5" x14ac:dyDescent="0.25">
      <c r="B24" s="128" t="s">
        <v>182</v>
      </c>
      <c r="C24" s="134">
        <v>27</v>
      </c>
      <c r="D24" s="204" t="str">
        <f>VLOOKUP($C24,Language!$D$5:$E$100,2,0)</f>
        <v>Australia</v>
      </c>
      <c r="E24" s="595" t="b">
        <f>OR(CalcD!$K$7&gt;0,CalcD!$I$7&gt;0)</f>
        <v>0</v>
      </c>
    </row>
    <row r="25" spans="2:5" x14ac:dyDescent="0.25">
      <c r="B25" s="128" t="s">
        <v>1048</v>
      </c>
      <c r="C25" s="415">
        <v>22</v>
      </c>
      <c r="D25" s="204" t="str">
        <f>VLOOKUP($C25,Language!$D$5:$E$100,2,0)</f>
        <v>Turkey</v>
      </c>
      <c r="E25" s="595" t="b">
        <f>OR(CalcD!$K$8&gt;0,CalcD!$I$8&gt;0)</f>
        <v>0</v>
      </c>
    </row>
    <row r="26" spans="2:5" ht="15.75" x14ac:dyDescent="0.25">
      <c r="B26" s="129"/>
      <c r="C26" s="213"/>
      <c r="D26" s="214" t="s">
        <v>22</v>
      </c>
      <c r="E26" s="595"/>
    </row>
    <row r="27" spans="2:5" x14ac:dyDescent="0.25">
      <c r="B27" s="128" t="s">
        <v>183</v>
      </c>
      <c r="C27" s="134">
        <v>10</v>
      </c>
      <c r="D27" s="204" t="str">
        <f>VLOOKUP($C27,Language!$D$5:$E$100,2,0)</f>
        <v>Germany</v>
      </c>
      <c r="E27" s="595" t="b">
        <f>OR(CalcE!$K$5&gt;0,CalcE!$I$5&gt;0)</f>
        <v>0</v>
      </c>
    </row>
    <row r="28" spans="2:5" x14ac:dyDescent="0.25">
      <c r="B28" s="128" t="s">
        <v>184</v>
      </c>
      <c r="C28" s="131">
        <v>82</v>
      </c>
      <c r="D28" s="204" t="str">
        <f>VLOOKUP($C28,Language!$D$5:$E$100,2,0)</f>
        <v>Curaçao</v>
      </c>
      <c r="E28" s="595" t="b">
        <f>OR(CalcE!$K$6&gt;0,CalcE!$I$6&gt;0)</f>
        <v>0</v>
      </c>
    </row>
    <row r="29" spans="2:5" x14ac:dyDescent="0.25">
      <c r="B29" s="128" t="s">
        <v>185</v>
      </c>
      <c r="C29" s="134">
        <v>34</v>
      </c>
      <c r="D29" s="204" t="str">
        <f>VLOOKUP($C29,Language!$D$5:$E$100,2,0)</f>
        <v>Ivory Coast</v>
      </c>
      <c r="E29" s="595" t="b">
        <f>OR(CalcE!$K$7&gt;0,CalcE!$I$7&gt;0)</f>
        <v>0</v>
      </c>
    </row>
    <row r="30" spans="2:5" x14ac:dyDescent="0.25">
      <c r="B30" s="128" t="s">
        <v>1049</v>
      </c>
      <c r="C30" s="415">
        <v>23</v>
      </c>
      <c r="D30" s="204" t="str">
        <f>VLOOKUP($C30,Language!$D$5:$E$100,2,0)</f>
        <v>Ecuador</v>
      </c>
      <c r="E30" s="595" t="b">
        <f>OR(CalcE!$K$8&gt;0,CalcE!$I$8&gt;0)</f>
        <v>0</v>
      </c>
    </row>
    <row r="31" spans="2:5" ht="15.75" x14ac:dyDescent="0.25">
      <c r="B31" s="129"/>
      <c r="C31" s="213"/>
      <c r="D31" s="214" t="s">
        <v>23</v>
      </c>
      <c r="E31" s="595"/>
    </row>
    <row r="32" spans="2:5" x14ac:dyDescent="0.25">
      <c r="B32" s="128" t="s">
        <v>266</v>
      </c>
      <c r="C32" s="131">
        <v>7</v>
      </c>
      <c r="D32" s="204" t="str">
        <f>VLOOKUP($C32,Language!$D$5:$E$100,2,0)</f>
        <v>Netherlands</v>
      </c>
      <c r="E32" s="595" t="b">
        <f>OR(CalcF!$K$5&gt;0,CalcF!$I$5&gt;0)</f>
        <v>0</v>
      </c>
    </row>
    <row r="33" spans="2:5" x14ac:dyDescent="0.25">
      <c r="B33" s="128" t="s">
        <v>267</v>
      </c>
      <c r="C33" s="134">
        <v>18</v>
      </c>
      <c r="D33" s="204" t="str">
        <f>VLOOKUP($C33,Language!$D$5:$E$100,2,0)</f>
        <v>Japan</v>
      </c>
      <c r="E33" s="595" t="b">
        <f>OR(CalcF!$K$6&gt;0,CalcF!$I$6&gt;0)</f>
        <v>0</v>
      </c>
    </row>
    <row r="34" spans="2:5" x14ac:dyDescent="0.25">
      <c r="B34" s="128" t="s">
        <v>268</v>
      </c>
      <c r="C34" s="131">
        <v>38</v>
      </c>
      <c r="D34" s="204" t="str">
        <f>VLOOKUP($C34,Language!$D$5:$E$100,2,0)</f>
        <v>Sweden</v>
      </c>
      <c r="E34" s="595" t="b">
        <f>OR(CalcF!$K$7&gt;0,CalcF!$I$7&gt;0)</f>
        <v>0</v>
      </c>
    </row>
    <row r="35" spans="2:5" x14ac:dyDescent="0.25">
      <c r="B35" s="128" t="s">
        <v>1050</v>
      </c>
      <c r="C35" s="416">
        <v>44</v>
      </c>
      <c r="D35" s="204" t="str">
        <f>VLOOKUP($C35,Language!$D$5:$E$100,2,0)</f>
        <v>Tunisia</v>
      </c>
      <c r="E35" s="595" t="b">
        <f>OR(CalcF!$K$8&gt;0,CalcF!$I$8&gt;0)</f>
        <v>0</v>
      </c>
    </row>
    <row r="36" spans="2:5" ht="15.75" x14ac:dyDescent="0.25">
      <c r="B36" s="129"/>
      <c r="C36" s="213"/>
      <c r="D36" s="214" t="s">
        <v>272</v>
      </c>
      <c r="E36" s="595"/>
    </row>
    <row r="37" spans="2:5" x14ac:dyDescent="0.25">
      <c r="B37" s="128" t="s">
        <v>186</v>
      </c>
      <c r="C37" s="134">
        <v>9</v>
      </c>
      <c r="D37" s="204" t="str">
        <f>VLOOKUP($C37,Language!$D$5:$E$100,2,0)</f>
        <v>Belgium</v>
      </c>
      <c r="E37" s="595" t="b">
        <f>OR(CalcG!$K$5&gt;0,CalcG!$I$5&gt;0)</f>
        <v>0</v>
      </c>
    </row>
    <row r="38" spans="2:5" x14ac:dyDescent="0.25">
      <c r="B38" s="128" t="s">
        <v>187</v>
      </c>
      <c r="C38" s="134">
        <v>29</v>
      </c>
      <c r="D38" s="204" t="str">
        <f>VLOOKUP($C38,Language!$D$5:$E$100,2,0)</f>
        <v>Egypt</v>
      </c>
      <c r="E38" s="595" t="b">
        <f>OR(CalcG!$K$6&gt;0,CalcG!$I$6&gt;0)</f>
        <v>0</v>
      </c>
    </row>
    <row r="39" spans="2:5" x14ac:dyDescent="0.25">
      <c r="B39" s="128" t="s">
        <v>188</v>
      </c>
      <c r="C39" s="134">
        <v>21</v>
      </c>
      <c r="D39" s="204" t="str">
        <f>VLOOKUP($C39,Language!$D$5:$E$100,2,0)</f>
        <v>IR Iran</v>
      </c>
      <c r="E39" s="595" t="b">
        <f>OR(CalcG!$K$7&gt;0,CalcG!$I$7&gt;0)</f>
        <v>0</v>
      </c>
    </row>
    <row r="40" spans="2:5" x14ac:dyDescent="0.25">
      <c r="B40" s="128" t="s">
        <v>1051</v>
      </c>
      <c r="C40" s="415">
        <v>85</v>
      </c>
      <c r="D40" s="204" t="str">
        <f>VLOOKUP($C40,Language!$D$5:$E$100,2,0)</f>
        <v>New Zealand</v>
      </c>
      <c r="E40" s="595" t="b">
        <f>OR(CalcG!$K$8&gt;0,CalcG!$I$8&gt;0)</f>
        <v>0</v>
      </c>
    </row>
    <row r="41" spans="2:5" ht="15.75" x14ac:dyDescent="0.25">
      <c r="B41" s="129"/>
      <c r="C41" s="213"/>
      <c r="D41" s="214" t="s">
        <v>31</v>
      </c>
      <c r="E41" s="595"/>
    </row>
    <row r="42" spans="2:5" x14ac:dyDescent="0.25">
      <c r="B42" s="128" t="s">
        <v>269</v>
      </c>
      <c r="C42" s="134">
        <v>2</v>
      </c>
      <c r="D42" s="207" t="str">
        <f>VLOOKUP($C42,Language!$D$5:$E$100,2,0)</f>
        <v>Spain</v>
      </c>
      <c r="E42" s="595" t="b">
        <f>OR(CalcH!$K$5&gt;0,CalcH!$I$5&gt;0)</f>
        <v>0</v>
      </c>
    </row>
    <row r="43" spans="2:5" x14ac:dyDescent="0.25">
      <c r="B43" s="128" t="s">
        <v>270</v>
      </c>
      <c r="C43" s="134">
        <v>69</v>
      </c>
      <c r="D43" s="207" t="str">
        <f>VLOOKUP($C43,Language!$D$5:$E$100,2,0)</f>
        <v>Cape Verde</v>
      </c>
      <c r="E43" s="595" t="b">
        <f>OR(CalcH!$K$6&gt;0,CalcH!$I$6&gt;0)</f>
        <v>0</v>
      </c>
    </row>
    <row r="44" spans="2:5" x14ac:dyDescent="0.25">
      <c r="B44" s="128" t="s">
        <v>271</v>
      </c>
      <c r="C44" s="134">
        <v>61</v>
      </c>
      <c r="D44" s="207" t="str">
        <f>VLOOKUP($C44,Language!$D$5:$E$100,2,0)</f>
        <v>Saudi Arabia</v>
      </c>
      <c r="E44" s="595" t="b">
        <f>OR(CalcH!$K$7&gt;0,CalcH!$I$7&gt;0)</f>
        <v>0</v>
      </c>
    </row>
    <row r="45" spans="2:5" x14ac:dyDescent="0.25">
      <c r="B45" s="182" t="s">
        <v>1052</v>
      </c>
      <c r="C45" s="415">
        <v>17</v>
      </c>
      <c r="D45" s="207" t="str">
        <f>VLOOKUP($C45,Language!$D$5:$E$100,2,0)</f>
        <v>Uruguay</v>
      </c>
      <c r="E45" s="595" t="b">
        <f>OR(CalcH!$K$8&gt;0,CalcH!$I$8&gt;0)</f>
        <v>0</v>
      </c>
    </row>
    <row r="46" spans="2:5" ht="15.75" x14ac:dyDescent="0.25">
      <c r="B46" s="127"/>
      <c r="C46" s="213"/>
      <c r="D46" s="214" t="s">
        <v>32</v>
      </c>
      <c r="E46" s="595"/>
    </row>
    <row r="47" spans="2:5" x14ac:dyDescent="0.25">
      <c r="B47" s="128" t="s">
        <v>842</v>
      </c>
      <c r="C47" s="131">
        <v>1</v>
      </c>
      <c r="D47" s="204" t="str">
        <f>VLOOKUP($C47,Language!$D$5:$E$100,2,0)</f>
        <v>France</v>
      </c>
      <c r="E47" s="595" t="b">
        <f>OR(CalcI!$K$5&gt;0,CalcI!$I$5&gt;0)</f>
        <v>0</v>
      </c>
    </row>
    <row r="48" spans="2:5" x14ac:dyDescent="0.25">
      <c r="B48" s="128" t="s">
        <v>843</v>
      </c>
      <c r="C48" s="134">
        <v>14</v>
      </c>
      <c r="D48" s="204" t="str">
        <f>VLOOKUP($C48,Language!$D$5:$E$100,2,0)</f>
        <v>Senegal</v>
      </c>
      <c r="E48" s="595" t="b">
        <f>OR(CalcI!$K$6&gt;0,CalcI!$I$6&gt;0)</f>
        <v>0</v>
      </c>
    </row>
    <row r="49" spans="2:5" x14ac:dyDescent="0.25">
      <c r="B49" s="128" t="s">
        <v>844</v>
      </c>
      <c r="C49" s="134">
        <v>57</v>
      </c>
      <c r="D49" s="204" t="str">
        <f>VLOOKUP($C49,Language!$D$5:$E$100,2,0)</f>
        <v>Iraq</v>
      </c>
      <c r="E49" s="595" t="b">
        <f>OR(CalcI!$K$7&gt;0,CalcI!$I$7&gt;0)</f>
        <v>0</v>
      </c>
    </row>
    <row r="50" spans="2:5" x14ac:dyDescent="0.25">
      <c r="B50" s="128" t="s">
        <v>1053</v>
      </c>
      <c r="C50" s="415">
        <v>31</v>
      </c>
      <c r="D50" s="204" t="str">
        <f>VLOOKUP($C50,Language!$D$5:$E$100,2,0)</f>
        <v>Norway</v>
      </c>
      <c r="E50" s="595" t="b">
        <f>OR(CalcI!$K$8&gt;0,CalcI!$I$8&gt;0)</f>
        <v>0</v>
      </c>
    </row>
    <row r="51" spans="2:5" ht="15.75" x14ac:dyDescent="0.25">
      <c r="B51" s="129"/>
      <c r="C51" s="213"/>
      <c r="D51" s="214" t="s">
        <v>841</v>
      </c>
      <c r="E51" s="595"/>
    </row>
    <row r="52" spans="2:5" x14ac:dyDescent="0.25">
      <c r="B52" s="128" t="s">
        <v>845</v>
      </c>
      <c r="C52" s="134">
        <v>3</v>
      </c>
      <c r="D52" s="204" t="str">
        <f>VLOOKUP($C52,Language!$D$5:$E$100,2,0)</f>
        <v>Argentina</v>
      </c>
      <c r="E52" s="595" t="b">
        <f>OR(CalcJ!$K$5&gt;0,CalcJ!$I$5&gt;0)</f>
        <v>0</v>
      </c>
    </row>
    <row r="53" spans="2:5" x14ac:dyDescent="0.25">
      <c r="B53" s="128" t="s">
        <v>846</v>
      </c>
      <c r="C53" s="131">
        <v>28</v>
      </c>
      <c r="D53" s="204" t="str">
        <f>VLOOKUP($C53,Language!$D$5:$E$100,2,0)</f>
        <v>Algeria</v>
      </c>
      <c r="E53" s="595" t="b">
        <f>OR(CalcJ!$K$6&gt;0,CalcJ!$I$6&gt;0)</f>
        <v>0</v>
      </c>
    </row>
    <row r="54" spans="2:5" x14ac:dyDescent="0.25">
      <c r="B54" s="128" t="s">
        <v>847</v>
      </c>
      <c r="C54" s="134">
        <v>24</v>
      </c>
      <c r="D54" s="204" t="str">
        <f>VLOOKUP($C54,Language!$D$5:$E$100,2,0)</f>
        <v>Austria</v>
      </c>
      <c r="E54" s="595" t="b">
        <f>OR(CalcJ!$K$7&gt;0,CalcJ!$I$7&gt;0)</f>
        <v>0</v>
      </c>
    </row>
    <row r="55" spans="2:5" x14ac:dyDescent="0.25">
      <c r="B55" s="128" t="s">
        <v>1054</v>
      </c>
      <c r="C55" s="415">
        <v>63</v>
      </c>
      <c r="D55" s="204" t="str">
        <f>VLOOKUP($C55,Language!$D$5:$E$100,2,0)</f>
        <v>Jordan</v>
      </c>
      <c r="E55" s="595" t="b">
        <f>OR(CalcJ!$K$8&gt;0,CalcJ!$I$8&gt;0)</f>
        <v>0</v>
      </c>
    </row>
    <row r="56" spans="2:5" ht="15.75" x14ac:dyDescent="0.25">
      <c r="B56" s="129"/>
      <c r="C56" s="213"/>
      <c r="D56" s="214" t="s">
        <v>33</v>
      </c>
      <c r="E56" s="595"/>
    </row>
    <row r="57" spans="2:5" x14ac:dyDescent="0.25">
      <c r="B57" s="128" t="s">
        <v>848</v>
      </c>
      <c r="C57" s="134">
        <v>5</v>
      </c>
      <c r="D57" s="204" t="str">
        <f>VLOOKUP($C57,Language!$D$5:$E$100,2,0)</f>
        <v>Portugal</v>
      </c>
      <c r="E57" s="595" t="b">
        <f>OR(CalcK!$K$5&gt;0,CalcK!$I$5&gt;0)</f>
        <v>0</v>
      </c>
    </row>
    <row r="58" spans="2:5" x14ac:dyDescent="0.25">
      <c r="B58" s="128" t="s">
        <v>849</v>
      </c>
      <c r="C58" s="134">
        <v>46</v>
      </c>
      <c r="D58" s="204" t="str">
        <f>VLOOKUP($C58,Language!$D$5:$E$100,2,0)</f>
        <v>DR Congo</v>
      </c>
      <c r="E58" s="595" t="b">
        <f>OR(CalcK!$K$6&gt;0,CalcK!$I$6&gt;0)</f>
        <v>0</v>
      </c>
    </row>
    <row r="59" spans="2:5" x14ac:dyDescent="0.25">
      <c r="B59" s="128" t="s">
        <v>850</v>
      </c>
      <c r="C59" s="134">
        <v>50</v>
      </c>
      <c r="D59" s="204" t="str">
        <f>VLOOKUP($C59,Language!$D$5:$E$100,2,0)</f>
        <v>Uzbekistan</v>
      </c>
      <c r="E59" s="595" t="b">
        <f>OR(CalcK!$K$7&gt;0,CalcK!$I$7&gt;0)</f>
        <v>0</v>
      </c>
    </row>
    <row r="60" spans="2:5" x14ac:dyDescent="0.25">
      <c r="B60" s="128" t="s">
        <v>1055</v>
      </c>
      <c r="C60" s="417">
        <v>13</v>
      </c>
      <c r="D60" s="204" t="str">
        <f>VLOOKUP($C60,Language!$D$5:$E$100,2,0)</f>
        <v>Colombia</v>
      </c>
      <c r="E60" s="595" t="b">
        <f>OR(CalcK!$K$8&gt;0,CalcK!$I$8&gt;0)</f>
        <v>0</v>
      </c>
    </row>
    <row r="61" spans="2:5" ht="15.75" x14ac:dyDescent="0.25">
      <c r="B61" s="129"/>
      <c r="C61" s="213"/>
      <c r="D61" s="214" t="s">
        <v>34</v>
      </c>
      <c r="E61" s="595"/>
    </row>
    <row r="62" spans="2:5" x14ac:dyDescent="0.25">
      <c r="B62" s="128" t="s">
        <v>851</v>
      </c>
      <c r="C62" s="134">
        <v>4</v>
      </c>
      <c r="D62" s="204" t="str">
        <f>VLOOKUP($C62,Language!$D$5:$E$100,2,0)</f>
        <v>England</v>
      </c>
      <c r="E62" s="595" t="b">
        <f>OR(CalcL!$K$5&gt;0,CalcL!$I$5&gt;0)</f>
        <v>0</v>
      </c>
    </row>
    <row r="63" spans="2:5" x14ac:dyDescent="0.25">
      <c r="B63" s="128" t="s">
        <v>852</v>
      </c>
      <c r="C63" s="134">
        <v>11</v>
      </c>
      <c r="D63" s="204" t="str">
        <f>VLOOKUP($C63,Language!$D$5:$E$100,2,0)</f>
        <v>Croatia</v>
      </c>
      <c r="E63" s="595" t="b">
        <f>OR(CalcL!$K$6&gt;0,CalcL!$I$6&gt;0)</f>
        <v>0</v>
      </c>
    </row>
    <row r="64" spans="2:5" x14ac:dyDescent="0.25">
      <c r="B64" s="128" t="s">
        <v>853</v>
      </c>
      <c r="C64" s="134">
        <v>74</v>
      </c>
      <c r="D64" s="204" t="str">
        <f>VLOOKUP($C64,Language!$D$5:$E$100,2,0)</f>
        <v>Ghana</v>
      </c>
      <c r="E64" s="595" t="b">
        <f>OR(CalcL!$K$7&gt;0,CalcL!$I$7&gt;0)</f>
        <v>0</v>
      </c>
    </row>
    <row r="65" spans="2:5" ht="15.75" thickBot="1" x14ac:dyDescent="0.3">
      <c r="B65" s="130" t="s">
        <v>1056</v>
      </c>
      <c r="C65" s="418">
        <v>33</v>
      </c>
      <c r="D65" s="419" t="str">
        <f>VLOOKUP($C65,Language!$D$5:$E$100,2,0)</f>
        <v>Panama</v>
      </c>
      <c r="E65" s="596" t="b">
        <f>OR(CalcL!$K$8&gt;0,CalcL!$I$8&gt;0)</f>
        <v>0</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x14ac:dyDescent="0.25"/>
  <cols>
    <col min="1" max="1" width="11.42578125" customWidth="1"/>
    <col min="2" max="2" width="9.28515625" customWidth="1"/>
    <col min="3" max="3" width="7.28515625" style="125" customWidth="1"/>
    <col min="4" max="4" width="8.85546875" style="125"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25" customWidth="1"/>
    <col min="14" max="14" width="23" style="125" customWidth="1"/>
    <col min="15" max="16" width="4.7109375" style="125" customWidth="1"/>
    <col min="17" max="24" width="4.7109375" style="125" hidden="1" customWidth="1"/>
    <col min="25" max="25" width="5.140625" hidden="1" customWidth="1"/>
    <col min="26" max="16384" width="11.42578125" hidden="1"/>
  </cols>
  <sheetData>
    <row r="1" spans="1:24" ht="28.5" x14ac:dyDescent="0.45">
      <c r="A1" s="111"/>
      <c r="B1" s="1057" t="str">
        <f>Language!$E$125</f>
        <v>Matches</v>
      </c>
      <c r="C1" s="1057"/>
      <c r="D1" s="1057"/>
      <c r="E1" s="1057"/>
      <c r="F1" s="1057"/>
      <c r="G1" s="1057"/>
      <c r="H1" s="1057"/>
      <c r="I1" s="1057"/>
      <c r="J1" s="1057"/>
    </row>
    <row r="2" spans="1:24" ht="18.75" customHeight="1" thickBot="1" x14ac:dyDescent="0.5">
      <c r="A2" s="110"/>
      <c r="B2" s="63"/>
      <c r="C2" s="63"/>
      <c r="D2" s="63"/>
      <c r="E2" s="63"/>
      <c r="F2" s="63"/>
      <c r="G2" s="63"/>
      <c r="H2" s="63"/>
      <c r="I2" s="63"/>
      <c r="J2" s="63"/>
      <c r="M2" s="199"/>
      <c r="N2" s="199"/>
      <c r="O2" s="199"/>
      <c r="P2" s="199"/>
      <c r="Q2" s="199"/>
      <c r="R2" s="199"/>
      <c r="S2" s="199"/>
      <c r="T2" s="199"/>
      <c r="U2" s="199"/>
      <c r="V2" s="199"/>
      <c r="W2" s="199"/>
      <c r="X2" s="199"/>
    </row>
    <row r="3" spans="1:24" ht="30" customHeight="1" thickTop="1" thickBot="1" x14ac:dyDescent="0.3">
      <c r="A3" s="110"/>
      <c r="B3" s="109" t="s">
        <v>393</v>
      </c>
      <c r="C3" s="1058" t="s">
        <v>307</v>
      </c>
      <c r="D3" s="1058"/>
      <c r="E3" s="97" t="s">
        <v>396</v>
      </c>
      <c r="F3" s="97" t="s">
        <v>554</v>
      </c>
      <c r="G3" s="183" t="s">
        <v>391</v>
      </c>
      <c r="H3" s="97" t="s">
        <v>392</v>
      </c>
      <c r="I3" s="97" t="s">
        <v>284</v>
      </c>
      <c r="J3" s="97" t="s">
        <v>285</v>
      </c>
      <c r="K3" s="98" t="s">
        <v>402</v>
      </c>
    </row>
    <row r="4" spans="1:24" x14ac:dyDescent="0.25">
      <c r="B4" s="195">
        <v>1</v>
      </c>
      <c r="C4" s="193" t="s">
        <v>171</v>
      </c>
      <c r="D4" s="194" t="s">
        <v>172</v>
      </c>
      <c r="E4" s="175">
        <v>46184.625</v>
      </c>
      <c r="F4" s="70">
        <f>$E4-VLOOKUP($G4,TimeZone!$L$4:$O$19,4,0)+VLOOKUP(TimeZone!$H$1,TimeZone!$C$4:$E$40,3,0)</f>
        <v>46184.875</v>
      </c>
      <c r="G4" s="186">
        <v>14</v>
      </c>
      <c r="H4" s="185" t="str">
        <f>VLOOKUP($G4,Language!$D$103:$E$118,2,0)</f>
        <v>Mexico City</v>
      </c>
      <c r="I4" s="107" t="str">
        <f>VLOOKUP(C4,Groups!$B$7:$D$65,3,0)</f>
        <v>Mexico</v>
      </c>
      <c r="J4" s="107" t="str">
        <f>VLOOKUP(D4,Groups!$B$7:$D$65,3,0)</f>
        <v>South Africa</v>
      </c>
      <c r="K4" s="99"/>
      <c r="N4" s="89"/>
    </row>
    <row r="5" spans="1:24" x14ac:dyDescent="0.25">
      <c r="B5" s="195">
        <v>2</v>
      </c>
      <c r="C5" s="193" t="s">
        <v>173</v>
      </c>
      <c r="D5" s="194" t="s">
        <v>1045</v>
      </c>
      <c r="E5" s="175">
        <v>46184.916666666664</v>
      </c>
      <c r="F5" s="70">
        <f>$E5-VLOOKUP($G5,TimeZone!$L$4:$O$19,4,0)+VLOOKUP(TimeZone!$H$1,TimeZone!$C$4:$E$40,3,0)</f>
        <v>46185.166666666664</v>
      </c>
      <c r="G5" s="188">
        <v>15</v>
      </c>
      <c r="H5" s="185" t="str">
        <f>VLOOKUP($G5,Language!$D$103:$E$118,2,0)</f>
        <v>Guadalajara</v>
      </c>
      <c r="I5" s="107" t="str">
        <f>VLOOKUP(C5,Groups!$B$7:$D$65,3,0)</f>
        <v>Rep. of Korea</v>
      </c>
      <c r="J5" s="107" t="str">
        <f>VLOOKUP(D5,Groups!$B$7:$D$65,3,0)</f>
        <v>Czech Rep.</v>
      </c>
      <c r="K5" s="99"/>
    </row>
    <row r="6" spans="1:24" x14ac:dyDescent="0.25">
      <c r="B6" s="195">
        <v>3</v>
      </c>
      <c r="C6" s="193" t="s">
        <v>174</v>
      </c>
      <c r="D6" s="194" t="s">
        <v>175</v>
      </c>
      <c r="E6" s="175">
        <v>46185.625</v>
      </c>
      <c r="F6" s="70">
        <f>$E6-VLOOKUP($G6,TimeZone!$L$4:$O$19,4,0)+VLOOKUP(TimeZone!$H$1,TimeZone!$C$4:$E$40,3,0)</f>
        <v>46185.875</v>
      </c>
      <c r="G6" s="188">
        <v>2</v>
      </c>
      <c r="H6" s="185" t="str">
        <f>VLOOKUP($G6,Language!$D$103:$E$118,2,0)</f>
        <v>Toronto</v>
      </c>
      <c r="I6" s="107" t="str">
        <f>VLOOKUP(C6,Groups!$B$7:$D$65,3,0)</f>
        <v>Canada</v>
      </c>
      <c r="J6" s="107" t="str">
        <f>VLOOKUP(D6,Groups!$B$7:$D$65,3,0)</f>
        <v>Bosnia/Herzeg.</v>
      </c>
      <c r="K6" s="99"/>
    </row>
    <row r="7" spans="1:24" x14ac:dyDescent="0.25">
      <c r="B7" s="195">
        <v>4</v>
      </c>
      <c r="C7" s="193" t="s">
        <v>180</v>
      </c>
      <c r="D7" s="194" t="s">
        <v>181</v>
      </c>
      <c r="E7" s="175">
        <v>46185.875</v>
      </c>
      <c r="F7" s="70">
        <f>$E7-VLOOKUP($G7,TimeZone!$L$4:$O$19,4,0)+VLOOKUP(TimeZone!$H$1,TimeZone!$C$4:$E$40,3,0)</f>
        <v>46186.125</v>
      </c>
      <c r="G7" s="188">
        <v>8</v>
      </c>
      <c r="H7" s="185" t="str">
        <f>VLOOKUP($G7,Language!$D$103:$E$118,2,0)</f>
        <v>Los Angeles</v>
      </c>
      <c r="I7" s="107" t="str">
        <f>VLOOKUP(C7,Groups!$B$7:$D$65,3,0)</f>
        <v>USA</v>
      </c>
      <c r="J7" s="107" t="str">
        <f>VLOOKUP(D7,Groups!$B$7:$D$65,3,0)</f>
        <v>Paraguay</v>
      </c>
      <c r="K7" s="99"/>
    </row>
    <row r="8" spans="1:24" x14ac:dyDescent="0.25">
      <c r="B8" s="195">
        <v>5</v>
      </c>
      <c r="C8" s="193" t="s">
        <v>179</v>
      </c>
      <c r="D8" s="194" t="s">
        <v>1047</v>
      </c>
      <c r="E8" s="175">
        <v>46186.875</v>
      </c>
      <c r="F8" s="70">
        <f>$E8-VLOOKUP($G8,TimeZone!$L$4:$O$19,4,0)+VLOOKUP(TimeZone!$H$1,TimeZone!$C$4:$E$40,3,0)</f>
        <v>46187.125</v>
      </c>
      <c r="G8" s="188">
        <v>12</v>
      </c>
      <c r="H8" s="185" t="str">
        <f>VLOOKUP($G8,Language!$D$103:$E$118,2,0)</f>
        <v>Boston</v>
      </c>
      <c r="I8" s="107" t="str">
        <f>VLOOKUP(C8,Groups!$B$7:$D$65,3,0)</f>
        <v>Haiti</v>
      </c>
      <c r="J8" s="107" t="str">
        <f>VLOOKUP(D8,Groups!$B$7:$D$65,3,0)</f>
        <v>Scotland</v>
      </c>
      <c r="K8" s="99"/>
    </row>
    <row r="9" spans="1:24" x14ac:dyDescent="0.25">
      <c r="B9" s="195">
        <v>6</v>
      </c>
      <c r="C9" s="193" t="s">
        <v>182</v>
      </c>
      <c r="D9" s="194" t="s">
        <v>1048</v>
      </c>
      <c r="E9" s="175">
        <v>46187</v>
      </c>
      <c r="F9" s="70">
        <f>$E9-VLOOKUP($G9,TimeZone!$L$4:$O$19,4,0)+VLOOKUP(TimeZone!$H$1,TimeZone!$C$4:$E$40,3,0)</f>
        <v>46187.25</v>
      </c>
      <c r="G9" s="188">
        <v>1</v>
      </c>
      <c r="H9" s="185" t="str">
        <f>VLOOKUP($G9,Language!$D$103:$E$118,2,0)</f>
        <v>Vancouver</v>
      </c>
      <c r="I9" s="107" t="str">
        <f>VLOOKUP(C9,Groups!$B$7:$D$65,3,0)</f>
        <v>Australia</v>
      </c>
      <c r="J9" s="107" t="str">
        <f>VLOOKUP(D9,Groups!$B$7:$D$65,3,0)</f>
        <v>Turkey</v>
      </c>
      <c r="K9" s="99"/>
    </row>
    <row r="10" spans="1:24" x14ac:dyDescent="0.25">
      <c r="B10" s="195">
        <v>7</v>
      </c>
      <c r="C10" s="193" t="s">
        <v>177</v>
      </c>
      <c r="D10" s="194" t="s">
        <v>178</v>
      </c>
      <c r="E10" s="175">
        <v>46186.75</v>
      </c>
      <c r="F10" s="70">
        <f>$E10-VLOOKUP($G10,TimeZone!$L$4:$O$19,4,0)+VLOOKUP(TimeZone!$H$1,TimeZone!$C$4:$E$40,3,0)</f>
        <v>46187</v>
      </c>
      <c r="G10" s="188">
        <v>3</v>
      </c>
      <c r="H10" s="185" t="str">
        <f>VLOOKUP($G10,Language!$D$103:$E$118,2,0)</f>
        <v>New York/New Jersey</v>
      </c>
      <c r="I10" s="107" t="str">
        <f>VLOOKUP(C10,Groups!$B$7:$D$65,3,0)</f>
        <v>Brazil</v>
      </c>
      <c r="J10" s="107" t="str">
        <f>VLOOKUP(D10,Groups!$B$7:$D$65,3,0)</f>
        <v>Morocco</v>
      </c>
      <c r="K10" s="99"/>
    </row>
    <row r="11" spans="1:24" x14ac:dyDescent="0.25">
      <c r="B11" s="195">
        <v>8</v>
      </c>
      <c r="C11" s="193" t="s">
        <v>176</v>
      </c>
      <c r="D11" s="194" t="s">
        <v>1046</v>
      </c>
      <c r="E11" s="175">
        <v>46186.625</v>
      </c>
      <c r="F11" s="70">
        <f>$E11-VLOOKUP($G11,TimeZone!$L$4:$O$19,4,0)+VLOOKUP(TimeZone!$H$1,TimeZone!$C$4:$E$40,3,0)</f>
        <v>46186.875</v>
      </c>
      <c r="G11" s="188">
        <v>11</v>
      </c>
      <c r="H11" s="185" t="str">
        <f>VLOOKUP($G11,Language!$D$103:$E$118,2,0)</f>
        <v>San Francisco Bay Area</v>
      </c>
      <c r="I11" s="107" t="str">
        <f>VLOOKUP(C11,Groups!$B$7:$D$65,3,0)</f>
        <v>Qatar</v>
      </c>
      <c r="J11" s="107" t="str">
        <f>VLOOKUP(D11,Groups!$B$7:$D$65,3,0)</f>
        <v>Switzerland</v>
      </c>
      <c r="K11" s="99"/>
    </row>
    <row r="12" spans="1:24" x14ac:dyDescent="0.25">
      <c r="B12" s="195">
        <v>9</v>
      </c>
      <c r="C12" s="193" t="s">
        <v>185</v>
      </c>
      <c r="D12" s="194" t="s">
        <v>1049</v>
      </c>
      <c r="E12" s="175">
        <v>46187.791666666664</v>
      </c>
      <c r="F12" s="70">
        <f>$E12-VLOOKUP($G12,TimeZone!$L$4:$O$19,4,0)+VLOOKUP(TimeZone!$H$1,TimeZone!$C$4:$E$40,3,0)</f>
        <v>46188.041666666664</v>
      </c>
      <c r="G12" s="188">
        <v>9</v>
      </c>
      <c r="H12" s="185" t="str">
        <f>VLOOKUP($G12,Language!$D$103:$E$118,2,0)</f>
        <v>Philadelphia</v>
      </c>
      <c r="I12" s="107" t="str">
        <f>VLOOKUP(C12,Groups!$B$7:$D$65,3,0)</f>
        <v>Ivory Coast</v>
      </c>
      <c r="J12" s="107" t="str">
        <f>VLOOKUP(D12,Groups!$B$7:$D$65,3,0)</f>
        <v>Ecuador</v>
      </c>
      <c r="K12" s="99"/>
    </row>
    <row r="13" spans="1:24" x14ac:dyDescent="0.25">
      <c r="B13" s="195">
        <v>10</v>
      </c>
      <c r="C13" s="193" t="s">
        <v>183</v>
      </c>
      <c r="D13" s="194" t="s">
        <v>184</v>
      </c>
      <c r="E13" s="175">
        <v>46187.541666666664</v>
      </c>
      <c r="F13" s="70">
        <f>$E13-VLOOKUP($G13,TimeZone!$L$4:$O$19,4,0)+VLOOKUP(TimeZone!$H$1,TimeZone!$C$4:$E$40,3,0)</f>
        <v>46187.791666666664</v>
      </c>
      <c r="G13" s="188">
        <v>6</v>
      </c>
      <c r="H13" s="185" t="str">
        <f>VLOOKUP($G13,Language!$D$103:$E$118,2,0)</f>
        <v>Houston</v>
      </c>
      <c r="I13" s="107" t="str">
        <f>VLOOKUP(C13,Groups!$B$7:$D$65,3,0)</f>
        <v>Germany</v>
      </c>
      <c r="J13" s="107" t="str">
        <f>VLOOKUP(D13,Groups!$B$7:$D$65,3,0)</f>
        <v>Curaçao</v>
      </c>
      <c r="K13" s="99"/>
    </row>
    <row r="14" spans="1:24" x14ac:dyDescent="0.25">
      <c r="B14" s="195">
        <v>11</v>
      </c>
      <c r="C14" s="193" t="s">
        <v>266</v>
      </c>
      <c r="D14" s="194" t="s">
        <v>267</v>
      </c>
      <c r="E14" s="175">
        <v>46187.666666666664</v>
      </c>
      <c r="F14" s="70">
        <f>$E14-VLOOKUP($G14,TimeZone!$L$4:$O$19,4,0)+VLOOKUP(TimeZone!$H$1,TimeZone!$C$4:$E$40,3,0)</f>
        <v>46187.916666666664</v>
      </c>
      <c r="G14" s="188">
        <v>5</v>
      </c>
      <c r="H14" s="185" t="str">
        <f>VLOOKUP($G14,Language!$D$103:$E$118,2,0)</f>
        <v>Dallas</v>
      </c>
      <c r="I14" s="107" t="str">
        <f>VLOOKUP(C14,Groups!$B$7:$D$65,3,0)</f>
        <v>Netherlands</v>
      </c>
      <c r="J14" s="107" t="str">
        <f>VLOOKUP(D14,Groups!$B$7:$D$65,3,0)</f>
        <v>Japan</v>
      </c>
      <c r="K14" s="99"/>
    </row>
    <row r="15" spans="1:24" x14ac:dyDescent="0.25">
      <c r="B15" s="195">
        <v>12</v>
      </c>
      <c r="C15" s="193" t="s">
        <v>268</v>
      </c>
      <c r="D15" s="194" t="s">
        <v>1050</v>
      </c>
      <c r="E15" s="175">
        <v>46187.916666666664</v>
      </c>
      <c r="F15" s="70">
        <f>$E15-VLOOKUP($G15,TimeZone!$L$4:$O$19,4,0)+VLOOKUP(TimeZone!$H$1,TimeZone!$C$4:$E$40,3,0)</f>
        <v>46188.166666666664</v>
      </c>
      <c r="G15" s="188">
        <v>16</v>
      </c>
      <c r="H15" s="185" t="str">
        <f>VLOOKUP($G15,Language!$D$103:$E$118,2,0)</f>
        <v>Monterrey</v>
      </c>
      <c r="I15" s="107" t="str">
        <f>VLOOKUP(C15,Groups!$B$7:$D$65,3,0)</f>
        <v>Sweden</v>
      </c>
      <c r="J15" s="107" t="str">
        <f>VLOOKUP(D15,Groups!$B$7:$D$65,3,0)</f>
        <v>Tunisia</v>
      </c>
      <c r="K15" s="99"/>
    </row>
    <row r="16" spans="1:24" x14ac:dyDescent="0.25">
      <c r="B16" s="195">
        <v>13</v>
      </c>
      <c r="C16" s="193" t="s">
        <v>271</v>
      </c>
      <c r="D16" s="194" t="s">
        <v>1052</v>
      </c>
      <c r="E16" s="175">
        <v>46188.75</v>
      </c>
      <c r="F16" s="70">
        <f>$E16-VLOOKUP($G16,TimeZone!$L$4:$O$19,4,0)+VLOOKUP(TimeZone!$H$1,TimeZone!$C$4:$E$40,3,0)</f>
        <v>46189</v>
      </c>
      <c r="G16" s="188">
        <v>13</v>
      </c>
      <c r="H16" s="185" t="str">
        <f>VLOOKUP($G16,Language!$D$103:$E$118,2,0)</f>
        <v>Miami</v>
      </c>
      <c r="I16" s="107" t="str">
        <f>VLOOKUP(C16,Groups!$B$7:$D$65,3,0)</f>
        <v>Saudi Arabia</v>
      </c>
      <c r="J16" s="107" t="str">
        <f>VLOOKUP(D16,Groups!$B$7:$D$65,3,0)</f>
        <v>Uruguay</v>
      </c>
      <c r="K16" s="99"/>
    </row>
    <row r="17" spans="2:24" x14ac:dyDescent="0.25">
      <c r="B17" s="195">
        <v>14</v>
      </c>
      <c r="C17" s="193" t="s">
        <v>269</v>
      </c>
      <c r="D17" s="194" t="s">
        <v>270</v>
      </c>
      <c r="E17" s="175">
        <v>46188.5</v>
      </c>
      <c r="F17" s="70">
        <f>$E17-VLOOKUP($G17,TimeZone!$L$4:$O$19,4,0)+VLOOKUP(TimeZone!$H$1,TimeZone!$C$4:$E$40,3,0)</f>
        <v>46188.75</v>
      </c>
      <c r="G17" s="188">
        <v>7</v>
      </c>
      <c r="H17" s="185" t="str">
        <f>VLOOKUP($G17,Language!$D$103:$E$118,2,0)</f>
        <v>Atlanta</v>
      </c>
      <c r="I17" s="107" t="str">
        <f>VLOOKUP(C17,Groups!$B$7:$D$65,3,0)</f>
        <v>Spain</v>
      </c>
      <c r="J17" s="107" t="str">
        <f>VLOOKUP(D17,Groups!$B$7:$D$65,3,0)</f>
        <v>Cape Verde</v>
      </c>
      <c r="K17" s="99"/>
    </row>
    <row r="18" spans="2:24" x14ac:dyDescent="0.25">
      <c r="B18" s="195">
        <v>15</v>
      </c>
      <c r="C18" s="193" t="s">
        <v>188</v>
      </c>
      <c r="D18" s="194" t="s">
        <v>1051</v>
      </c>
      <c r="E18" s="175">
        <v>46188.875</v>
      </c>
      <c r="F18" s="70">
        <f>$E18-VLOOKUP($G18,TimeZone!$L$4:$O$19,4,0)+VLOOKUP(TimeZone!$H$1,TimeZone!$C$4:$E$40,3,0)</f>
        <v>46189.125</v>
      </c>
      <c r="G18" s="188">
        <v>8</v>
      </c>
      <c r="H18" s="185" t="str">
        <f>VLOOKUP($G18,Language!$D$103:$E$118,2,0)</f>
        <v>Los Angeles</v>
      </c>
      <c r="I18" s="107" t="str">
        <f>VLOOKUP(C18,Groups!$B$7:$D$65,3,0)</f>
        <v>IR Iran</v>
      </c>
      <c r="J18" s="107" t="str">
        <f>VLOOKUP(D18,Groups!$B$7:$D$65,3,0)</f>
        <v>New Zealand</v>
      </c>
      <c r="K18" s="99"/>
    </row>
    <row r="19" spans="2:24" x14ac:dyDescent="0.25">
      <c r="B19" s="195">
        <v>16</v>
      </c>
      <c r="C19" s="193" t="s">
        <v>186</v>
      </c>
      <c r="D19" s="194" t="s">
        <v>187</v>
      </c>
      <c r="E19" s="175">
        <v>46188.625</v>
      </c>
      <c r="F19" s="70">
        <f>$E19-VLOOKUP($G19,TimeZone!$L$4:$O$19,4,0)+VLOOKUP(TimeZone!$H$1,TimeZone!$C$4:$E$40,3,0)</f>
        <v>46188.875</v>
      </c>
      <c r="G19" s="188">
        <v>10</v>
      </c>
      <c r="H19" s="185" t="str">
        <f>VLOOKUP($G19,Language!$D$103:$E$118,2,0)</f>
        <v>Seattle</v>
      </c>
      <c r="I19" s="107" t="str">
        <f>VLOOKUP(C19,Groups!$B$7:$D$65,3,0)</f>
        <v>Belgium</v>
      </c>
      <c r="J19" s="107" t="str">
        <f>VLOOKUP(D19,Groups!$B$7:$D$65,3,0)</f>
        <v>Egypt</v>
      </c>
      <c r="K19" s="99"/>
    </row>
    <row r="20" spans="2:24" x14ac:dyDescent="0.25">
      <c r="B20" s="195">
        <v>17</v>
      </c>
      <c r="C20" s="193" t="s">
        <v>842</v>
      </c>
      <c r="D20" s="194" t="s">
        <v>843</v>
      </c>
      <c r="E20" s="175">
        <v>46189.625</v>
      </c>
      <c r="F20" s="70">
        <f>$E20-VLOOKUP($G20,TimeZone!$L$4:$O$19,4,0)+VLOOKUP(TimeZone!$H$1,TimeZone!$C$4:$E$40,3,0)</f>
        <v>46189.875</v>
      </c>
      <c r="G20" s="188">
        <v>3</v>
      </c>
      <c r="H20" s="185" t="str">
        <f>VLOOKUP($G20,Language!$D$103:$E$118,2,0)</f>
        <v>New York/New Jersey</v>
      </c>
      <c r="I20" s="107" t="str">
        <f>VLOOKUP(C20,Groups!$B$7:$D$65,3,0)</f>
        <v>France</v>
      </c>
      <c r="J20" s="107" t="str">
        <f>VLOOKUP(D20,Groups!$B$7:$D$65,3,0)</f>
        <v>Senegal</v>
      </c>
      <c r="K20" s="99"/>
      <c r="M20" s="199"/>
      <c r="N20" s="199"/>
      <c r="O20" s="199"/>
      <c r="P20" s="199"/>
      <c r="Q20" s="199"/>
      <c r="R20" s="199"/>
      <c r="S20" s="199"/>
      <c r="T20" s="199"/>
      <c r="U20" s="199"/>
      <c r="V20" s="199"/>
      <c r="W20" s="199"/>
      <c r="X20" s="199"/>
    </row>
    <row r="21" spans="2:24" x14ac:dyDescent="0.25">
      <c r="B21" s="195">
        <v>18</v>
      </c>
      <c r="C21" s="193" t="s">
        <v>844</v>
      </c>
      <c r="D21" s="194" t="s">
        <v>1053</v>
      </c>
      <c r="E21" s="175">
        <v>46189.75</v>
      </c>
      <c r="F21" s="70">
        <f>$E21-VLOOKUP($G21,TimeZone!$L$4:$O$19,4,0)+VLOOKUP(TimeZone!$H$1,TimeZone!$C$4:$E$40,3,0)</f>
        <v>46190</v>
      </c>
      <c r="G21" s="188">
        <v>12</v>
      </c>
      <c r="H21" s="185" t="str">
        <f>VLOOKUP($G21,Language!$D$103:$E$118,2,0)</f>
        <v>Boston</v>
      </c>
      <c r="I21" s="107" t="str">
        <f>VLOOKUP(C21,Groups!$B$7:$D$65,3,0)</f>
        <v>Iraq</v>
      </c>
      <c r="J21" s="107" t="str">
        <f>VLOOKUP(D21,Groups!$B$7:$D$65,3,0)</f>
        <v>Norway</v>
      </c>
      <c r="K21" s="99"/>
      <c r="M21" s="199"/>
      <c r="N21" s="199"/>
      <c r="O21" s="199"/>
      <c r="P21" s="199"/>
      <c r="Q21" s="199"/>
      <c r="R21" s="199"/>
      <c r="S21" s="199"/>
      <c r="T21" s="199"/>
      <c r="U21" s="199"/>
      <c r="V21" s="199"/>
      <c r="W21" s="199"/>
      <c r="X21" s="199"/>
    </row>
    <row r="22" spans="2:24" x14ac:dyDescent="0.25">
      <c r="B22" s="195">
        <v>19</v>
      </c>
      <c r="C22" s="193" t="s">
        <v>845</v>
      </c>
      <c r="D22" s="194" t="s">
        <v>846</v>
      </c>
      <c r="E22" s="175">
        <v>46189.875</v>
      </c>
      <c r="F22" s="70">
        <f>$E22-VLOOKUP($G22,TimeZone!$L$4:$O$19,4,0)+VLOOKUP(TimeZone!$H$1,TimeZone!$C$4:$E$40,3,0)</f>
        <v>46190.125</v>
      </c>
      <c r="G22" s="188">
        <v>4</v>
      </c>
      <c r="H22" s="185" t="str">
        <f>VLOOKUP($G22,Language!$D$103:$E$118,2,0)</f>
        <v>Kansas City</v>
      </c>
      <c r="I22" s="107" t="str">
        <f>VLOOKUP(C22,Groups!$B$7:$D$65,3,0)</f>
        <v>Argentina</v>
      </c>
      <c r="J22" s="107" t="str">
        <f>VLOOKUP(D22,Groups!$B$7:$D$65,3,0)</f>
        <v>Algeria</v>
      </c>
      <c r="K22" s="99"/>
      <c r="M22" s="199"/>
      <c r="N22" s="199"/>
      <c r="O22" s="199"/>
      <c r="P22" s="199"/>
      <c r="Q22" s="199"/>
      <c r="R22" s="199"/>
      <c r="S22" s="199"/>
      <c r="T22" s="199"/>
      <c r="U22" s="199"/>
      <c r="V22" s="199"/>
      <c r="W22" s="199"/>
      <c r="X22" s="199"/>
    </row>
    <row r="23" spans="2:24" x14ac:dyDescent="0.25">
      <c r="B23" s="195">
        <v>20</v>
      </c>
      <c r="C23" s="193" t="s">
        <v>847</v>
      </c>
      <c r="D23" s="194" t="s">
        <v>1054</v>
      </c>
      <c r="E23" s="175">
        <v>46190</v>
      </c>
      <c r="F23" s="70">
        <f>$E23-VLOOKUP($G23,TimeZone!$L$4:$O$19,4,0)+VLOOKUP(TimeZone!$H$1,TimeZone!$C$4:$E$40,3,0)</f>
        <v>46190.25</v>
      </c>
      <c r="G23" s="188">
        <v>11</v>
      </c>
      <c r="H23" s="185" t="str">
        <f>VLOOKUP($G23,Language!$D$103:$E$118,2,0)</f>
        <v>San Francisco Bay Area</v>
      </c>
      <c r="I23" s="107" t="str">
        <f>VLOOKUP(C23,Groups!$B$7:$D$65,3,0)</f>
        <v>Austria</v>
      </c>
      <c r="J23" s="107" t="str">
        <f>VLOOKUP(D23,Groups!$B$7:$D$65,3,0)</f>
        <v>Jordan</v>
      </c>
      <c r="K23" s="99"/>
      <c r="M23" s="199"/>
      <c r="N23" s="199"/>
      <c r="O23" s="199"/>
      <c r="P23" s="199"/>
      <c r="Q23" s="199"/>
      <c r="R23" s="199"/>
      <c r="S23" s="199"/>
      <c r="T23" s="199"/>
      <c r="U23" s="199"/>
      <c r="V23" s="199"/>
      <c r="W23" s="199"/>
      <c r="X23" s="199"/>
    </row>
    <row r="24" spans="2:24" x14ac:dyDescent="0.25">
      <c r="B24" s="195">
        <v>21</v>
      </c>
      <c r="C24" s="193" t="s">
        <v>853</v>
      </c>
      <c r="D24" s="194" t="s">
        <v>1056</v>
      </c>
      <c r="E24" s="175">
        <v>46190.791666666664</v>
      </c>
      <c r="F24" s="70">
        <f>$E24-VLOOKUP($G24,TimeZone!$L$4:$O$19,4,0)+VLOOKUP(TimeZone!$H$1,TimeZone!$C$4:$E$40,3,0)</f>
        <v>46191.041666666664</v>
      </c>
      <c r="G24" s="188">
        <v>2</v>
      </c>
      <c r="H24" s="185" t="str">
        <f>VLOOKUP($G24,Language!$D$103:$E$118,2,0)</f>
        <v>Toronto</v>
      </c>
      <c r="I24" s="107" t="str">
        <f>VLOOKUP(C24,Groups!$B$7:$D$65,3,0)</f>
        <v>Ghana</v>
      </c>
      <c r="J24" s="107" t="str">
        <f>VLOOKUP(D24,Groups!$B$7:$D$65,3,0)</f>
        <v>Panama</v>
      </c>
      <c r="K24" s="99"/>
      <c r="M24" s="199"/>
      <c r="N24" s="199"/>
      <c r="O24" s="199"/>
      <c r="P24" s="199"/>
      <c r="Q24" s="199"/>
      <c r="R24" s="199"/>
      <c r="S24" s="199"/>
      <c r="T24" s="199"/>
      <c r="U24" s="199"/>
      <c r="V24" s="199"/>
      <c r="W24" s="199"/>
      <c r="X24" s="199"/>
    </row>
    <row r="25" spans="2:24" x14ac:dyDescent="0.25">
      <c r="B25" s="195">
        <v>22</v>
      </c>
      <c r="C25" s="193" t="s">
        <v>851</v>
      </c>
      <c r="D25" s="194" t="s">
        <v>852</v>
      </c>
      <c r="E25" s="175">
        <v>46190.666666666664</v>
      </c>
      <c r="F25" s="70">
        <f>$E25-VLOOKUP($G25,TimeZone!$L$4:$O$19,4,0)+VLOOKUP(TimeZone!$H$1,TimeZone!$C$4:$E$40,3,0)</f>
        <v>46190.916666666664</v>
      </c>
      <c r="G25" s="188">
        <v>5</v>
      </c>
      <c r="H25" s="185" t="str">
        <f>VLOOKUP($G25,Language!$D$103:$E$118,2,0)</f>
        <v>Dallas</v>
      </c>
      <c r="I25" s="107" t="str">
        <f>VLOOKUP(C25,Groups!$B$7:$D$65,3,0)</f>
        <v>England</v>
      </c>
      <c r="J25" s="107" t="str">
        <f>VLOOKUP(D25,Groups!$B$7:$D$65,3,0)</f>
        <v>Croatia</v>
      </c>
      <c r="K25" s="99"/>
      <c r="M25" s="199"/>
      <c r="N25" s="199"/>
      <c r="O25" s="199"/>
      <c r="P25" s="199"/>
      <c r="Q25" s="199"/>
      <c r="R25" s="199"/>
      <c r="S25" s="199"/>
      <c r="T25" s="199"/>
      <c r="U25" s="199"/>
      <c r="V25" s="199"/>
      <c r="W25" s="199"/>
      <c r="X25" s="199"/>
    </row>
    <row r="26" spans="2:24" x14ac:dyDescent="0.25">
      <c r="B26" s="195">
        <v>23</v>
      </c>
      <c r="C26" s="193" t="s">
        <v>848</v>
      </c>
      <c r="D26" s="194" t="s">
        <v>849</v>
      </c>
      <c r="E26" s="175">
        <v>46190.541666666664</v>
      </c>
      <c r="F26" s="70">
        <f>$E26-VLOOKUP($G26,TimeZone!$L$4:$O$19,4,0)+VLOOKUP(TimeZone!$H$1,TimeZone!$C$4:$E$40,3,0)</f>
        <v>46190.791666666664</v>
      </c>
      <c r="G26" s="188">
        <v>6</v>
      </c>
      <c r="H26" s="185" t="str">
        <f>VLOOKUP($G26,Language!$D$103:$E$118,2,0)</f>
        <v>Houston</v>
      </c>
      <c r="I26" s="107" t="str">
        <f>VLOOKUP(C26,Groups!$B$7:$D$65,3,0)</f>
        <v>Portugal</v>
      </c>
      <c r="J26" s="107" t="str">
        <f>VLOOKUP(D26,Groups!$B$7:$D$65,3,0)</f>
        <v>DR Congo</v>
      </c>
      <c r="K26" s="99"/>
      <c r="M26" s="199"/>
      <c r="N26" s="199"/>
      <c r="O26" s="199"/>
      <c r="P26" s="199"/>
      <c r="Q26" s="199"/>
      <c r="R26" s="199"/>
      <c r="S26" s="199"/>
      <c r="T26" s="199"/>
      <c r="U26" s="199"/>
      <c r="V26" s="199"/>
      <c r="W26" s="199"/>
      <c r="X26" s="199"/>
    </row>
    <row r="27" spans="2:24" x14ac:dyDescent="0.25">
      <c r="B27" s="195">
        <v>24</v>
      </c>
      <c r="C27" s="193" t="s">
        <v>850</v>
      </c>
      <c r="D27" s="194" t="s">
        <v>1055</v>
      </c>
      <c r="E27" s="175">
        <v>46190.916666666664</v>
      </c>
      <c r="F27" s="70">
        <f>$E27-VLOOKUP($G27,TimeZone!$L$4:$O$19,4,0)+VLOOKUP(TimeZone!$H$1,TimeZone!$C$4:$E$40,3,0)</f>
        <v>46191.166666666664</v>
      </c>
      <c r="G27" s="186">
        <v>14</v>
      </c>
      <c r="H27" s="185" t="str">
        <f>VLOOKUP($G27,Language!$D$103:$E$118,2,0)</f>
        <v>Mexico City</v>
      </c>
      <c r="I27" s="107" t="str">
        <f>VLOOKUP(C27,Groups!$B$7:$D$65,3,0)</f>
        <v>Uzbekistan</v>
      </c>
      <c r="J27" s="107" t="str">
        <f>VLOOKUP(D27,Groups!$B$7:$D$65,3,0)</f>
        <v>Colombia</v>
      </c>
      <c r="K27" s="99"/>
      <c r="M27" s="199"/>
      <c r="N27" s="199"/>
      <c r="O27" s="199"/>
      <c r="P27" s="199"/>
      <c r="Q27" s="199"/>
      <c r="R27" s="199"/>
      <c r="S27" s="199"/>
      <c r="T27" s="199"/>
      <c r="U27" s="199"/>
      <c r="V27" s="199"/>
      <c r="W27" s="199"/>
      <c r="X27" s="199"/>
    </row>
    <row r="28" spans="2:24" x14ac:dyDescent="0.25">
      <c r="B28" s="195">
        <v>25</v>
      </c>
      <c r="C28" s="193" t="s">
        <v>1045</v>
      </c>
      <c r="D28" s="194" t="s">
        <v>172</v>
      </c>
      <c r="E28" s="175">
        <v>46191.5</v>
      </c>
      <c r="F28" s="70">
        <f>$E28-VLOOKUP($G28,TimeZone!$L$4:$O$19,4,0)+VLOOKUP(TimeZone!$H$1,TimeZone!$C$4:$E$40,3,0)</f>
        <v>46191.75</v>
      </c>
      <c r="G28" s="188">
        <v>7</v>
      </c>
      <c r="H28" s="185" t="str">
        <f>VLOOKUP($G28,Language!$D$103:$E$118,2,0)</f>
        <v>Atlanta</v>
      </c>
      <c r="I28" s="107" t="str">
        <f>VLOOKUP(C28,Groups!$B$7:$D$65,3,0)</f>
        <v>Czech Rep.</v>
      </c>
      <c r="J28" s="107" t="str">
        <f>VLOOKUP(D28,Groups!$B$7:$D$65,3,0)</f>
        <v>South Africa</v>
      </c>
      <c r="K28" s="99"/>
      <c r="M28" s="199"/>
      <c r="N28" s="199"/>
      <c r="O28" s="199"/>
      <c r="P28" s="199"/>
      <c r="Q28" s="199"/>
      <c r="R28" s="199"/>
      <c r="S28" s="199"/>
      <c r="T28" s="199"/>
      <c r="U28" s="199"/>
      <c r="V28" s="199"/>
      <c r="W28" s="199"/>
      <c r="X28" s="199"/>
    </row>
    <row r="29" spans="2:24" x14ac:dyDescent="0.25">
      <c r="B29" s="195">
        <v>26</v>
      </c>
      <c r="C29" s="193" t="s">
        <v>1046</v>
      </c>
      <c r="D29" s="194" t="s">
        <v>175</v>
      </c>
      <c r="E29" s="175">
        <v>46191.625</v>
      </c>
      <c r="F29" s="70">
        <f>$E29-VLOOKUP($G29,TimeZone!$L$4:$O$19,4,0)+VLOOKUP(TimeZone!$H$1,TimeZone!$C$4:$E$40,3,0)</f>
        <v>46191.875</v>
      </c>
      <c r="G29" s="188">
        <v>8</v>
      </c>
      <c r="H29" s="185" t="str">
        <f>VLOOKUP($G29,Language!$D$103:$E$118,2,0)</f>
        <v>Los Angeles</v>
      </c>
      <c r="I29" s="107" t="str">
        <f>VLOOKUP(C29,Groups!$B$7:$D$65,3,0)</f>
        <v>Switzerland</v>
      </c>
      <c r="J29" s="107" t="str">
        <f>VLOOKUP(D29,Groups!$B$7:$D$65,3,0)</f>
        <v>Bosnia/Herzeg.</v>
      </c>
      <c r="K29" s="99"/>
      <c r="M29" s="199"/>
      <c r="N29" s="199"/>
      <c r="O29" s="199"/>
      <c r="P29" s="199"/>
      <c r="Q29" s="199"/>
      <c r="R29" s="199"/>
      <c r="S29" s="199"/>
      <c r="T29" s="199"/>
      <c r="U29" s="199"/>
      <c r="V29" s="199"/>
      <c r="W29" s="199"/>
      <c r="X29" s="199"/>
    </row>
    <row r="30" spans="2:24" x14ac:dyDescent="0.25">
      <c r="B30" s="195">
        <v>27</v>
      </c>
      <c r="C30" s="193" t="s">
        <v>174</v>
      </c>
      <c r="D30" s="194" t="s">
        <v>176</v>
      </c>
      <c r="E30" s="175">
        <v>46191.75</v>
      </c>
      <c r="F30" s="70">
        <f>$E30-VLOOKUP($G30,TimeZone!$L$4:$O$19,4,0)+VLOOKUP(TimeZone!$H$1,TimeZone!$C$4:$E$40,3,0)</f>
        <v>46192</v>
      </c>
      <c r="G30" s="188">
        <v>1</v>
      </c>
      <c r="H30" s="185" t="str">
        <f>VLOOKUP($G30,Language!$D$103:$E$118,2,0)</f>
        <v>Vancouver</v>
      </c>
      <c r="I30" s="107" t="str">
        <f>VLOOKUP(C30,Groups!$B$7:$D$65,3,0)</f>
        <v>Canada</v>
      </c>
      <c r="J30" s="107" t="str">
        <f>VLOOKUP(D30,Groups!$B$7:$D$65,3,0)</f>
        <v>Qatar</v>
      </c>
      <c r="K30" s="99"/>
      <c r="M30" s="199"/>
      <c r="N30" s="199"/>
      <c r="O30" s="199"/>
      <c r="P30" s="199"/>
      <c r="Q30" s="199"/>
      <c r="R30" s="199"/>
      <c r="S30" s="199"/>
      <c r="T30" s="199"/>
      <c r="U30" s="199"/>
      <c r="V30" s="199"/>
      <c r="W30" s="199"/>
      <c r="X30" s="199"/>
    </row>
    <row r="31" spans="2:24" x14ac:dyDescent="0.25">
      <c r="B31" s="195">
        <v>28</v>
      </c>
      <c r="C31" s="193" t="s">
        <v>171</v>
      </c>
      <c r="D31" s="194" t="s">
        <v>173</v>
      </c>
      <c r="E31" s="175">
        <v>46191.875</v>
      </c>
      <c r="F31" s="70">
        <f>$E31-VLOOKUP($G31,TimeZone!$L$4:$O$19,4,0)+VLOOKUP(TimeZone!$H$1,TimeZone!$C$4:$E$40,3,0)</f>
        <v>46192.125</v>
      </c>
      <c r="G31" s="188">
        <v>15</v>
      </c>
      <c r="H31" s="185" t="str">
        <f>VLOOKUP($G31,Language!$D$103:$E$118,2,0)</f>
        <v>Guadalajara</v>
      </c>
      <c r="I31" s="107" t="str">
        <f>VLOOKUP(C31,Groups!$B$7:$D$65,3,0)</f>
        <v>Mexico</v>
      </c>
      <c r="J31" s="107" t="str">
        <f>VLOOKUP(D31,Groups!$B$7:$D$65,3,0)</f>
        <v>Rep. of Korea</v>
      </c>
      <c r="K31" s="99"/>
      <c r="M31" s="199"/>
      <c r="N31" s="199"/>
      <c r="O31" s="199"/>
      <c r="P31" s="199"/>
      <c r="Q31" s="199"/>
      <c r="R31" s="199"/>
      <c r="S31" s="199"/>
      <c r="T31" s="199"/>
      <c r="U31" s="199"/>
      <c r="V31" s="199"/>
      <c r="W31" s="199"/>
      <c r="X31" s="199"/>
    </row>
    <row r="32" spans="2:24" x14ac:dyDescent="0.25">
      <c r="B32" s="195">
        <v>29</v>
      </c>
      <c r="C32" s="193" t="s">
        <v>177</v>
      </c>
      <c r="D32" s="194" t="s">
        <v>179</v>
      </c>
      <c r="E32" s="175">
        <v>46192.854166666664</v>
      </c>
      <c r="F32" s="70">
        <f>$E32-VLOOKUP($G32,TimeZone!$L$4:$O$19,4,0)+VLOOKUP(TimeZone!$H$1,TimeZone!$C$4:$E$40,3,0)</f>
        <v>46193.104166666664</v>
      </c>
      <c r="G32" s="188">
        <v>9</v>
      </c>
      <c r="H32" s="185" t="str">
        <f>VLOOKUP($G32,Language!$D$103:$E$118,2,0)</f>
        <v>Philadelphia</v>
      </c>
      <c r="I32" s="107" t="str">
        <f>VLOOKUP(C32,Groups!$B$7:$D$65,3,0)</f>
        <v>Brazil</v>
      </c>
      <c r="J32" s="107" t="str">
        <f>VLOOKUP(D32,Groups!$B$7:$D$65,3,0)</f>
        <v>Haiti</v>
      </c>
      <c r="K32" s="99"/>
      <c r="M32" s="199"/>
      <c r="N32" s="199"/>
      <c r="O32" s="199"/>
      <c r="P32" s="199"/>
      <c r="Q32" s="199"/>
      <c r="R32" s="199"/>
      <c r="S32" s="199"/>
      <c r="T32" s="199"/>
      <c r="U32" s="199"/>
      <c r="V32" s="199"/>
      <c r="W32" s="199"/>
      <c r="X32" s="199"/>
    </row>
    <row r="33" spans="2:24" x14ac:dyDescent="0.25">
      <c r="B33" s="195">
        <v>30</v>
      </c>
      <c r="C33" s="193" t="s">
        <v>1047</v>
      </c>
      <c r="D33" s="194" t="s">
        <v>178</v>
      </c>
      <c r="E33" s="175">
        <v>46192.75</v>
      </c>
      <c r="F33" s="70">
        <f>$E33-VLOOKUP($G33,TimeZone!$L$4:$O$19,4,0)+VLOOKUP(TimeZone!$H$1,TimeZone!$C$4:$E$40,3,0)</f>
        <v>46193</v>
      </c>
      <c r="G33" s="188">
        <v>12</v>
      </c>
      <c r="H33" s="185" t="str">
        <f>VLOOKUP($G33,Language!$D$103:$E$118,2,0)</f>
        <v>Boston</v>
      </c>
      <c r="I33" s="107" t="str">
        <f>VLOOKUP(C33,Groups!$B$7:$D$65,3,0)</f>
        <v>Scotland</v>
      </c>
      <c r="J33" s="107" t="str">
        <f>VLOOKUP(D33,Groups!$B$7:$D$65,3,0)</f>
        <v>Morocco</v>
      </c>
      <c r="K33" s="99"/>
      <c r="M33" s="199"/>
      <c r="N33" s="199"/>
      <c r="O33" s="199"/>
      <c r="P33" s="199"/>
      <c r="Q33" s="199"/>
      <c r="R33" s="199"/>
      <c r="S33" s="199"/>
      <c r="T33" s="199"/>
      <c r="U33" s="199"/>
      <c r="V33" s="199"/>
      <c r="W33" s="199"/>
      <c r="X33" s="199"/>
    </row>
    <row r="34" spans="2:24" x14ac:dyDescent="0.25">
      <c r="B34" s="195">
        <v>31</v>
      </c>
      <c r="C34" s="193" t="s">
        <v>1048</v>
      </c>
      <c r="D34" s="194" t="s">
        <v>181</v>
      </c>
      <c r="E34" s="175">
        <v>46192.958333333336</v>
      </c>
      <c r="F34" s="70">
        <f>$E34-VLOOKUP($G34,TimeZone!$L$4:$O$19,4,0)+VLOOKUP(TimeZone!$H$1,TimeZone!$C$4:$E$40,3,0)</f>
        <v>46193.208333333336</v>
      </c>
      <c r="G34" s="188">
        <v>11</v>
      </c>
      <c r="H34" s="185" t="str">
        <f>VLOOKUP($G34,Language!$D$103:$E$118,2,0)</f>
        <v>San Francisco Bay Area</v>
      </c>
      <c r="I34" s="107" t="str">
        <f>VLOOKUP(C34,Groups!$B$7:$D$65,3,0)</f>
        <v>Turkey</v>
      </c>
      <c r="J34" s="107" t="str">
        <f>VLOOKUP(D34,Groups!$B$7:$D$65,3,0)</f>
        <v>Paraguay</v>
      </c>
      <c r="K34" s="99"/>
      <c r="M34" s="199"/>
      <c r="N34" s="199"/>
      <c r="O34" s="199"/>
      <c r="P34" s="199"/>
      <c r="Q34" s="199"/>
      <c r="R34" s="199"/>
      <c r="S34" s="199"/>
      <c r="T34" s="199"/>
      <c r="U34" s="199"/>
      <c r="V34" s="199"/>
      <c r="W34" s="199"/>
      <c r="X34" s="199"/>
    </row>
    <row r="35" spans="2:24" x14ac:dyDescent="0.25">
      <c r="B35" s="195">
        <v>32</v>
      </c>
      <c r="C35" s="193" t="s">
        <v>180</v>
      </c>
      <c r="D35" s="194" t="s">
        <v>182</v>
      </c>
      <c r="E35" s="175">
        <v>46192.625</v>
      </c>
      <c r="F35" s="70">
        <f>$E35-VLOOKUP($G35,TimeZone!$L$4:$O$19,4,0)+VLOOKUP(TimeZone!$H$1,TimeZone!$C$4:$E$40,3,0)</f>
        <v>46192.875</v>
      </c>
      <c r="G35" s="188">
        <v>10</v>
      </c>
      <c r="H35" s="185" t="str">
        <f>VLOOKUP($G35,Language!$D$103:$E$118,2,0)</f>
        <v>Seattle</v>
      </c>
      <c r="I35" s="107" t="str">
        <f>VLOOKUP(C35,Groups!$B$7:$D$65,3,0)</f>
        <v>USA</v>
      </c>
      <c r="J35" s="107" t="str">
        <f>VLOOKUP(D35,Groups!$B$7:$D$65,3,0)</f>
        <v>Australia</v>
      </c>
      <c r="K35" s="99"/>
      <c r="M35" s="199"/>
      <c r="N35" s="199"/>
      <c r="O35" s="199"/>
      <c r="P35" s="199"/>
      <c r="Q35" s="199"/>
      <c r="R35" s="199"/>
      <c r="S35" s="199"/>
      <c r="T35" s="199"/>
      <c r="U35" s="199"/>
      <c r="V35" s="199"/>
      <c r="W35" s="199"/>
      <c r="X35" s="199"/>
    </row>
    <row r="36" spans="2:24" x14ac:dyDescent="0.25">
      <c r="B36" s="195">
        <v>33</v>
      </c>
      <c r="C36" s="193" t="s">
        <v>183</v>
      </c>
      <c r="D36" s="194" t="s">
        <v>185</v>
      </c>
      <c r="E36" s="175">
        <v>46193.666666666664</v>
      </c>
      <c r="F36" s="70">
        <f>$E36-VLOOKUP($G36,TimeZone!$L$4:$O$19,4,0)+VLOOKUP(TimeZone!$H$1,TimeZone!$C$4:$E$40,3,0)</f>
        <v>46193.916666666664</v>
      </c>
      <c r="G36" s="188">
        <v>2</v>
      </c>
      <c r="H36" s="185" t="str">
        <f>VLOOKUP($G36,Language!$D$103:$E$118,2,0)</f>
        <v>Toronto</v>
      </c>
      <c r="I36" s="107" t="str">
        <f>VLOOKUP(C36,Groups!$B$7:$D$65,3,0)</f>
        <v>Germany</v>
      </c>
      <c r="J36" s="107" t="str">
        <f>VLOOKUP(D36,Groups!$B$7:$D$65,3,0)</f>
        <v>Ivory Coast</v>
      </c>
      <c r="K36" s="99"/>
    </row>
    <row r="37" spans="2:24" x14ac:dyDescent="0.25">
      <c r="B37" s="195">
        <v>34</v>
      </c>
      <c r="C37" s="193" t="s">
        <v>1049</v>
      </c>
      <c r="D37" s="194" t="s">
        <v>184</v>
      </c>
      <c r="E37" s="175">
        <v>46193.833333333336</v>
      </c>
      <c r="F37" s="70">
        <f>$E37-VLOOKUP($G37,TimeZone!$L$4:$O$19,4,0)+VLOOKUP(TimeZone!$H$1,TimeZone!$C$4:$E$40,3,0)</f>
        <v>46194.083333333336</v>
      </c>
      <c r="G37" s="188">
        <v>4</v>
      </c>
      <c r="H37" s="185" t="str">
        <f>VLOOKUP($G37,Language!$D$103:$E$118,2,0)</f>
        <v>Kansas City</v>
      </c>
      <c r="I37" s="107" t="str">
        <f>VLOOKUP(C37,Groups!$B$7:$D$65,3,0)</f>
        <v>Ecuador</v>
      </c>
      <c r="J37" s="107" t="str">
        <f>VLOOKUP(D37,Groups!$B$7:$D$65,3,0)</f>
        <v>Curaçao</v>
      </c>
      <c r="K37" s="99"/>
    </row>
    <row r="38" spans="2:24" x14ac:dyDescent="0.25">
      <c r="B38" s="195">
        <v>35</v>
      </c>
      <c r="C38" s="193" t="s">
        <v>266</v>
      </c>
      <c r="D38" s="194" t="s">
        <v>268</v>
      </c>
      <c r="E38" s="175">
        <v>46193.541666666664</v>
      </c>
      <c r="F38" s="70">
        <f>$E38-VLOOKUP($G38,TimeZone!$L$4:$O$19,4,0)+VLOOKUP(TimeZone!$H$1,TimeZone!$C$4:$E$40,3,0)</f>
        <v>46193.791666666664</v>
      </c>
      <c r="G38" s="188">
        <v>6</v>
      </c>
      <c r="H38" s="185" t="str">
        <f>VLOOKUP($G38,Language!$D$103:$E$118,2,0)</f>
        <v>Houston</v>
      </c>
      <c r="I38" s="107" t="str">
        <f>VLOOKUP(C38,Groups!$B$7:$D$65,3,0)</f>
        <v>Netherlands</v>
      </c>
      <c r="J38" s="107" t="str">
        <f>VLOOKUP(D38,Groups!$B$7:$D$65,3,0)</f>
        <v>Sweden</v>
      </c>
      <c r="K38" s="99"/>
    </row>
    <row r="39" spans="2:24" x14ac:dyDescent="0.25">
      <c r="B39" s="195">
        <v>36</v>
      </c>
      <c r="C39" s="193" t="s">
        <v>1050</v>
      </c>
      <c r="D39" s="194" t="s">
        <v>267</v>
      </c>
      <c r="E39" s="175">
        <v>46194</v>
      </c>
      <c r="F39" s="70">
        <f>$E39-VLOOKUP($G39,TimeZone!$L$4:$O$19,4,0)+VLOOKUP(TimeZone!$H$1,TimeZone!$C$4:$E$40,3,0)</f>
        <v>46194.25</v>
      </c>
      <c r="G39" s="188">
        <v>16</v>
      </c>
      <c r="H39" s="185" t="str">
        <f>VLOOKUP($G39,Language!$D$103:$E$118,2,0)</f>
        <v>Monterrey</v>
      </c>
      <c r="I39" s="107" t="str">
        <f>VLOOKUP(C39,Groups!$B$7:$D$65,3,0)</f>
        <v>Tunisia</v>
      </c>
      <c r="J39" s="107" t="str">
        <f>VLOOKUP(D39,Groups!$B$7:$D$65,3,0)</f>
        <v>Japan</v>
      </c>
      <c r="K39" s="99"/>
    </row>
    <row r="40" spans="2:24" x14ac:dyDescent="0.25">
      <c r="B40" s="195">
        <v>37</v>
      </c>
      <c r="C40" s="193" t="s">
        <v>1052</v>
      </c>
      <c r="D40" s="194" t="s">
        <v>270</v>
      </c>
      <c r="E40" s="175">
        <v>46194.75</v>
      </c>
      <c r="F40" s="70">
        <f>$E40-VLOOKUP($G40,TimeZone!$L$4:$O$19,4,0)+VLOOKUP(TimeZone!$H$1,TimeZone!$C$4:$E$40,3,0)</f>
        <v>46195</v>
      </c>
      <c r="G40" s="188">
        <v>13</v>
      </c>
      <c r="H40" s="185" t="str">
        <f>VLOOKUP($G40,Language!$D$103:$E$118,2,0)</f>
        <v>Miami</v>
      </c>
      <c r="I40" s="107" t="str">
        <f>VLOOKUP(C40,Groups!$B$7:$D$65,3,0)</f>
        <v>Uruguay</v>
      </c>
      <c r="J40" s="107" t="str">
        <f>VLOOKUP(D40,Groups!$B$7:$D$65,3,0)</f>
        <v>Cape Verde</v>
      </c>
      <c r="K40" s="99"/>
    </row>
    <row r="41" spans="2:24" x14ac:dyDescent="0.25">
      <c r="B41" s="195">
        <v>38</v>
      </c>
      <c r="C41" s="193" t="s">
        <v>269</v>
      </c>
      <c r="D41" s="194" t="s">
        <v>271</v>
      </c>
      <c r="E41" s="175">
        <v>46194.5</v>
      </c>
      <c r="F41" s="70">
        <f>$E41-VLOOKUP($G41,TimeZone!$L$4:$O$19,4,0)+VLOOKUP(TimeZone!$H$1,TimeZone!$C$4:$E$40,3,0)</f>
        <v>46194.75</v>
      </c>
      <c r="G41" s="188">
        <v>7</v>
      </c>
      <c r="H41" s="185" t="str">
        <f>VLOOKUP($G41,Language!$D$103:$E$118,2,0)</f>
        <v>Atlanta</v>
      </c>
      <c r="I41" s="107" t="str">
        <f>VLOOKUP(C41,Groups!$B$7:$D$65,3,0)</f>
        <v>Spain</v>
      </c>
      <c r="J41" s="107" t="str">
        <f>VLOOKUP(D41,Groups!$B$7:$D$65,3,0)</f>
        <v>Saudi Arabia</v>
      </c>
      <c r="K41" s="99"/>
    </row>
    <row r="42" spans="2:24" x14ac:dyDescent="0.25">
      <c r="B42" s="195">
        <v>39</v>
      </c>
      <c r="C42" s="193" t="s">
        <v>186</v>
      </c>
      <c r="D42" s="194" t="s">
        <v>188</v>
      </c>
      <c r="E42" s="175">
        <v>46194.625</v>
      </c>
      <c r="F42" s="70">
        <f>$E42-VLOOKUP($G42,TimeZone!$L$4:$O$19,4,0)+VLOOKUP(TimeZone!$H$1,TimeZone!$C$4:$E$40,3,0)</f>
        <v>46194.875</v>
      </c>
      <c r="G42" s="188">
        <v>8</v>
      </c>
      <c r="H42" s="185" t="str">
        <f>VLOOKUP($G42,Language!$D$103:$E$118,2,0)</f>
        <v>Los Angeles</v>
      </c>
      <c r="I42" s="107" t="str">
        <f>VLOOKUP(C42,Groups!$B$7:$D$65,3,0)</f>
        <v>Belgium</v>
      </c>
      <c r="J42" s="107" t="str">
        <f>VLOOKUP(D42,Groups!$B$7:$D$65,3,0)</f>
        <v>IR Iran</v>
      </c>
      <c r="K42" s="99"/>
    </row>
    <row r="43" spans="2:24" x14ac:dyDescent="0.25">
      <c r="B43" s="195">
        <v>40</v>
      </c>
      <c r="C43" s="193" t="s">
        <v>1051</v>
      </c>
      <c r="D43" s="194" t="s">
        <v>187</v>
      </c>
      <c r="E43" s="175">
        <v>46194.875</v>
      </c>
      <c r="F43" s="70">
        <f>$E43-VLOOKUP($G43,TimeZone!$L$4:$O$19,4,0)+VLOOKUP(TimeZone!$H$1,TimeZone!$C$4:$E$40,3,0)</f>
        <v>46195.125</v>
      </c>
      <c r="G43" s="188">
        <v>1</v>
      </c>
      <c r="H43" s="185" t="str">
        <f>VLOOKUP($G43,Language!$D$103:$E$118,2,0)</f>
        <v>Vancouver</v>
      </c>
      <c r="I43" s="107" t="str">
        <f>VLOOKUP(C43,Groups!$B$7:$D$65,3,0)</f>
        <v>New Zealand</v>
      </c>
      <c r="J43" s="107" t="str">
        <f>VLOOKUP(D43,Groups!$B$7:$D$65,3,0)</f>
        <v>Egypt</v>
      </c>
      <c r="K43" s="99"/>
    </row>
    <row r="44" spans="2:24" x14ac:dyDescent="0.25">
      <c r="B44" s="195">
        <v>41</v>
      </c>
      <c r="C44" s="193" t="s">
        <v>1053</v>
      </c>
      <c r="D44" s="194" t="s">
        <v>843</v>
      </c>
      <c r="E44" s="175">
        <v>46195.833333333336</v>
      </c>
      <c r="F44" s="70">
        <f>$E44-VLOOKUP($G44,TimeZone!$L$4:$O$19,4,0)+VLOOKUP(TimeZone!$H$1,TimeZone!$C$4:$E$40,3,0)</f>
        <v>46196.083333333336</v>
      </c>
      <c r="G44" s="188">
        <v>3</v>
      </c>
      <c r="H44" s="185" t="str">
        <f>VLOOKUP($G44,Language!$D$103:$E$118,2,0)</f>
        <v>New York/New Jersey</v>
      </c>
      <c r="I44" s="107" t="str">
        <f>VLOOKUP(C44,Groups!$B$7:$D$65,3,0)</f>
        <v>Norway</v>
      </c>
      <c r="J44" s="107" t="str">
        <f>VLOOKUP(D44,Groups!$B$7:$D$65,3,0)</f>
        <v>Senegal</v>
      </c>
      <c r="K44" s="99"/>
    </row>
    <row r="45" spans="2:24" x14ac:dyDescent="0.25">
      <c r="B45" s="195">
        <v>42</v>
      </c>
      <c r="C45" s="193" t="s">
        <v>842</v>
      </c>
      <c r="D45" s="194" t="s">
        <v>844</v>
      </c>
      <c r="E45" s="175">
        <v>46195.708333333336</v>
      </c>
      <c r="F45" s="70">
        <f>$E45-VLOOKUP($G45,TimeZone!$L$4:$O$19,4,0)+VLOOKUP(TimeZone!$H$1,TimeZone!$C$4:$E$40,3,0)</f>
        <v>46195.958333333336</v>
      </c>
      <c r="G45" s="188">
        <v>9</v>
      </c>
      <c r="H45" s="185" t="str">
        <f>VLOOKUP($G45,Language!$D$103:$E$118,2,0)</f>
        <v>Philadelphia</v>
      </c>
      <c r="I45" s="107" t="str">
        <f>VLOOKUP(C45,Groups!$B$7:$D$65,3,0)</f>
        <v>France</v>
      </c>
      <c r="J45" s="107" t="str">
        <f>VLOOKUP(D45,Groups!$B$7:$D$65,3,0)</f>
        <v>Iraq</v>
      </c>
      <c r="K45" s="99"/>
    </row>
    <row r="46" spans="2:24" x14ac:dyDescent="0.25">
      <c r="B46" s="195">
        <v>43</v>
      </c>
      <c r="C46" s="193" t="s">
        <v>845</v>
      </c>
      <c r="D46" s="194" t="s">
        <v>847</v>
      </c>
      <c r="E46" s="175">
        <v>46195.541666666664</v>
      </c>
      <c r="F46" s="70">
        <f>$E46-VLOOKUP($G46,TimeZone!$L$4:$O$19,4,0)+VLOOKUP(TimeZone!$H$1,TimeZone!$C$4:$E$40,3,0)</f>
        <v>46195.791666666664</v>
      </c>
      <c r="G46" s="188">
        <v>5</v>
      </c>
      <c r="H46" s="185" t="str">
        <f>VLOOKUP($G46,Language!$D$103:$E$118,2,0)</f>
        <v>Dallas</v>
      </c>
      <c r="I46" s="107" t="str">
        <f>VLOOKUP(C46,Groups!$B$7:$D$65,3,0)</f>
        <v>Argentina</v>
      </c>
      <c r="J46" s="107" t="str">
        <f>VLOOKUP(D46,Groups!$B$7:$D$65,3,0)</f>
        <v>Austria</v>
      </c>
      <c r="K46" s="99"/>
    </row>
    <row r="47" spans="2:24" x14ac:dyDescent="0.25">
      <c r="B47" s="195">
        <v>44</v>
      </c>
      <c r="C47" s="193" t="s">
        <v>1054</v>
      </c>
      <c r="D47" s="194" t="s">
        <v>846</v>
      </c>
      <c r="E47" s="175">
        <v>46195.958333333336</v>
      </c>
      <c r="F47" s="70">
        <f>$E47-VLOOKUP($G47,TimeZone!$L$4:$O$19,4,0)+VLOOKUP(TimeZone!$H$1,TimeZone!$C$4:$E$40,3,0)</f>
        <v>46196.208333333336</v>
      </c>
      <c r="G47" s="188">
        <v>11</v>
      </c>
      <c r="H47" s="185" t="str">
        <f>VLOOKUP($G47,Language!$D$103:$E$118,2,0)</f>
        <v>San Francisco Bay Area</v>
      </c>
      <c r="I47" s="107" t="str">
        <f>VLOOKUP(C47,Groups!$B$7:$D$65,3,0)</f>
        <v>Jordan</v>
      </c>
      <c r="J47" s="107" t="str">
        <f>VLOOKUP(D47,Groups!$B$7:$D$65,3,0)</f>
        <v>Algeria</v>
      </c>
      <c r="K47" s="99"/>
    </row>
    <row r="48" spans="2:24" x14ac:dyDescent="0.25">
      <c r="B48" s="195">
        <v>45</v>
      </c>
      <c r="C48" s="193" t="s">
        <v>851</v>
      </c>
      <c r="D48" s="194" t="s">
        <v>853</v>
      </c>
      <c r="E48" s="175">
        <v>46196.666666666664</v>
      </c>
      <c r="F48" s="70">
        <f>$E48-VLOOKUP($G48,TimeZone!$L$4:$O$19,4,0)+VLOOKUP(TimeZone!$H$1,TimeZone!$C$4:$E$40,3,0)</f>
        <v>46196.916666666664</v>
      </c>
      <c r="G48" s="188">
        <v>12</v>
      </c>
      <c r="H48" s="185" t="str">
        <f>VLOOKUP($G48,Language!$D$103:$E$118,2,0)</f>
        <v>Boston</v>
      </c>
      <c r="I48" s="107" t="str">
        <f>VLOOKUP(C48,Groups!$B$7:$D$65,3,0)</f>
        <v>England</v>
      </c>
      <c r="J48" s="107" t="str">
        <f>VLOOKUP(D48,Groups!$B$7:$D$65,3,0)</f>
        <v>Ghana</v>
      </c>
      <c r="K48" s="99"/>
    </row>
    <row r="49" spans="2:24" x14ac:dyDescent="0.25">
      <c r="B49" s="195">
        <v>46</v>
      </c>
      <c r="C49" s="193" t="s">
        <v>1056</v>
      </c>
      <c r="D49" s="194" t="s">
        <v>852</v>
      </c>
      <c r="E49" s="175">
        <v>46196.791666666664</v>
      </c>
      <c r="F49" s="70">
        <f>$E49-VLOOKUP($G49,TimeZone!$L$4:$O$19,4,0)+VLOOKUP(TimeZone!$H$1,TimeZone!$C$4:$E$40,3,0)</f>
        <v>46197.041666666664</v>
      </c>
      <c r="G49" s="188">
        <v>2</v>
      </c>
      <c r="H49" s="185" t="str">
        <f>VLOOKUP($G49,Language!$D$103:$E$118,2,0)</f>
        <v>Toronto</v>
      </c>
      <c r="I49" s="107" t="str">
        <f>VLOOKUP(C49,Groups!$B$7:$D$65,3,0)</f>
        <v>Panama</v>
      </c>
      <c r="J49" s="107" t="str">
        <f>VLOOKUP(D49,Groups!$B$7:$D$65,3,0)</f>
        <v>Croatia</v>
      </c>
      <c r="K49" s="99"/>
    </row>
    <row r="50" spans="2:24" x14ac:dyDescent="0.25">
      <c r="B50" s="195">
        <v>47</v>
      </c>
      <c r="C50" s="193" t="s">
        <v>848</v>
      </c>
      <c r="D50" s="194" t="s">
        <v>850</v>
      </c>
      <c r="E50" s="175">
        <v>46196.541666666664</v>
      </c>
      <c r="F50" s="70">
        <f>$E50-VLOOKUP($G50,TimeZone!$L$4:$O$19,4,0)+VLOOKUP(TimeZone!$H$1,TimeZone!$C$4:$E$40,3,0)</f>
        <v>46196.791666666664</v>
      </c>
      <c r="G50" s="188">
        <v>6</v>
      </c>
      <c r="H50" s="185" t="str">
        <f>VLOOKUP($G50,Language!$D$103:$E$118,2,0)</f>
        <v>Houston</v>
      </c>
      <c r="I50" s="107" t="str">
        <f>VLOOKUP(C50,Groups!$B$7:$D$65,3,0)</f>
        <v>Portugal</v>
      </c>
      <c r="J50" s="107" t="str">
        <f>VLOOKUP(D50,Groups!$B$7:$D$65,3,0)</f>
        <v>Uzbekistan</v>
      </c>
      <c r="K50" s="99"/>
    </row>
    <row r="51" spans="2:24" x14ac:dyDescent="0.25">
      <c r="B51" s="195">
        <v>48</v>
      </c>
      <c r="C51" s="193" t="s">
        <v>1055</v>
      </c>
      <c r="D51" s="194" t="s">
        <v>849</v>
      </c>
      <c r="E51" s="175">
        <v>46196.916666666664</v>
      </c>
      <c r="F51" s="70">
        <f>$E51-VLOOKUP($G51,TimeZone!$L$4:$O$19,4,0)+VLOOKUP(TimeZone!$H$1,TimeZone!$C$4:$E$40,3,0)</f>
        <v>46197.166666666664</v>
      </c>
      <c r="G51" s="188">
        <v>15</v>
      </c>
      <c r="H51" s="185" t="str">
        <f>VLOOKUP($G51,Language!$D$103:$E$118,2,0)</f>
        <v>Guadalajara</v>
      </c>
      <c r="I51" s="107" t="str">
        <f>VLOOKUP(C51,Groups!$B$7:$D$65,3,0)</f>
        <v>Colombia</v>
      </c>
      <c r="J51" s="107" t="str">
        <f>VLOOKUP(D51,Groups!$B$7:$D$65,3,0)</f>
        <v>DR Congo</v>
      </c>
      <c r="K51" s="99"/>
      <c r="M51" s="382"/>
      <c r="N51" s="382"/>
      <c r="O51" s="382"/>
      <c r="P51" s="382"/>
      <c r="Q51" s="382"/>
      <c r="R51" s="382"/>
      <c r="S51" s="382"/>
      <c r="T51" s="382"/>
      <c r="U51" s="382"/>
      <c r="V51" s="382"/>
      <c r="W51" s="382"/>
      <c r="X51" s="382"/>
    </row>
    <row r="52" spans="2:24" x14ac:dyDescent="0.25">
      <c r="B52" s="195">
        <v>49</v>
      </c>
      <c r="C52" s="193" t="s">
        <v>1047</v>
      </c>
      <c r="D52" s="194" t="s">
        <v>177</v>
      </c>
      <c r="E52" s="175">
        <v>46197.75</v>
      </c>
      <c r="F52" s="70">
        <f>$E52-VLOOKUP($G52,TimeZone!$L$4:$O$19,4,0)+VLOOKUP(TimeZone!$H$1,TimeZone!$C$4:$E$40,3,0)</f>
        <v>46198</v>
      </c>
      <c r="G52" s="188">
        <v>13</v>
      </c>
      <c r="H52" s="185" t="str">
        <f>VLOOKUP($G52,Language!$D$103:$E$118,2,0)</f>
        <v>Miami</v>
      </c>
      <c r="I52" s="107" t="str">
        <f>VLOOKUP(C52,Groups!$B$7:$D$65,3,0)</f>
        <v>Scotland</v>
      </c>
      <c r="J52" s="107" t="str">
        <f>VLOOKUP(D52,Groups!$B$7:$D$65,3,0)</f>
        <v>Brazil</v>
      </c>
      <c r="K52" s="99"/>
      <c r="M52" s="382"/>
      <c r="N52" s="382"/>
      <c r="O52" s="382"/>
      <c r="P52" s="382"/>
      <c r="Q52" s="382"/>
      <c r="R52" s="382"/>
      <c r="S52" s="382"/>
      <c r="T52" s="382"/>
      <c r="U52" s="382"/>
      <c r="V52" s="382"/>
      <c r="W52" s="382"/>
      <c r="X52" s="382"/>
    </row>
    <row r="53" spans="2:24" x14ac:dyDescent="0.25">
      <c r="B53" s="195">
        <v>50</v>
      </c>
      <c r="C53" s="193" t="s">
        <v>178</v>
      </c>
      <c r="D53" s="194" t="s">
        <v>179</v>
      </c>
      <c r="E53" s="175">
        <v>46197.75</v>
      </c>
      <c r="F53" s="70">
        <f>$E53-VLOOKUP($G53,TimeZone!$L$4:$O$19,4,0)+VLOOKUP(TimeZone!$H$1,TimeZone!$C$4:$E$40,3,0)</f>
        <v>46198</v>
      </c>
      <c r="G53" s="188">
        <v>7</v>
      </c>
      <c r="H53" s="185" t="str">
        <f>VLOOKUP($G53,Language!$D$103:$E$118,2,0)</f>
        <v>Atlanta</v>
      </c>
      <c r="I53" s="107" t="str">
        <f>VLOOKUP(C53,Groups!$B$7:$D$65,3,0)</f>
        <v>Morocco</v>
      </c>
      <c r="J53" s="107" t="str">
        <f>VLOOKUP(D53,Groups!$B$7:$D$65,3,0)</f>
        <v>Haiti</v>
      </c>
      <c r="K53" s="99"/>
      <c r="M53" s="382"/>
      <c r="N53" s="382"/>
      <c r="O53" s="382"/>
      <c r="P53" s="382"/>
      <c r="Q53" s="382"/>
      <c r="R53" s="382"/>
      <c r="S53" s="382"/>
      <c r="T53" s="382"/>
      <c r="U53" s="382"/>
      <c r="V53" s="382"/>
      <c r="W53" s="382"/>
      <c r="X53" s="382"/>
    </row>
    <row r="54" spans="2:24" x14ac:dyDescent="0.25">
      <c r="B54" s="195">
        <v>51</v>
      </c>
      <c r="C54" s="193" t="s">
        <v>1046</v>
      </c>
      <c r="D54" s="194" t="s">
        <v>174</v>
      </c>
      <c r="E54" s="175">
        <v>46197.625</v>
      </c>
      <c r="F54" s="70">
        <f>$E54-VLOOKUP($G54,TimeZone!$L$4:$O$19,4,0)+VLOOKUP(TimeZone!$H$1,TimeZone!$C$4:$E$40,3,0)</f>
        <v>46197.875</v>
      </c>
      <c r="G54" s="188">
        <v>1</v>
      </c>
      <c r="H54" s="185" t="str">
        <f>VLOOKUP($G54,Language!$D$103:$E$118,2,0)</f>
        <v>Vancouver</v>
      </c>
      <c r="I54" s="107" t="str">
        <f>VLOOKUP(C54,Groups!$B$7:$D$65,3,0)</f>
        <v>Switzerland</v>
      </c>
      <c r="J54" s="107" t="str">
        <f>VLOOKUP(D54,Groups!$B$7:$D$65,3,0)</f>
        <v>Canada</v>
      </c>
      <c r="K54" s="99"/>
      <c r="M54" s="382"/>
      <c r="N54" s="382"/>
      <c r="O54" s="382"/>
      <c r="P54" s="382"/>
      <c r="Q54" s="382"/>
      <c r="R54" s="382"/>
      <c r="S54" s="382"/>
      <c r="T54" s="382"/>
      <c r="U54" s="382"/>
      <c r="V54" s="382"/>
      <c r="W54" s="382"/>
      <c r="X54" s="382"/>
    </row>
    <row r="55" spans="2:24" x14ac:dyDescent="0.25">
      <c r="B55" s="195">
        <v>52</v>
      </c>
      <c r="C55" s="193" t="s">
        <v>175</v>
      </c>
      <c r="D55" s="194" t="s">
        <v>176</v>
      </c>
      <c r="E55" s="175">
        <v>46197.625</v>
      </c>
      <c r="F55" s="70">
        <f>$E55-VLOOKUP($G55,TimeZone!$L$4:$O$19,4,0)+VLOOKUP(TimeZone!$H$1,TimeZone!$C$4:$E$40,3,0)</f>
        <v>46197.875</v>
      </c>
      <c r="G55" s="188">
        <v>10</v>
      </c>
      <c r="H55" s="185" t="str">
        <f>VLOOKUP($G55,Language!$D$103:$E$118,2,0)</f>
        <v>Seattle</v>
      </c>
      <c r="I55" s="107" t="str">
        <f>VLOOKUP(C55,Groups!$B$7:$D$65,3,0)</f>
        <v>Bosnia/Herzeg.</v>
      </c>
      <c r="J55" s="107" t="str">
        <f>VLOOKUP(D55,Groups!$B$7:$D$65,3,0)</f>
        <v>Qatar</v>
      </c>
      <c r="K55" s="99"/>
      <c r="M55" s="382"/>
      <c r="N55" s="382"/>
      <c r="O55" s="382"/>
      <c r="P55" s="382"/>
      <c r="Q55" s="382"/>
      <c r="R55" s="382"/>
      <c r="S55" s="382"/>
      <c r="T55" s="382"/>
      <c r="U55" s="382"/>
      <c r="V55" s="382"/>
      <c r="W55" s="382"/>
      <c r="X55" s="382"/>
    </row>
    <row r="56" spans="2:24" x14ac:dyDescent="0.25">
      <c r="B56" s="195">
        <v>53</v>
      </c>
      <c r="C56" s="193" t="s">
        <v>1045</v>
      </c>
      <c r="D56" s="194" t="s">
        <v>171</v>
      </c>
      <c r="E56" s="175">
        <v>46197.875</v>
      </c>
      <c r="F56" s="70">
        <f>$E56-VLOOKUP($G56,TimeZone!$L$4:$O$19,4,0)+VLOOKUP(TimeZone!$H$1,TimeZone!$C$4:$E$40,3,0)</f>
        <v>46198.125</v>
      </c>
      <c r="G56" s="186">
        <v>14</v>
      </c>
      <c r="H56" s="185" t="str">
        <f>VLOOKUP($G56,Language!$D$103:$E$118,2,0)</f>
        <v>Mexico City</v>
      </c>
      <c r="I56" s="107" t="str">
        <f>VLOOKUP(C56,Groups!$B$7:$D$65,3,0)</f>
        <v>Czech Rep.</v>
      </c>
      <c r="J56" s="107" t="str">
        <f>VLOOKUP(D56,Groups!$B$7:$D$65,3,0)</f>
        <v>Mexico</v>
      </c>
      <c r="K56" s="99"/>
      <c r="M56" s="382"/>
      <c r="N56" s="382"/>
      <c r="O56" s="382"/>
      <c r="P56" s="382"/>
      <c r="Q56" s="382"/>
      <c r="R56" s="382"/>
      <c r="S56" s="382"/>
      <c r="T56" s="382"/>
      <c r="U56" s="382"/>
      <c r="V56" s="382"/>
      <c r="W56" s="382"/>
      <c r="X56" s="382"/>
    </row>
    <row r="57" spans="2:24" x14ac:dyDescent="0.25">
      <c r="B57" s="195">
        <v>54</v>
      </c>
      <c r="C57" s="193" t="s">
        <v>172</v>
      </c>
      <c r="D57" s="194" t="s">
        <v>173</v>
      </c>
      <c r="E57" s="175">
        <v>46197.875</v>
      </c>
      <c r="F57" s="70">
        <f>$E57-VLOOKUP($G57,TimeZone!$L$4:$O$19,4,0)+VLOOKUP(TimeZone!$H$1,TimeZone!$C$4:$E$40,3,0)</f>
        <v>46198.125</v>
      </c>
      <c r="G57" s="188">
        <v>16</v>
      </c>
      <c r="H57" s="185" t="str">
        <f>VLOOKUP($G57,Language!$D$103:$E$118,2,0)</f>
        <v>Monterrey</v>
      </c>
      <c r="I57" s="107" t="str">
        <f>VLOOKUP(C57,Groups!$B$7:$D$65,3,0)</f>
        <v>South Africa</v>
      </c>
      <c r="J57" s="107" t="str">
        <f>VLOOKUP(D57,Groups!$B$7:$D$65,3,0)</f>
        <v>Rep. of Korea</v>
      </c>
      <c r="K57" s="99"/>
      <c r="M57" s="382"/>
      <c r="N57" s="382"/>
      <c r="O57" s="382"/>
      <c r="P57" s="382"/>
      <c r="Q57" s="382"/>
      <c r="R57" s="382"/>
      <c r="S57" s="382"/>
      <c r="T57" s="382"/>
      <c r="U57" s="382"/>
      <c r="V57" s="382"/>
      <c r="W57" s="382"/>
      <c r="X57" s="382"/>
    </row>
    <row r="58" spans="2:24" x14ac:dyDescent="0.25">
      <c r="B58" s="195">
        <v>55</v>
      </c>
      <c r="C58" s="193" t="s">
        <v>184</v>
      </c>
      <c r="D58" s="194" t="s">
        <v>185</v>
      </c>
      <c r="E58" s="175">
        <v>46198.666666666664</v>
      </c>
      <c r="F58" s="70">
        <f>$E58-VLOOKUP($G58,TimeZone!$L$4:$O$19,4,0)+VLOOKUP(TimeZone!$H$1,TimeZone!$C$4:$E$40,3,0)</f>
        <v>46198.916666666664</v>
      </c>
      <c r="G58" s="188">
        <v>9</v>
      </c>
      <c r="H58" s="185" t="str">
        <f>VLOOKUP($G58,Language!$D$103:$E$118,2,0)</f>
        <v>Philadelphia</v>
      </c>
      <c r="I58" s="107" t="str">
        <f>VLOOKUP(C58,Groups!$B$7:$D$65,3,0)</f>
        <v>Curaçao</v>
      </c>
      <c r="J58" s="107" t="str">
        <f>VLOOKUP(D58,Groups!$B$7:$D$65,3,0)</f>
        <v>Ivory Coast</v>
      </c>
      <c r="K58" s="99"/>
      <c r="M58" s="382"/>
      <c r="N58" s="382"/>
      <c r="O58" s="382"/>
      <c r="P58" s="382"/>
      <c r="Q58" s="382"/>
      <c r="R58" s="382"/>
      <c r="S58" s="382"/>
      <c r="T58" s="382"/>
      <c r="U58" s="382"/>
      <c r="V58" s="382"/>
      <c r="W58" s="382"/>
      <c r="X58" s="382"/>
    </row>
    <row r="59" spans="2:24" x14ac:dyDescent="0.25">
      <c r="B59" s="195">
        <v>56</v>
      </c>
      <c r="C59" s="193" t="s">
        <v>1049</v>
      </c>
      <c r="D59" s="194" t="s">
        <v>183</v>
      </c>
      <c r="E59" s="175">
        <v>46198.666666666664</v>
      </c>
      <c r="F59" s="70">
        <f>$E59-VLOOKUP($G59,TimeZone!$L$4:$O$19,4,0)+VLOOKUP(TimeZone!$H$1,TimeZone!$C$4:$E$40,3,0)</f>
        <v>46198.916666666664</v>
      </c>
      <c r="G59" s="188">
        <v>3</v>
      </c>
      <c r="H59" s="185" t="str">
        <f>VLOOKUP($G59,Language!$D$103:$E$118,2,0)</f>
        <v>New York/New Jersey</v>
      </c>
      <c r="I59" s="107" t="str">
        <f>VLOOKUP(C59,Groups!$B$7:$D$65,3,0)</f>
        <v>Ecuador</v>
      </c>
      <c r="J59" s="107" t="str">
        <f>VLOOKUP(D59,Groups!$B$7:$D$65,3,0)</f>
        <v>Germany</v>
      </c>
      <c r="K59" s="99"/>
      <c r="M59" s="382"/>
      <c r="N59" s="382"/>
      <c r="O59" s="382"/>
      <c r="P59" s="382"/>
      <c r="Q59" s="382"/>
      <c r="R59" s="382"/>
      <c r="S59" s="382"/>
      <c r="T59" s="382"/>
      <c r="U59" s="382"/>
      <c r="V59" s="382"/>
      <c r="W59" s="382"/>
      <c r="X59" s="382"/>
    </row>
    <row r="60" spans="2:24" x14ac:dyDescent="0.25">
      <c r="B60" s="195">
        <v>57</v>
      </c>
      <c r="C60" s="193" t="s">
        <v>267</v>
      </c>
      <c r="D60" s="194" t="s">
        <v>268</v>
      </c>
      <c r="E60" s="175">
        <v>46198.791666666664</v>
      </c>
      <c r="F60" s="70">
        <f>$E60-VLOOKUP($G60,TimeZone!$L$4:$O$19,4,0)+VLOOKUP(TimeZone!$H$1,TimeZone!$C$4:$E$40,3,0)</f>
        <v>46199.041666666664</v>
      </c>
      <c r="G60" s="188">
        <v>5</v>
      </c>
      <c r="H60" s="185" t="str">
        <f>VLOOKUP($G60,Language!$D$103:$E$118,2,0)</f>
        <v>Dallas</v>
      </c>
      <c r="I60" s="107" t="str">
        <f>VLOOKUP(C60,Groups!$B$7:$D$65,3,0)</f>
        <v>Japan</v>
      </c>
      <c r="J60" s="107" t="str">
        <f>VLOOKUP(D60,Groups!$B$7:$D$65,3,0)</f>
        <v>Sweden</v>
      </c>
      <c r="K60" s="99"/>
      <c r="M60" s="382"/>
      <c r="N60" s="382"/>
      <c r="O60" s="382"/>
      <c r="P60" s="382"/>
      <c r="Q60" s="382"/>
      <c r="R60" s="382"/>
      <c r="S60" s="382"/>
      <c r="T60" s="382"/>
      <c r="U60" s="382"/>
      <c r="V60" s="382"/>
      <c r="W60" s="382"/>
      <c r="X60" s="382"/>
    </row>
    <row r="61" spans="2:24" x14ac:dyDescent="0.25">
      <c r="B61" s="195">
        <v>58</v>
      </c>
      <c r="C61" s="193" t="s">
        <v>1050</v>
      </c>
      <c r="D61" s="194" t="s">
        <v>266</v>
      </c>
      <c r="E61" s="175">
        <v>46198.791666666664</v>
      </c>
      <c r="F61" s="70">
        <f>$E61-VLOOKUP($G61,TimeZone!$L$4:$O$19,4,0)+VLOOKUP(TimeZone!$H$1,TimeZone!$C$4:$E$40,3,0)</f>
        <v>46199.041666666664</v>
      </c>
      <c r="G61" s="188">
        <v>4</v>
      </c>
      <c r="H61" s="185" t="str">
        <f>VLOOKUP($G61,Language!$D$103:$E$118,2,0)</f>
        <v>Kansas City</v>
      </c>
      <c r="I61" s="107" t="str">
        <f>VLOOKUP(C61,Groups!$B$7:$D$65,3,0)</f>
        <v>Tunisia</v>
      </c>
      <c r="J61" s="107" t="str">
        <f>VLOOKUP(D61,Groups!$B$7:$D$65,3,0)</f>
        <v>Netherlands</v>
      </c>
      <c r="K61" s="99"/>
      <c r="M61" s="382"/>
      <c r="N61" s="382"/>
      <c r="O61" s="382"/>
      <c r="P61" s="382"/>
      <c r="Q61" s="382"/>
      <c r="R61" s="382"/>
      <c r="S61" s="382"/>
      <c r="T61" s="382"/>
      <c r="U61" s="382"/>
      <c r="V61" s="382"/>
      <c r="W61" s="382"/>
      <c r="X61" s="382"/>
    </row>
    <row r="62" spans="2:24" x14ac:dyDescent="0.25">
      <c r="B62" s="195">
        <v>59</v>
      </c>
      <c r="C62" s="193" t="s">
        <v>1048</v>
      </c>
      <c r="D62" s="194" t="s">
        <v>180</v>
      </c>
      <c r="E62" s="175">
        <v>46198.916666666664</v>
      </c>
      <c r="F62" s="70">
        <f>$E62-VLOOKUP($G62,TimeZone!$L$4:$O$19,4,0)+VLOOKUP(TimeZone!$H$1,TimeZone!$C$4:$E$40,3,0)</f>
        <v>46199.166666666664</v>
      </c>
      <c r="G62" s="188">
        <v>8</v>
      </c>
      <c r="H62" s="185" t="str">
        <f>VLOOKUP($G62,Language!$D$103:$E$118,2,0)</f>
        <v>Los Angeles</v>
      </c>
      <c r="I62" s="107" t="str">
        <f>VLOOKUP(C62,Groups!$B$7:$D$65,3,0)</f>
        <v>Turkey</v>
      </c>
      <c r="J62" s="107" t="str">
        <f>VLOOKUP(D62,Groups!$B$7:$D$65,3,0)</f>
        <v>USA</v>
      </c>
      <c r="K62" s="99"/>
      <c r="M62" s="382"/>
      <c r="N62" s="382"/>
      <c r="O62" s="382"/>
      <c r="P62" s="382"/>
      <c r="Q62" s="382"/>
      <c r="R62" s="382"/>
      <c r="S62" s="382"/>
      <c r="T62" s="382"/>
      <c r="U62" s="382"/>
      <c r="V62" s="382"/>
      <c r="W62" s="382"/>
      <c r="X62" s="382"/>
    </row>
    <row r="63" spans="2:24" x14ac:dyDescent="0.25">
      <c r="B63" s="195">
        <v>60</v>
      </c>
      <c r="C63" s="193" t="s">
        <v>181</v>
      </c>
      <c r="D63" s="194" t="s">
        <v>182</v>
      </c>
      <c r="E63" s="175">
        <v>46198.916666666664</v>
      </c>
      <c r="F63" s="70">
        <f>$E63-VLOOKUP($G63,TimeZone!$L$4:$O$19,4,0)+VLOOKUP(TimeZone!$H$1,TimeZone!$C$4:$E$40,3,0)</f>
        <v>46199.166666666664</v>
      </c>
      <c r="G63" s="188">
        <v>11</v>
      </c>
      <c r="H63" s="185" t="str">
        <f>VLOOKUP($G63,Language!$D$103:$E$118,2,0)</f>
        <v>San Francisco Bay Area</v>
      </c>
      <c r="I63" s="107" t="str">
        <f>VLOOKUP(C63,Groups!$B$7:$D$65,3,0)</f>
        <v>Paraguay</v>
      </c>
      <c r="J63" s="107" t="str">
        <f>VLOOKUP(D63,Groups!$B$7:$D$65,3,0)</f>
        <v>Australia</v>
      </c>
      <c r="K63" s="99"/>
      <c r="M63" s="382"/>
      <c r="N63" s="382"/>
      <c r="O63" s="382"/>
      <c r="P63" s="382"/>
      <c r="Q63" s="382"/>
      <c r="R63" s="382"/>
      <c r="S63" s="382"/>
      <c r="T63" s="382"/>
      <c r="U63" s="382"/>
      <c r="V63" s="382"/>
      <c r="W63" s="382"/>
      <c r="X63" s="382"/>
    </row>
    <row r="64" spans="2:24" x14ac:dyDescent="0.25">
      <c r="B64" s="195">
        <v>61</v>
      </c>
      <c r="C64" s="193" t="s">
        <v>1053</v>
      </c>
      <c r="D64" s="194" t="s">
        <v>842</v>
      </c>
      <c r="E64" s="175">
        <v>46199.625</v>
      </c>
      <c r="F64" s="70">
        <f>$E64-VLOOKUP($G64,TimeZone!$L$4:$O$19,4,0)+VLOOKUP(TimeZone!$H$1,TimeZone!$C$4:$E$40,3,0)</f>
        <v>46199.875</v>
      </c>
      <c r="G64" s="188">
        <v>12</v>
      </c>
      <c r="H64" s="185" t="str">
        <f>VLOOKUP($G64,Language!$D$103:$E$118,2,0)</f>
        <v>Boston</v>
      </c>
      <c r="I64" s="107" t="str">
        <f>VLOOKUP(C64,Groups!$B$7:$D$65,3,0)</f>
        <v>Norway</v>
      </c>
      <c r="J64" s="107" t="str">
        <f>VLOOKUP(D64,Groups!$B$7:$D$65,3,0)</f>
        <v>France</v>
      </c>
      <c r="K64" s="99"/>
      <c r="M64" s="382"/>
      <c r="N64" s="382"/>
      <c r="O64" s="382"/>
      <c r="P64" s="382"/>
      <c r="Q64" s="382"/>
      <c r="R64" s="382"/>
      <c r="S64" s="382"/>
      <c r="T64" s="382"/>
      <c r="U64" s="382"/>
      <c r="V64" s="382"/>
      <c r="W64" s="382"/>
      <c r="X64" s="382"/>
    </row>
    <row r="65" spans="2:24" x14ac:dyDescent="0.25">
      <c r="B65" s="195">
        <v>62</v>
      </c>
      <c r="C65" s="193" t="s">
        <v>843</v>
      </c>
      <c r="D65" s="194" t="s">
        <v>844</v>
      </c>
      <c r="E65" s="175">
        <v>46199.625</v>
      </c>
      <c r="F65" s="70">
        <f>$E65-VLOOKUP($G65,TimeZone!$L$4:$O$19,4,0)+VLOOKUP(TimeZone!$H$1,TimeZone!$C$4:$E$40,3,0)</f>
        <v>46199.875</v>
      </c>
      <c r="G65" s="188">
        <v>2</v>
      </c>
      <c r="H65" s="185" t="str">
        <f>VLOOKUP($G65,Language!$D$103:$E$118,2,0)</f>
        <v>Toronto</v>
      </c>
      <c r="I65" s="107" t="str">
        <f>VLOOKUP(C65,Groups!$B$7:$D$65,3,0)</f>
        <v>Senegal</v>
      </c>
      <c r="J65" s="107" t="str">
        <f>VLOOKUP(D65,Groups!$B$7:$D$65,3,0)</f>
        <v>Iraq</v>
      </c>
      <c r="K65" s="99"/>
      <c r="M65" s="382"/>
      <c r="N65" s="382"/>
      <c r="O65" s="382"/>
      <c r="P65" s="382"/>
      <c r="Q65" s="382"/>
      <c r="R65" s="382"/>
      <c r="S65" s="382"/>
      <c r="T65" s="382"/>
      <c r="U65" s="382"/>
      <c r="V65" s="382"/>
      <c r="W65" s="382"/>
      <c r="X65" s="382"/>
    </row>
    <row r="66" spans="2:24" x14ac:dyDescent="0.25">
      <c r="B66" s="195">
        <v>63</v>
      </c>
      <c r="C66" s="193" t="s">
        <v>187</v>
      </c>
      <c r="D66" s="194" t="s">
        <v>188</v>
      </c>
      <c r="E66" s="175">
        <v>46199.958333333336</v>
      </c>
      <c r="F66" s="70">
        <f>$E66-VLOOKUP($G66,TimeZone!$L$4:$O$19,4,0)+VLOOKUP(TimeZone!$H$1,TimeZone!$C$4:$E$40,3,0)</f>
        <v>46200.208333333336</v>
      </c>
      <c r="G66" s="188">
        <v>10</v>
      </c>
      <c r="H66" s="185" t="str">
        <f>VLOOKUP($G66,Language!$D$103:$E$118,2,0)</f>
        <v>Seattle</v>
      </c>
      <c r="I66" s="107" t="str">
        <f>VLOOKUP(C66,Groups!$B$7:$D$65,3,0)</f>
        <v>Egypt</v>
      </c>
      <c r="J66" s="107" t="str">
        <f>VLOOKUP(D66,Groups!$B$7:$D$65,3,0)</f>
        <v>IR Iran</v>
      </c>
      <c r="K66" s="99"/>
      <c r="M66" s="382"/>
      <c r="N66" s="382"/>
      <c r="O66" s="382"/>
      <c r="P66" s="382"/>
      <c r="Q66" s="382"/>
      <c r="R66" s="382"/>
      <c r="S66" s="382"/>
      <c r="T66" s="382"/>
      <c r="U66" s="382"/>
      <c r="V66" s="382"/>
      <c r="W66" s="382"/>
      <c r="X66" s="382"/>
    </row>
    <row r="67" spans="2:24" x14ac:dyDescent="0.25">
      <c r="B67" s="195">
        <v>64</v>
      </c>
      <c r="C67" s="193" t="s">
        <v>1051</v>
      </c>
      <c r="D67" s="194" t="s">
        <v>186</v>
      </c>
      <c r="E67" s="175">
        <v>46199.958333333336</v>
      </c>
      <c r="F67" s="70">
        <f>$E67-VLOOKUP($G67,TimeZone!$L$4:$O$19,4,0)+VLOOKUP(TimeZone!$H$1,TimeZone!$C$4:$E$40,3,0)</f>
        <v>46200.208333333336</v>
      </c>
      <c r="G67" s="188">
        <v>1</v>
      </c>
      <c r="H67" s="185" t="str">
        <f>VLOOKUP($G67,Language!$D$103:$E$118,2,0)</f>
        <v>Vancouver</v>
      </c>
      <c r="I67" s="107" t="str">
        <f>VLOOKUP(C67,Groups!$B$7:$D$65,3,0)</f>
        <v>New Zealand</v>
      </c>
      <c r="J67" s="107" t="str">
        <f>VLOOKUP(D67,Groups!$B$7:$D$65,3,0)</f>
        <v>Belgium</v>
      </c>
      <c r="K67" s="99"/>
      <c r="M67" s="382"/>
      <c r="N67" s="382"/>
      <c r="O67" s="382"/>
      <c r="P67" s="382"/>
      <c r="Q67" s="382"/>
      <c r="R67" s="382"/>
      <c r="S67" s="382"/>
      <c r="T67" s="382"/>
      <c r="U67" s="382"/>
      <c r="V67" s="382"/>
      <c r="W67" s="382"/>
      <c r="X67" s="382"/>
    </row>
    <row r="68" spans="2:24" ht="15.75" thickBot="1" x14ac:dyDescent="0.3">
      <c r="B68" s="195">
        <v>65</v>
      </c>
      <c r="C68" s="193" t="s">
        <v>270</v>
      </c>
      <c r="D68" s="194" t="s">
        <v>271</v>
      </c>
      <c r="E68" s="175">
        <v>46199.833333333336</v>
      </c>
      <c r="F68" s="70">
        <f>$E68-VLOOKUP($G68,TimeZone!$L$4:$O$19,4,0)+VLOOKUP(TimeZone!$H$1,TimeZone!$C$4:$E$40,3,0)</f>
        <v>46200.083333333336</v>
      </c>
      <c r="G68" s="188">
        <v>6</v>
      </c>
      <c r="H68" s="185" t="str">
        <f>VLOOKUP($G68,Language!$D$103:$E$118,2,0)</f>
        <v>Houston</v>
      </c>
      <c r="I68" s="107" t="str">
        <f>VLOOKUP(C68,Groups!$B$7:$D$65,3,0)</f>
        <v>Cape Verde</v>
      </c>
      <c r="J68" s="107" t="str">
        <f>VLOOKUP(D68,Groups!$B$7:$D$65,3,0)</f>
        <v>Saudi Arabia</v>
      </c>
      <c r="K68" s="99"/>
      <c r="L68" s="592" t="s">
        <v>1712</v>
      </c>
      <c r="M68" s="382"/>
      <c r="N68" s="382"/>
      <c r="O68" s="592" t="s">
        <v>1110</v>
      </c>
      <c r="P68" s="382"/>
      <c r="Q68" s="382"/>
      <c r="R68" s="382"/>
      <c r="S68" s="382"/>
      <c r="T68" s="382"/>
      <c r="U68" s="382"/>
      <c r="V68" s="382"/>
      <c r="W68" s="382"/>
      <c r="X68" s="382"/>
    </row>
    <row r="69" spans="2:24" x14ac:dyDescent="0.25">
      <c r="B69" s="195">
        <v>66</v>
      </c>
      <c r="C69" s="193" t="s">
        <v>1052</v>
      </c>
      <c r="D69" s="194" t="s">
        <v>269</v>
      </c>
      <c r="E69" s="175">
        <v>46199.833333333336</v>
      </c>
      <c r="F69" s="70">
        <f>$E69-VLOOKUP($G69,TimeZone!$L$4:$O$19,4,0)+VLOOKUP(TimeZone!$H$1,TimeZone!$C$4:$E$40,3,0)</f>
        <v>46200.083333333336</v>
      </c>
      <c r="G69" s="188">
        <v>15</v>
      </c>
      <c r="H69" s="185" t="str">
        <f>VLOOKUP($G69,Language!$D$103:$E$118,2,0)</f>
        <v>Guadalajara</v>
      </c>
      <c r="I69" s="107" t="str">
        <f>VLOOKUP(C69,Groups!$B$7:$D$65,3,0)</f>
        <v>Uruguay</v>
      </c>
      <c r="J69" s="107" t="str">
        <f>VLOOKUP(D69,Groups!$B$7:$D$65,3,0)</f>
        <v>Spain</v>
      </c>
      <c r="K69" s="99"/>
      <c r="L69" s="603" t="b">
        <f>IFERROR(VLOOKUP(N69,Groups!$D$7:$E$65,2,0),FALSE)</f>
        <v>0</v>
      </c>
      <c r="M69" s="604" t="str">
        <f>M101</f>
        <v>3-CEFHI</v>
      </c>
      <c r="N69" s="605" t="str">
        <f>IF(Distinctness!$G$17&gt;0,INDEX(ThirdPlaced!$C$4:$C$15,MATCH(O69,ThirdPlaced!$I$4:$I$15),0),"")</f>
        <v/>
      </c>
      <c r="O69" s="606" t="str">
        <f>IFERROR(VLOOKUP(ThirdPlaced!$I$30,AssignThird!$C$8:$K$502,2,0),"")</f>
        <v/>
      </c>
      <c r="P69" s="382"/>
      <c r="Q69" s="382"/>
      <c r="R69" s="382"/>
      <c r="S69" s="382"/>
      <c r="T69" s="382"/>
      <c r="U69" s="382"/>
      <c r="V69" s="382"/>
      <c r="W69" s="382"/>
      <c r="X69" s="382"/>
    </row>
    <row r="70" spans="2:24" x14ac:dyDescent="0.25">
      <c r="B70" s="195">
        <v>67</v>
      </c>
      <c r="C70" s="193" t="s">
        <v>1056</v>
      </c>
      <c r="D70" s="194" t="s">
        <v>851</v>
      </c>
      <c r="E70" s="175">
        <v>46200.708333333336</v>
      </c>
      <c r="F70" s="70">
        <f>$E70-VLOOKUP($G70,TimeZone!$L$4:$O$19,4,0)+VLOOKUP(TimeZone!$H$1,TimeZone!$C$4:$E$40,3,0)</f>
        <v>46200.958333333336</v>
      </c>
      <c r="G70" s="188">
        <v>3</v>
      </c>
      <c r="H70" s="185" t="str">
        <f>VLOOKUP($G70,Language!$D$103:$E$118,2,0)</f>
        <v>New York/New Jersey</v>
      </c>
      <c r="I70" s="107" t="str">
        <f>VLOOKUP(C70,Groups!$B$7:$D$65,3,0)</f>
        <v>Panama</v>
      </c>
      <c r="J70" s="107" t="str">
        <f>VLOOKUP(D70,Groups!$B$7:$D$65,3,0)</f>
        <v>England</v>
      </c>
      <c r="K70" s="99"/>
      <c r="L70" s="607" t="b">
        <f>IFERROR(VLOOKUP(N70,Groups!$D$7:$E$65,2,0),FALSE)</f>
        <v>0</v>
      </c>
      <c r="M70" s="608" t="str">
        <f t="shared" ref="M70:M75" si="0">M102</f>
        <v>3-EFGIJ</v>
      </c>
      <c r="N70" s="609" t="str">
        <f>IF(Distinctness!$G$17&gt;0,INDEX(ThirdPlaced!$C$4:$C$15,MATCH(O70,ThirdPlaced!$I$4:$I$15),0),"")</f>
        <v/>
      </c>
      <c r="O70" s="610" t="str">
        <f>IFERROR(VLOOKUP(ThirdPlaced!$I$30,AssignThird!$C$8:$K$502,3,0),"")</f>
        <v/>
      </c>
      <c r="P70" s="382"/>
      <c r="Q70" s="382"/>
      <c r="R70" s="382"/>
      <c r="S70" s="382"/>
      <c r="T70" s="382"/>
      <c r="U70" s="382"/>
      <c r="V70" s="382"/>
      <c r="W70" s="382"/>
      <c r="X70" s="382"/>
    </row>
    <row r="71" spans="2:24" x14ac:dyDescent="0.25">
      <c r="B71" s="195">
        <v>68</v>
      </c>
      <c r="C71" s="193" t="s">
        <v>852</v>
      </c>
      <c r="D71" s="194" t="s">
        <v>853</v>
      </c>
      <c r="E71" s="175">
        <v>46200.708333333336</v>
      </c>
      <c r="F71" s="70">
        <f>$E71-VLOOKUP($G71,TimeZone!$L$4:$O$19,4,0)+VLOOKUP(TimeZone!$H$1,TimeZone!$C$4:$E$40,3,0)</f>
        <v>46200.958333333336</v>
      </c>
      <c r="G71" s="188">
        <v>9</v>
      </c>
      <c r="H71" s="185" t="str">
        <f>VLOOKUP($G71,Language!$D$103:$E$118,2,0)</f>
        <v>Philadelphia</v>
      </c>
      <c r="I71" s="107" t="str">
        <f>VLOOKUP(C71,Groups!$B$7:$D$65,3,0)</f>
        <v>Croatia</v>
      </c>
      <c r="J71" s="107" t="str">
        <f>VLOOKUP(D71,Groups!$B$7:$D$65,3,0)</f>
        <v>Ghana</v>
      </c>
      <c r="K71" s="99"/>
      <c r="L71" s="607" t="b">
        <f>IFERROR(VLOOKUP(N71,Groups!$D$7:$E$65,2,0),FALSE)</f>
        <v>0</v>
      </c>
      <c r="M71" s="608" t="str">
        <f t="shared" si="0"/>
        <v>3-BEFIJ</v>
      </c>
      <c r="N71" s="609" t="str">
        <f>IF(Distinctness!$G$17&gt;0,INDEX(ThirdPlaced!$C$4:$C$15,MATCH(O71,ThirdPlaced!$I$4:$I$15),0),"")</f>
        <v/>
      </c>
      <c r="O71" s="610" t="str">
        <f>IFERROR(VLOOKUP(ThirdPlaced!$I$30,AssignThird!$C$8:$K$502,4,0),"")</f>
        <v/>
      </c>
      <c r="P71" s="382"/>
      <c r="Q71" s="382"/>
      <c r="R71" s="382"/>
      <c r="S71" s="382"/>
      <c r="T71" s="382"/>
      <c r="U71" s="382"/>
      <c r="V71" s="382"/>
      <c r="W71" s="382"/>
      <c r="X71" s="382"/>
    </row>
    <row r="72" spans="2:24" x14ac:dyDescent="0.25">
      <c r="B72" s="195">
        <v>69</v>
      </c>
      <c r="C72" s="193" t="s">
        <v>846</v>
      </c>
      <c r="D72" s="194" t="s">
        <v>847</v>
      </c>
      <c r="E72" s="175">
        <v>46200.916666666664</v>
      </c>
      <c r="F72" s="70">
        <f>$E72-VLOOKUP($G72,TimeZone!$L$4:$O$19,4,0)+VLOOKUP(TimeZone!$H$1,TimeZone!$C$4:$E$40,3,0)</f>
        <v>46201.166666666664</v>
      </c>
      <c r="G72" s="188">
        <v>4</v>
      </c>
      <c r="H72" s="185" t="str">
        <f>VLOOKUP($G72,Language!$D$103:$E$118,2,0)</f>
        <v>Kansas City</v>
      </c>
      <c r="I72" s="107" t="str">
        <f>VLOOKUP(C72,Groups!$B$7:$D$65,3,0)</f>
        <v>Algeria</v>
      </c>
      <c r="J72" s="107" t="str">
        <f>VLOOKUP(D72,Groups!$B$7:$D$65,3,0)</f>
        <v>Austria</v>
      </c>
      <c r="K72" s="99"/>
      <c r="L72" s="607" t="b">
        <f>IFERROR(VLOOKUP(N72,Groups!$D$7:$E$65,2,0),FALSE)</f>
        <v>0</v>
      </c>
      <c r="M72" s="608" t="str">
        <f t="shared" si="0"/>
        <v>3-ABCDF</v>
      </c>
      <c r="N72" s="609" t="str">
        <f>IF(Distinctness!$G$17&gt;0,INDEX(ThirdPlaced!$C$4:$C$15,MATCH(O72,ThirdPlaced!$I$4:$I$15),0),"")</f>
        <v/>
      </c>
      <c r="O72" s="610" t="str">
        <f>IFERROR(VLOOKUP(ThirdPlaced!$I$30,AssignThird!$C$8:$K$502,5,0),"")</f>
        <v/>
      </c>
      <c r="P72" s="382"/>
      <c r="Q72" s="382"/>
      <c r="R72" s="382"/>
      <c r="S72" s="382"/>
      <c r="T72" s="382"/>
      <c r="U72" s="382"/>
      <c r="V72" s="382"/>
      <c r="W72" s="382"/>
      <c r="X72" s="382"/>
    </row>
    <row r="73" spans="2:24" x14ac:dyDescent="0.25">
      <c r="B73" s="195">
        <v>70</v>
      </c>
      <c r="C73" s="193" t="s">
        <v>1054</v>
      </c>
      <c r="D73" s="194" t="s">
        <v>845</v>
      </c>
      <c r="E73" s="175">
        <v>46200.916666666664</v>
      </c>
      <c r="F73" s="70">
        <f>$E73-VLOOKUP($G73,TimeZone!$L$4:$O$19,4,0)+VLOOKUP(TimeZone!$H$1,TimeZone!$C$4:$E$40,3,0)</f>
        <v>46201.166666666664</v>
      </c>
      <c r="G73" s="188">
        <v>5</v>
      </c>
      <c r="H73" s="185" t="str">
        <f>VLOOKUP($G73,Language!$D$103:$E$118,2,0)</f>
        <v>Dallas</v>
      </c>
      <c r="I73" s="107" t="str">
        <f>VLOOKUP(C73,Groups!$B$7:$D$65,3,0)</f>
        <v>Jordan</v>
      </c>
      <c r="J73" s="107" t="str">
        <f>VLOOKUP(D73,Groups!$B$7:$D$65,3,0)</f>
        <v>Argentina</v>
      </c>
      <c r="K73" s="99"/>
      <c r="L73" s="607" t="b">
        <f>IFERROR(VLOOKUP(N73,Groups!$D$7:$E$65,2,0),FALSE)</f>
        <v>0</v>
      </c>
      <c r="M73" s="608" t="str">
        <f t="shared" si="0"/>
        <v>3-AEHIJ</v>
      </c>
      <c r="N73" s="609" t="str">
        <f>IF(Distinctness!$G$17&gt;0,INDEX(ThirdPlaced!$C$4:$C$15,MATCH(O73,ThirdPlaced!$I$4:$I$15),0),"")</f>
        <v/>
      </c>
      <c r="O73" s="610" t="str">
        <f>IFERROR(VLOOKUP(ThirdPlaced!$I$30,AssignThird!$C$8:$K$502,6,0),"")</f>
        <v/>
      </c>
      <c r="P73" s="382"/>
      <c r="Q73" s="382"/>
      <c r="R73" s="382"/>
      <c r="S73" s="382"/>
      <c r="T73" s="382"/>
      <c r="U73" s="382"/>
      <c r="V73" s="382"/>
      <c r="W73" s="382"/>
      <c r="X73" s="382"/>
    </row>
    <row r="74" spans="2:24" x14ac:dyDescent="0.25">
      <c r="B74" s="195">
        <v>71</v>
      </c>
      <c r="C74" s="193" t="s">
        <v>1055</v>
      </c>
      <c r="D74" s="194" t="s">
        <v>848</v>
      </c>
      <c r="E74" s="175">
        <v>46200.8125</v>
      </c>
      <c r="F74" s="70">
        <f>$E74-VLOOKUP($G74,TimeZone!$L$4:$O$19,4,0)+VLOOKUP(TimeZone!$H$1,TimeZone!$C$4:$E$40,3,0)</f>
        <v>46201.0625</v>
      </c>
      <c r="G74" s="188">
        <v>13</v>
      </c>
      <c r="H74" s="185" t="str">
        <f>VLOOKUP($G74,Language!$D$103:$E$118,2,0)</f>
        <v>Miami</v>
      </c>
      <c r="I74" s="107" t="str">
        <f>VLOOKUP(C74,Groups!$B$7:$D$65,3,0)</f>
        <v>Colombia</v>
      </c>
      <c r="J74" s="107" t="str">
        <f>VLOOKUP(D74,Groups!$B$7:$D$65,3,0)</f>
        <v>Portugal</v>
      </c>
      <c r="K74" s="99"/>
      <c r="L74" s="607" t="b">
        <f>IFERROR(VLOOKUP(N74,Groups!$D$7:$E$65,2,0),FALSE)</f>
        <v>0</v>
      </c>
      <c r="M74" s="608" t="str">
        <f t="shared" si="0"/>
        <v>3-CDFGH</v>
      </c>
      <c r="N74" s="609" t="str">
        <f>IF(Distinctness!$G$17&gt;0,INDEX(ThirdPlaced!$C$4:$C$15,MATCH(O74,ThirdPlaced!$I$4:$I$15),0),"")</f>
        <v/>
      </c>
      <c r="O74" s="610" t="str">
        <f>IFERROR(VLOOKUP(ThirdPlaced!$I$30,AssignThird!$C$8:$K$502,7,0),"")</f>
        <v/>
      </c>
      <c r="P74" s="382"/>
      <c r="Q74" s="382"/>
      <c r="R74" s="382"/>
      <c r="S74" s="382"/>
      <c r="T74" s="382"/>
      <c r="U74" s="382"/>
      <c r="V74" s="382"/>
      <c r="W74" s="382"/>
      <c r="X74" s="382"/>
    </row>
    <row r="75" spans="2:24" x14ac:dyDescent="0.25">
      <c r="B75" s="195">
        <v>72</v>
      </c>
      <c r="C75" s="193" t="s">
        <v>849</v>
      </c>
      <c r="D75" s="194" t="s">
        <v>850</v>
      </c>
      <c r="E75" s="175">
        <v>46200.8125</v>
      </c>
      <c r="F75" s="70">
        <f>$E75-VLOOKUP($G75,TimeZone!$L$4:$O$19,4,0)+VLOOKUP(TimeZone!$H$1,TimeZone!$C$4:$E$40,3,0)</f>
        <v>46201.0625</v>
      </c>
      <c r="G75" s="188">
        <v>7</v>
      </c>
      <c r="H75" s="185" t="str">
        <f>VLOOKUP($G75,Language!$D$103:$E$118,2,0)</f>
        <v>Atlanta</v>
      </c>
      <c r="I75" s="107" t="str">
        <f>VLOOKUP(C75,Groups!$B$7:$D$65,3,0)</f>
        <v>DR Congo</v>
      </c>
      <c r="J75" s="107" t="str">
        <f>VLOOKUP(D75,Groups!$B$7:$D$65,3,0)</f>
        <v>Uzbekistan</v>
      </c>
      <c r="K75" s="99"/>
      <c r="L75" s="607" t="b">
        <f>IFERROR(VLOOKUP(N75,Groups!$D$7:$E$65,2,0),FALSE)</f>
        <v>0</v>
      </c>
      <c r="M75" s="608" t="str">
        <f t="shared" si="0"/>
        <v>3-DEIJL</v>
      </c>
      <c r="N75" s="609" t="str">
        <f>IF(Distinctness!$G$17&gt;0,INDEX(ThirdPlaced!$C$4:$C$15,MATCH(O75,ThirdPlaced!$I$4:$I$15),0),"")</f>
        <v/>
      </c>
      <c r="O75" s="610" t="str">
        <f>IFERROR(VLOOKUP(ThirdPlaced!$I$30,AssignThird!$C$8:$K$502,8,0),"")</f>
        <v/>
      </c>
    </row>
    <row r="76" spans="2:24" ht="15.75" thickBot="1" x14ac:dyDescent="0.3">
      <c r="B76" s="71" t="s">
        <v>897</v>
      </c>
      <c r="C76" s="88"/>
      <c r="D76" s="88"/>
      <c r="E76" s="53"/>
      <c r="F76" s="54"/>
      <c r="G76" s="184"/>
      <c r="H76" s="54"/>
      <c r="I76" s="54"/>
      <c r="J76" s="54"/>
      <c r="K76" s="100"/>
      <c r="L76" s="611" t="b">
        <f>IFERROR(VLOOKUP(N76,Groups!$D$7:$E$65,2,0),FALSE)</f>
        <v>0</v>
      </c>
      <c r="M76" s="612" t="str">
        <f>M108</f>
        <v>3-EHIJK</v>
      </c>
      <c r="N76" s="613" t="str">
        <f>IF(Distinctness!$G$17&gt;0,INDEX(ThirdPlaced!$C$4:$C$15,MATCH(O76,ThirdPlaced!$I$4:$I$15),0),"")</f>
        <v/>
      </c>
      <c r="O76" s="614" t="str">
        <f>IFERROR(VLOOKUP(ThirdPlaced!$I$30,AssignThird!$C$8:$K$502,9,0),"")</f>
        <v/>
      </c>
      <c r="P76" s="375"/>
      <c r="Q76" s="375"/>
      <c r="R76" s="375"/>
      <c r="S76" s="375"/>
      <c r="T76" s="375"/>
      <c r="U76" s="375"/>
      <c r="V76" s="375"/>
      <c r="W76" s="375"/>
      <c r="X76" s="375"/>
    </row>
    <row r="77" spans="2:24" x14ac:dyDescent="0.25">
      <c r="B77" s="195">
        <v>73</v>
      </c>
      <c r="C77" s="193" t="s">
        <v>8</v>
      </c>
      <c r="D77" s="194" t="s">
        <v>9</v>
      </c>
      <c r="E77" s="175">
        <v>46201.625</v>
      </c>
      <c r="F77" s="70">
        <f>$E77-VLOOKUP($G77,TimeZone!$L$4:$O$19,4,0)+VLOOKUP(TimeZone!$H$1,TimeZone!$C$4:$E$40,3,0)</f>
        <v>46201.875</v>
      </c>
      <c r="G77" s="188">
        <v>8</v>
      </c>
      <c r="H77" s="185" t="str">
        <f>VLOOKUP($G77,Language!$D$103:$E$118,2,0)</f>
        <v>Los Angeles</v>
      </c>
      <c r="I77" s="107" t="str">
        <f>VLOOKUP(C77,$M$77:$N$108,2,0)</f>
        <v/>
      </c>
      <c r="J77" s="107" t="str">
        <f>VLOOKUP(D77,$M$77:$N$108,2,0)</f>
        <v/>
      </c>
      <c r="K77" s="201">
        <v>1</v>
      </c>
      <c r="M77" s="597" t="s">
        <v>2</v>
      </c>
      <c r="N77" s="598" t="str">
        <f>'World Cup'!$B$42</f>
        <v/>
      </c>
      <c r="O77" s="375"/>
      <c r="P77" s="375"/>
      <c r="Q77" s="375"/>
      <c r="R77" s="375"/>
      <c r="S77" s="375"/>
      <c r="T77" s="375"/>
      <c r="U77" s="375"/>
      <c r="V77" s="375"/>
      <c r="W77" s="375"/>
      <c r="X77" s="375"/>
    </row>
    <row r="78" spans="2:24" x14ac:dyDescent="0.25">
      <c r="B78" s="195">
        <v>74</v>
      </c>
      <c r="C78" s="193" t="s">
        <v>6</v>
      </c>
      <c r="D78" s="194" t="str">
        <f>AssignThird!$G$4</f>
        <v>3-ABCDF</v>
      </c>
      <c r="E78" s="175">
        <v>46202.6875</v>
      </c>
      <c r="F78" s="70">
        <f>$E78-VLOOKUP($G78,TimeZone!$L$4:$O$19,4,0)+VLOOKUP(TimeZone!$H$1,TimeZone!$C$4:$E$40,3,0)</f>
        <v>46202.9375</v>
      </c>
      <c r="G78" s="188">
        <v>12</v>
      </c>
      <c r="H78" s="185" t="str">
        <f>VLOOKUP($G78,Language!$D$103:$E$118,2,0)</f>
        <v>Boston</v>
      </c>
      <c r="I78" s="107" t="str">
        <f t="shared" ref="I78:I92" si="1">VLOOKUP(C78,$M$77:$N$108,2,0)</f>
        <v/>
      </c>
      <c r="J78" s="107" t="str">
        <f t="shared" ref="J78:J92" si="2">VLOOKUP(D78,$M$77:$N$108,2,0)</f>
        <v/>
      </c>
      <c r="K78" s="201">
        <v>3</v>
      </c>
      <c r="M78" s="599" t="s">
        <v>8</v>
      </c>
      <c r="N78" s="600" t="str">
        <f>'World Cup'!$B$43</f>
        <v/>
      </c>
      <c r="O78" s="375"/>
      <c r="P78" s="375"/>
      <c r="Q78" s="375"/>
      <c r="R78" s="375"/>
      <c r="S78" s="375"/>
      <c r="T78" s="375"/>
      <c r="U78" s="375"/>
      <c r="V78" s="375"/>
      <c r="W78" s="375"/>
      <c r="X78" s="375"/>
    </row>
    <row r="79" spans="2:24" x14ac:dyDescent="0.25">
      <c r="B79" s="195">
        <v>75</v>
      </c>
      <c r="C79" s="193" t="s">
        <v>7</v>
      </c>
      <c r="D79" s="194" t="s">
        <v>10</v>
      </c>
      <c r="E79" s="175">
        <v>46202.875</v>
      </c>
      <c r="F79" s="70">
        <f>$E79-VLOOKUP($G79,TimeZone!$L$4:$O$19,4,0)+VLOOKUP(TimeZone!$H$1,TimeZone!$C$4:$E$40,3,0)</f>
        <v>46203.125</v>
      </c>
      <c r="G79" s="188">
        <v>16</v>
      </c>
      <c r="H79" s="185" t="str">
        <f>VLOOKUP($G79,Language!$D$103:$E$118,2,0)</f>
        <v>Monterrey</v>
      </c>
      <c r="I79" s="107" t="str">
        <f t="shared" si="1"/>
        <v/>
      </c>
      <c r="J79" s="107" t="str">
        <f t="shared" si="2"/>
        <v/>
      </c>
      <c r="K79" s="201">
        <v>4</v>
      </c>
      <c r="M79" s="599" t="s">
        <v>3</v>
      </c>
      <c r="N79" s="600" t="str">
        <f>'World Cup'!$E$42</f>
        <v/>
      </c>
      <c r="O79" s="375"/>
      <c r="P79" s="375"/>
      <c r="Q79" s="375"/>
      <c r="R79" s="375"/>
      <c r="S79" s="375"/>
      <c r="T79" s="375"/>
      <c r="U79" s="375"/>
      <c r="V79" s="375"/>
      <c r="W79" s="375"/>
      <c r="X79" s="375"/>
    </row>
    <row r="80" spans="2:24" x14ac:dyDescent="0.25">
      <c r="B80" s="195">
        <v>76</v>
      </c>
      <c r="C80" s="193" t="s">
        <v>4</v>
      </c>
      <c r="D80" s="194" t="s">
        <v>13</v>
      </c>
      <c r="E80" s="175">
        <v>46202.541666666664</v>
      </c>
      <c r="F80" s="70">
        <f>$E80-VLOOKUP($G80,TimeZone!$L$4:$O$19,4,0)+VLOOKUP(TimeZone!$H$1,TimeZone!$C$4:$E$40,3,0)</f>
        <v>46202.791666666664</v>
      </c>
      <c r="G80" s="188">
        <v>6</v>
      </c>
      <c r="H80" s="185" t="str">
        <f>VLOOKUP($G80,Language!$D$103:$E$118,2,0)</f>
        <v>Houston</v>
      </c>
      <c r="I80" s="107" t="str">
        <f t="shared" si="1"/>
        <v/>
      </c>
      <c r="J80" s="107" t="str">
        <f t="shared" si="2"/>
        <v/>
      </c>
      <c r="K80" s="201">
        <v>2</v>
      </c>
      <c r="M80" s="599" t="s">
        <v>9</v>
      </c>
      <c r="N80" s="600" t="str">
        <f>'World Cup'!$E$43</f>
        <v/>
      </c>
      <c r="O80" s="375"/>
      <c r="P80" s="375"/>
      <c r="Q80" s="375"/>
      <c r="R80" s="375"/>
      <c r="S80" s="375"/>
      <c r="T80" s="375"/>
      <c r="U80" s="375"/>
      <c r="V80" s="375"/>
      <c r="W80" s="375"/>
      <c r="X80" s="375"/>
    </row>
    <row r="81" spans="2:24" x14ac:dyDescent="0.25">
      <c r="B81" s="195">
        <v>77</v>
      </c>
      <c r="C81" s="193" t="s">
        <v>855</v>
      </c>
      <c r="D81" s="194" t="str">
        <f>AssignThird!$I$4</f>
        <v>3-CDFGH</v>
      </c>
      <c r="E81" s="175">
        <v>46203.708333333336</v>
      </c>
      <c r="F81" s="70">
        <f>$E81-VLOOKUP($G81,TimeZone!$L$4:$O$19,4,0)+VLOOKUP(TimeZone!$H$1,TimeZone!$C$4:$E$40,3,0)</f>
        <v>46203.958333333336</v>
      </c>
      <c r="G81" s="188">
        <v>3</v>
      </c>
      <c r="H81" s="185" t="str">
        <f>VLOOKUP($G81,Language!$D$103:$E$118,2,0)</f>
        <v>New York/New Jersey</v>
      </c>
      <c r="I81" s="107" t="str">
        <f t="shared" si="1"/>
        <v/>
      </c>
      <c r="J81" s="107" t="str">
        <f t="shared" si="2"/>
        <v/>
      </c>
      <c r="K81" s="201">
        <v>6</v>
      </c>
      <c r="M81" s="599" t="s">
        <v>4</v>
      </c>
      <c r="N81" s="600" t="str">
        <f>'World Cup'!$H$42</f>
        <v/>
      </c>
      <c r="O81" s="375"/>
      <c r="P81" s="375"/>
      <c r="Q81" s="375"/>
      <c r="R81" s="375"/>
      <c r="S81" s="375"/>
      <c r="T81" s="375"/>
      <c r="U81" s="375"/>
      <c r="V81" s="375"/>
      <c r="W81" s="375"/>
      <c r="X81" s="375"/>
    </row>
    <row r="82" spans="2:24" x14ac:dyDescent="0.25">
      <c r="B82" s="195">
        <v>78</v>
      </c>
      <c r="C82" s="193" t="s">
        <v>12</v>
      </c>
      <c r="D82" s="194" t="s">
        <v>856</v>
      </c>
      <c r="E82" s="175">
        <v>46203.541666666664</v>
      </c>
      <c r="F82" s="70">
        <f>$E82-VLOOKUP($G82,TimeZone!$L$4:$O$19,4,0)+VLOOKUP(TimeZone!$H$1,TimeZone!$C$4:$E$40,3,0)</f>
        <v>46203.791666666664</v>
      </c>
      <c r="G82" s="188">
        <v>5</v>
      </c>
      <c r="H82" s="185" t="str">
        <f>VLOOKUP($G82,Language!$D$103:$E$118,2,0)</f>
        <v>Dallas</v>
      </c>
      <c r="I82" s="107" t="str">
        <f t="shared" si="1"/>
        <v/>
      </c>
      <c r="J82" s="107" t="str">
        <f t="shared" si="2"/>
        <v/>
      </c>
      <c r="K82" s="201">
        <v>5</v>
      </c>
      <c r="M82" s="599" t="s">
        <v>10</v>
      </c>
      <c r="N82" s="600" t="str">
        <f>'World Cup'!$H$43</f>
        <v/>
      </c>
      <c r="O82" s="375"/>
      <c r="P82" s="375"/>
      <c r="Q82" s="375"/>
      <c r="R82" s="375"/>
      <c r="S82" s="375"/>
      <c r="T82" s="375"/>
      <c r="U82" s="375"/>
      <c r="V82" s="375"/>
      <c r="W82" s="375"/>
      <c r="X82" s="375"/>
    </row>
    <row r="83" spans="2:24" x14ac:dyDescent="0.25">
      <c r="B83" s="195">
        <v>79</v>
      </c>
      <c r="C83" s="193" t="s">
        <v>2</v>
      </c>
      <c r="D83" s="194" t="str">
        <f>AssignThird!$D$4</f>
        <v>3-CEFHI</v>
      </c>
      <c r="E83" s="175">
        <v>46203.875</v>
      </c>
      <c r="F83" s="70">
        <f>$E83-VLOOKUP($G83,TimeZone!$L$4:$O$19,4,0)+VLOOKUP(TimeZone!$H$1,TimeZone!$C$4:$E$40,3,0)</f>
        <v>46204.125</v>
      </c>
      <c r="G83" s="186">
        <v>14</v>
      </c>
      <c r="H83" s="185" t="str">
        <f>VLOOKUP($G83,Language!$D$103:$E$118,2,0)</f>
        <v>Mexico City</v>
      </c>
      <c r="I83" s="107" t="str">
        <f t="shared" si="1"/>
        <v/>
      </c>
      <c r="J83" s="107" t="str">
        <f t="shared" si="2"/>
        <v/>
      </c>
      <c r="K83" s="201">
        <v>7</v>
      </c>
      <c r="M83" s="599" t="s">
        <v>5</v>
      </c>
      <c r="N83" s="600" t="str">
        <f>'World Cup'!$K$42</f>
        <v/>
      </c>
      <c r="O83" s="375"/>
      <c r="P83" s="375"/>
      <c r="Q83" s="375"/>
      <c r="R83" s="375"/>
      <c r="S83" s="375"/>
      <c r="T83" s="375"/>
      <c r="U83" s="375"/>
      <c r="V83" s="375"/>
      <c r="W83" s="375"/>
      <c r="X83" s="375"/>
    </row>
    <row r="84" spans="2:24" x14ac:dyDescent="0.25">
      <c r="B84" s="195">
        <v>80</v>
      </c>
      <c r="C84" s="193" t="s">
        <v>864</v>
      </c>
      <c r="D84" s="194" t="str">
        <f>AssignThird!$K$4</f>
        <v>3-EHIJK</v>
      </c>
      <c r="E84" s="175">
        <v>46204.5</v>
      </c>
      <c r="F84" s="70">
        <f>$E84-VLOOKUP($G84,TimeZone!$L$4:$O$19,4,0)+VLOOKUP(TimeZone!$H$1,TimeZone!$C$4:$E$40,3,0)</f>
        <v>46204.75</v>
      </c>
      <c r="G84" s="188">
        <v>7</v>
      </c>
      <c r="H84" s="185" t="str">
        <f>VLOOKUP($G84,Language!$D$103:$E$118,2,0)</f>
        <v>Atlanta</v>
      </c>
      <c r="I84" s="107" t="str">
        <f t="shared" si="1"/>
        <v/>
      </c>
      <c r="J84" s="107" t="str">
        <f t="shared" si="2"/>
        <v/>
      </c>
      <c r="K84" s="201">
        <v>8</v>
      </c>
      <c r="M84" s="599" t="s">
        <v>11</v>
      </c>
      <c r="N84" s="600" t="str">
        <f>'World Cup'!$K$43</f>
        <v/>
      </c>
      <c r="O84" s="375"/>
      <c r="P84" s="375"/>
      <c r="Q84" s="375"/>
      <c r="R84" s="375"/>
      <c r="S84" s="375"/>
      <c r="T84" s="375"/>
      <c r="U84" s="375"/>
      <c r="V84" s="375"/>
      <c r="W84" s="375"/>
      <c r="X84" s="375"/>
    </row>
    <row r="85" spans="2:24" x14ac:dyDescent="0.25">
      <c r="B85" s="195">
        <v>81</v>
      </c>
      <c r="C85" s="193" t="s">
        <v>5</v>
      </c>
      <c r="D85" s="194" t="str">
        <f>AssignThird!$F$4</f>
        <v>3-BEFIJ</v>
      </c>
      <c r="E85" s="175">
        <v>46204.833333333336</v>
      </c>
      <c r="F85" s="70">
        <f>$E85-VLOOKUP($G85,TimeZone!$L$4:$O$19,4,0)+VLOOKUP(TimeZone!$H$1,TimeZone!$C$4:$E$40,3,0)</f>
        <v>46205.083333333336</v>
      </c>
      <c r="G85" s="188">
        <v>11</v>
      </c>
      <c r="H85" s="185" t="str">
        <f>VLOOKUP($G85,Language!$D$103:$E$118,2,0)</f>
        <v>San Francisco Bay Area</v>
      </c>
      <c r="I85" s="107" t="str">
        <f t="shared" si="1"/>
        <v/>
      </c>
      <c r="J85" s="107" t="str">
        <f t="shared" si="2"/>
        <v/>
      </c>
      <c r="K85" s="201">
        <v>10</v>
      </c>
      <c r="M85" s="599" t="s">
        <v>6</v>
      </c>
      <c r="N85" s="600" t="str">
        <f>'World Cup'!$N$42</f>
        <v/>
      </c>
      <c r="O85" s="375"/>
      <c r="P85" s="375"/>
      <c r="Q85" s="375"/>
      <c r="R85" s="375"/>
      <c r="S85" s="375"/>
      <c r="T85" s="375"/>
      <c r="U85" s="375"/>
      <c r="V85" s="375"/>
      <c r="W85" s="375"/>
      <c r="X85" s="375"/>
    </row>
    <row r="86" spans="2:24" x14ac:dyDescent="0.25">
      <c r="B86" s="195">
        <v>82</v>
      </c>
      <c r="C86" s="193" t="s">
        <v>93</v>
      </c>
      <c r="D86" s="194" t="str">
        <f>AssignThird!$H$4</f>
        <v>3-AEHIJ</v>
      </c>
      <c r="E86" s="175">
        <v>46204.666666666664</v>
      </c>
      <c r="F86" s="70">
        <f>$E86-VLOOKUP($G86,TimeZone!$L$4:$O$19,4,0)+VLOOKUP(TimeZone!$H$1,TimeZone!$C$4:$E$40,3,0)</f>
        <v>46204.916666666664</v>
      </c>
      <c r="G86" s="188">
        <v>10</v>
      </c>
      <c r="H86" s="185" t="str">
        <f>VLOOKUP($G86,Language!$D$103:$E$118,2,0)</f>
        <v>Seattle</v>
      </c>
      <c r="I86" s="107" t="str">
        <f t="shared" si="1"/>
        <v/>
      </c>
      <c r="J86" s="107" t="str">
        <f t="shared" si="2"/>
        <v/>
      </c>
      <c r="K86" s="201">
        <v>9</v>
      </c>
      <c r="M86" s="599" t="s">
        <v>12</v>
      </c>
      <c r="N86" s="600" t="str">
        <f>'World Cup'!$N$43</f>
        <v/>
      </c>
      <c r="O86" s="375"/>
      <c r="P86" s="375"/>
      <c r="Q86" s="375"/>
      <c r="R86" s="375"/>
      <c r="S86" s="375"/>
      <c r="T86" s="375"/>
      <c r="U86" s="375"/>
      <c r="V86" s="375"/>
      <c r="W86" s="375"/>
      <c r="X86" s="375"/>
    </row>
    <row r="87" spans="2:24" x14ac:dyDescent="0.25">
      <c r="B87" s="195">
        <v>83</v>
      </c>
      <c r="C87" s="193" t="s">
        <v>862</v>
      </c>
      <c r="D87" s="194" t="s">
        <v>865</v>
      </c>
      <c r="E87" s="175">
        <v>46205.791666666664</v>
      </c>
      <c r="F87" s="70">
        <f>$E87-VLOOKUP($G87,TimeZone!$L$4:$O$19,4,0)+VLOOKUP(TimeZone!$H$1,TimeZone!$C$4:$E$40,3,0)</f>
        <v>46206.041666666664</v>
      </c>
      <c r="G87" s="188">
        <v>2</v>
      </c>
      <c r="H87" s="185" t="str">
        <f>VLOOKUP($G87,Language!$D$103:$E$118,2,0)</f>
        <v>Toronto</v>
      </c>
      <c r="I87" s="107" t="str">
        <f t="shared" si="1"/>
        <v/>
      </c>
      <c r="J87" s="107" t="str">
        <f t="shared" si="2"/>
        <v/>
      </c>
      <c r="K87" s="201">
        <v>12</v>
      </c>
      <c r="M87" s="599" t="s">
        <v>7</v>
      </c>
      <c r="N87" s="600" t="str">
        <f>'World Cup'!$Q$42</f>
        <v/>
      </c>
      <c r="O87" s="375"/>
      <c r="P87" s="375"/>
      <c r="Q87" s="375"/>
      <c r="R87" s="375"/>
      <c r="S87" s="375"/>
      <c r="T87" s="375"/>
      <c r="U87" s="375"/>
      <c r="V87" s="375"/>
      <c r="W87" s="375"/>
      <c r="X87" s="375"/>
    </row>
    <row r="88" spans="2:24" x14ac:dyDescent="0.25">
      <c r="B88" s="195">
        <v>84</v>
      </c>
      <c r="C88" s="193" t="s">
        <v>96</v>
      </c>
      <c r="D88" s="194" t="s">
        <v>859</v>
      </c>
      <c r="E88" s="175">
        <v>46205.625</v>
      </c>
      <c r="F88" s="70">
        <f>$E88-VLOOKUP($G88,TimeZone!$L$4:$O$19,4,0)+VLOOKUP(TimeZone!$H$1,TimeZone!$C$4:$E$40,3,0)</f>
        <v>46205.875</v>
      </c>
      <c r="G88" s="188">
        <v>8</v>
      </c>
      <c r="H88" s="185" t="str">
        <f>VLOOKUP($G88,Language!$D$103:$E$118,2,0)</f>
        <v>Los Angeles</v>
      </c>
      <c r="I88" s="107" t="str">
        <f t="shared" si="1"/>
        <v/>
      </c>
      <c r="J88" s="107" t="str">
        <f t="shared" si="2"/>
        <v/>
      </c>
      <c r="K88" s="201">
        <v>11</v>
      </c>
      <c r="M88" s="599" t="s">
        <v>13</v>
      </c>
      <c r="N88" s="600" t="str">
        <f>'World Cup'!$Q$43</f>
        <v/>
      </c>
      <c r="O88" s="375"/>
      <c r="P88" s="375"/>
      <c r="Q88" s="375"/>
      <c r="R88" s="375"/>
      <c r="S88" s="375"/>
      <c r="T88" s="375"/>
      <c r="U88" s="375"/>
      <c r="V88" s="375"/>
      <c r="W88" s="375"/>
      <c r="X88" s="375"/>
    </row>
    <row r="89" spans="2:24" x14ac:dyDescent="0.25">
      <c r="B89" s="195">
        <v>85</v>
      </c>
      <c r="C89" s="193" t="s">
        <v>3</v>
      </c>
      <c r="D89" s="194" t="str">
        <f>AssignThird!$E$4</f>
        <v>3-EFGIJ</v>
      </c>
      <c r="E89" s="175">
        <v>46205.958333333336</v>
      </c>
      <c r="F89" s="70">
        <f>$E89-VLOOKUP($G89,TimeZone!$L$4:$O$19,4,0)+VLOOKUP(TimeZone!$H$1,TimeZone!$C$4:$E$40,3,0)</f>
        <v>46206.208333333336</v>
      </c>
      <c r="G89" s="188">
        <v>1</v>
      </c>
      <c r="H89" s="185" t="str">
        <f>VLOOKUP($G89,Language!$D$103:$E$118,2,0)</f>
        <v>Vancouver</v>
      </c>
      <c r="I89" s="107" t="str">
        <f t="shared" si="1"/>
        <v/>
      </c>
      <c r="J89" s="107" t="str">
        <f t="shared" si="2"/>
        <v/>
      </c>
      <c r="K89" s="201">
        <v>13</v>
      </c>
      <c r="M89" s="599" t="s">
        <v>93</v>
      </c>
      <c r="N89" s="600" t="str">
        <f>'World Cup'!$T$42</f>
        <v/>
      </c>
      <c r="O89" s="375"/>
      <c r="P89" s="375"/>
      <c r="Q89" s="375"/>
      <c r="R89" s="375"/>
      <c r="S89" s="375"/>
      <c r="T89" s="375"/>
      <c r="U89" s="375"/>
      <c r="V89" s="375"/>
      <c r="W89" s="375"/>
      <c r="X89" s="375"/>
    </row>
    <row r="90" spans="2:24" x14ac:dyDescent="0.25">
      <c r="B90" s="195">
        <v>86</v>
      </c>
      <c r="C90" s="193" t="s">
        <v>858</v>
      </c>
      <c r="D90" s="194" t="s">
        <v>97</v>
      </c>
      <c r="E90" s="175">
        <v>46206.75</v>
      </c>
      <c r="F90" s="70">
        <f>$E90-VLOOKUP($G90,TimeZone!$L$4:$O$19,4,0)+VLOOKUP(TimeZone!$H$1,TimeZone!$C$4:$E$40,3,0)</f>
        <v>46207</v>
      </c>
      <c r="G90" s="188">
        <v>13</v>
      </c>
      <c r="H90" s="185" t="str">
        <f>VLOOKUP($G90,Language!$D$103:$E$118,2,0)</f>
        <v>Miami</v>
      </c>
      <c r="I90" s="107" t="str">
        <f t="shared" si="1"/>
        <v/>
      </c>
      <c r="J90" s="107" t="str">
        <f t="shared" si="2"/>
        <v/>
      </c>
      <c r="K90" s="201">
        <v>15</v>
      </c>
      <c r="M90" s="599" t="s">
        <v>94</v>
      </c>
      <c r="N90" s="600" t="str">
        <f>'World Cup'!$T$43</f>
        <v/>
      </c>
      <c r="O90" s="375"/>
      <c r="P90" s="375"/>
      <c r="Q90" s="375"/>
      <c r="R90" s="375"/>
      <c r="S90" s="375"/>
      <c r="T90" s="375"/>
      <c r="U90" s="375"/>
      <c r="V90" s="375"/>
      <c r="W90" s="375"/>
      <c r="X90" s="375"/>
    </row>
    <row r="91" spans="2:24" x14ac:dyDescent="0.25">
      <c r="B91" s="195">
        <v>87</v>
      </c>
      <c r="C91" s="193" t="s">
        <v>861</v>
      </c>
      <c r="D91" s="194" t="str">
        <f>AssignThird!$J$4</f>
        <v>3-DEIJL</v>
      </c>
      <c r="E91" s="175">
        <v>46206.895833333336</v>
      </c>
      <c r="F91" s="70">
        <f>$E91-VLOOKUP($G91,TimeZone!$L$4:$O$19,4,0)+VLOOKUP(TimeZone!$H$1,TimeZone!$C$4:$E$40,3,0)</f>
        <v>46207.145833333336</v>
      </c>
      <c r="G91" s="188">
        <v>4</v>
      </c>
      <c r="H91" s="185" t="str">
        <f>VLOOKUP($G91,Language!$D$103:$E$118,2,0)</f>
        <v>Kansas City</v>
      </c>
      <c r="I91" s="107" t="str">
        <f t="shared" si="1"/>
        <v/>
      </c>
      <c r="J91" s="107" t="str">
        <f t="shared" si="2"/>
        <v/>
      </c>
      <c r="K91" s="201">
        <v>16</v>
      </c>
      <c r="M91" s="599" t="s">
        <v>96</v>
      </c>
      <c r="N91" s="600" t="str">
        <f>'World Cup'!$W$42</f>
        <v/>
      </c>
      <c r="O91" s="375"/>
      <c r="P91" s="375"/>
      <c r="Q91" s="375"/>
      <c r="R91" s="375"/>
      <c r="S91" s="375"/>
      <c r="T91" s="375"/>
      <c r="U91" s="375"/>
      <c r="V91" s="375"/>
      <c r="W91" s="375"/>
      <c r="X91" s="375"/>
    </row>
    <row r="92" spans="2:24" ht="15.75" thickBot="1" x14ac:dyDescent="0.3">
      <c r="B92" s="195">
        <v>88</v>
      </c>
      <c r="C92" s="193" t="s">
        <v>11</v>
      </c>
      <c r="D92" s="194" t="s">
        <v>94</v>
      </c>
      <c r="E92" s="175">
        <v>46206.583333333336</v>
      </c>
      <c r="F92" s="70">
        <f>$E92-VLOOKUP($G92,TimeZone!$L$4:$O$19,4,0)+VLOOKUP(TimeZone!$H$1,TimeZone!$C$4:$E$40,3,0)</f>
        <v>46206.833333333336</v>
      </c>
      <c r="G92" s="188">
        <v>5</v>
      </c>
      <c r="H92" s="185" t="str">
        <f>VLOOKUP($G92,Language!$D$103:$E$118,2,0)</f>
        <v>Dallas</v>
      </c>
      <c r="I92" s="107" t="str">
        <f t="shared" si="1"/>
        <v/>
      </c>
      <c r="J92" s="107" t="str">
        <f t="shared" si="2"/>
        <v/>
      </c>
      <c r="K92" s="201">
        <v>14</v>
      </c>
      <c r="M92" s="601" t="s">
        <v>97</v>
      </c>
      <c r="N92" s="602" t="str">
        <f>'World Cup'!$W$43</f>
        <v/>
      </c>
      <c r="O92" s="375"/>
      <c r="P92" s="375"/>
      <c r="Q92" s="375"/>
      <c r="R92" s="375"/>
      <c r="S92" s="375"/>
      <c r="T92" s="375"/>
      <c r="U92" s="375"/>
      <c r="V92" s="375"/>
      <c r="W92" s="375"/>
      <c r="X92" s="375"/>
    </row>
    <row r="93" spans="2:24" x14ac:dyDescent="0.25">
      <c r="B93" s="71" t="s">
        <v>566</v>
      </c>
      <c r="C93" s="88"/>
      <c r="D93" s="88"/>
      <c r="E93" s="53"/>
      <c r="F93" s="54"/>
      <c r="G93" s="184"/>
      <c r="H93" s="54"/>
      <c r="I93" s="54"/>
      <c r="J93" s="54"/>
      <c r="K93" s="100"/>
      <c r="M93" s="597" t="s">
        <v>855</v>
      </c>
      <c r="N93" s="598" t="str">
        <f>'World Cup'!$Z$42</f>
        <v/>
      </c>
    </row>
    <row r="94" spans="2:24" x14ac:dyDescent="0.25">
      <c r="B94" s="195">
        <v>89</v>
      </c>
      <c r="C94" s="193" t="s">
        <v>884</v>
      </c>
      <c r="D94" s="194" t="s">
        <v>887</v>
      </c>
      <c r="E94" s="175">
        <v>46207.708333333336</v>
      </c>
      <c r="F94" s="70">
        <f>$E94-VLOOKUP($G94,TimeZone!$L$4:$O$19,4,0)+VLOOKUP(TimeZone!$H$1,TimeZone!$C$4:$E$40,3,0)</f>
        <v>46207.958333333336</v>
      </c>
      <c r="G94" s="188">
        <v>9</v>
      </c>
      <c r="H94" s="185" t="str">
        <f>VLOOKUP($G94,Language!$D$103:$E$118,2,0)</f>
        <v>Philadelphia</v>
      </c>
      <c r="I94" s="384"/>
      <c r="J94" s="384"/>
      <c r="K94" s="201">
        <v>2</v>
      </c>
      <c r="L94" s="51"/>
      <c r="M94" s="599" t="s">
        <v>856</v>
      </c>
      <c r="N94" s="600" t="str">
        <f>'World Cup'!$Z$43</f>
        <v/>
      </c>
    </row>
    <row r="95" spans="2:24" x14ac:dyDescent="0.25">
      <c r="B95" s="195">
        <v>90</v>
      </c>
      <c r="C95" s="193" t="s">
        <v>883</v>
      </c>
      <c r="D95" s="194" t="s">
        <v>885</v>
      </c>
      <c r="E95" s="175">
        <v>46207.541666666664</v>
      </c>
      <c r="F95" s="70">
        <f>$E95-VLOOKUP($G95,TimeZone!$L$4:$O$19,4,0)+VLOOKUP(TimeZone!$H$1,TimeZone!$C$4:$E$40,3,0)</f>
        <v>46207.791666666664</v>
      </c>
      <c r="G95" s="188">
        <v>6</v>
      </c>
      <c r="H95" s="185" t="str">
        <f>VLOOKUP($G95,Language!$D$103:$E$118,2,0)</f>
        <v>Houston</v>
      </c>
      <c r="I95" s="385"/>
      <c r="J95" s="385"/>
      <c r="K95" s="201">
        <v>1</v>
      </c>
      <c r="L95" s="51"/>
      <c r="M95" s="599" t="s">
        <v>858</v>
      </c>
      <c r="N95" s="600" t="str">
        <f>'World Cup'!$AC$42</f>
        <v/>
      </c>
    </row>
    <row r="96" spans="2:24" x14ac:dyDescent="0.25">
      <c r="B96" s="195">
        <v>91</v>
      </c>
      <c r="C96" s="193" t="s">
        <v>886</v>
      </c>
      <c r="D96" s="194" t="s">
        <v>888</v>
      </c>
      <c r="E96" s="175">
        <v>46208.666666666664</v>
      </c>
      <c r="F96" s="70">
        <f>$E96-VLOOKUP($G96,TimeZone!$L$4:$O$19,4,0)+VLOOKUP(TimeZone!$H$1,TimeZone!$C$4:$E$40,3,0)</f>
        <v>46208.916666666664</v>
      </c>
      <c r="G96" s="188">
        <v>3</v>
      </c>
      <c r="H96" s="185" t="str">
        <f>VLOOKUP($G96,Language!$D$103:$E$118,2,0)</f>
        <v>New York/New Jersey</v>
      </c>
      <c r="I96" s="385"/>
      <c r="J96" s="385"/>
      <c r="K96" s="201">
        <v>3</v>
      </c>
      <c r="L96" s="51"/>
      <c r="M96" s="599" t="s">
        <v>859</v>
      </c>
      <c r="N96" s="600" t="str">
        <f>'World Cup'!$AC$43</f>
        <v/>
      </c>
    </row>
    <row r="97" spans="2:25" x14ac:dyDescent="0.25">
      <c r="B97" s="195">
        <v>92</v>
      </c>
      <c r="C97" s="193" t="s">
        <v>1057</v>
      </c>
      <c r="D97" s="194" t="s">
        <v>1062</v>
      </c>
      <c r="E97" s="175">
        <v>46208.833333333336</v>
      </c>
      <c r="F97" s="70">
        <f>$E97-VLOOKUP($G97,TimeZone!$L$4:$O$19,4,0)+VLOOKUP(TimeZone!$H$1,TimeZone!$C$4:$E$40,3,0)</f>
        <v>46209.083333333336</v>
      </c>
      <c r="G97" s="186">
        <v>14</v>
      </c>
      <c r="H97" s="185" t="str">
        <f>VLOOKUP($G97,Language!$D$103:$E$118,2,0)</f>
        <v>Mexico City</v>
      </c>
      <c r="I97" s="385"/>
      <c r="J97" s="385"/>
      <c r="K97" s="201">
        <v>4</v>
      </c>
      <c r="L97" s="51"/>
      <c r="M97" s="599" t="s">
        <v>861</v>
      </c>
      <c r="N97" s="600" t="str">
        <f>'World Cup'!$AF$42</f>
        <v/>
      </c>
    </row>
    <row r="98" spans="2:25" x14ac:dyDescent="0.25">
      <c r="B98" s="195">
        <v>93</v>
      </c>
      <c r="C98" s="193" t="s">
        <v>1059</v>
      </c>
      <c r="D98" s="194" t="s">
        <v>1064</v>
      </c>
      <c r="E98" s="175">
        <v>46209.625</v>
      </c>
      <c r="F98" s="70">
        <f>$E98-VLOOKUP($G98,TimeZone!$L$4:$O$19,4,0)+VLOOKUP(TimeZone!$H$1,TimeZone!$C$4:$E$40,3,0)</f>
        <v>46209.875</v>
      </c>
      <c r="G98" s="188">
        <v>5</v>
      </c>
      <c r="H98" s="185" t="str">
        <f>VLOOKUP($G98,Language!$D$103:$E$118,2,0)</f>
        <v>Dallas</v>
      </c>
      <c r="I98" s="385"/>
      <c r="J98" s="385"/>
      <c r="K98" s="201">
        <v>5</v>
      </c>
      <c r="L98" s="51"/>
      <c r="M98" s="599" t="s">
        <v>862</v>
      </c>
      <c r="N98" s="600" t="str">
        <f>'World Cup'!$AF$43</f>
        <v/>
      </c>
    </row>
    <row r="99" spans="2:25" x14ac:dyDescent="0.25">
      <c r="B99" s="195">
        <v>94</v>
      </c>
      <c r="C99" s="193" t="s">
        <v>1058</v>
      </c>
      <c r="D99" s="194" t="s">
        <v>1063</v>
      </c>
      <c r="E99" s="175">
        <v>46209.833333333336</v>
      </c>
      <c r="F99" s="70">
        <f>$E99-VLOOKUP($G99,TimeZone!$L$4:$O$19,4,0)+VLOOKUP(TimeZone!$H$1,TimeZone!$C$4:$E$40,3,0)</f>
        <v>46210.083333333336</v>
      </c>
      <c r="G99" s="188">
        <v>10</v>
      </c>
      <c r="H99" s="185" t="str">
        <f>VLOOKUP($G99,Language!$D$103:$E$118,2,0)</f>
        <v>Seattle</v>
      </c>
      <c r="I99" s="385"/>
      <c r="J99" s="385"/>
      <c r="K99" s="201">
        <v>6</v>
      </c>
      <c r="L99" s="51"/>
      <c r="M99" s="599" t="s">
        <v>864</v>
      </c>
      <c r="N99" s="600" t="str">
        <f>'World Cup'!$AI$42</f>
        <v/>
      </c>
    </row>
    <row r="100" spans="2:25" x14ac:dyDescent="0.25">
      <c r="B100" s="195">
        <v>95</v>
      </c>
      <c r="C100" s="193" t="s">
        <v>1065</v>
      </c>
      <c r="D100" s="194" t="s">
        <v>1066</v>
      </c>
      <c r="E100" s="175">
        <v>46210.5</v>
      </c>
      <c r="F100" s="70">
        <f>$E100-VLOOKUP($G100,TimeZone!$L$4:$O$19,4,0)+VLOOKUP(TimeZone!$H$1,TimeZone!$C$4:$E$40,3,0)</f>
        <v>46210.75</v>
      </c>
      <c r="G100" s="188">
        <v>7</v>
      </c>
      <c r="H100" s="185" t="str">
        <f>VLOOKUP($G100,Language!$D$103:$E$118,2,0)</f>
        <v>Atlanta</v>
      </c>
      <c r="I100" s="385"/>
      <c r="J100" s="385"/>
      <c r="K100" s="201">
        <v>7</v>
      </c>
      <c r="L100" s="51"/>
      <c r="M100" s="599" t="s">
        <v>865</v>
      </c>
      <c r="N100" s="600" t="str">
        <f>'World Cup'!$AI$43</f>
        <v/>
      </c>
    </row>
    <row r="101" spans="2:25" x14ac:dyDescent="0.25">
      <c r="B101" s="195">
        <v>96</v>
      </c>
      <c r="C101" s="193" t="s">
        <v>1060</v>
      </c>
      <c r="D101" s="194" t="s">
        <v>1061</v>
      </c>
      <c r="E101" s="175">
        <v>46210.666666666664</v>
      </c>
      <c r="F101" s="70">
        <f>$E101-VLOOKUP($G101,TimeZone!$L$4:$O$19,4,0)+VLOOKUP(TimeZone!$H$1,TimeZone!$C$4:$E$40,3,0)</f>
        <v>46210.916666666664</v>
      </c>
      <c r="G101" s="187">
        <v>1</v>
      </c>
      <c r="H101" s="185" t="str">
        <f>VLOOKUP($G101,Language!$D$103:$E$118,2,0)</f>
        <v>Vancouver</v>
      </c>
      <c r="I101" s="386"/>
      <c r="J101" s="386"/>
      <c r="K101" s="201">
        <v>8</v>
      </c>
      <c r="L101" s="51"/>
      <c r="M101" s="599" t="str">
        <f>AssignThird!$D$4</f>
        <v>3-CEFHI</v>
      </c>
      <c r="N101" s="600" t="str">
        <f>IF(L69,N69,"")</f>
        <v/>
      </c>
    </row>
    <row r="102" spans="2:25" x14ac:dyDescent="0.25">
      <c r="B102" s="71" t="s">
        <v>133</v>
      </c>
      <c r="C102" s="88"/>
      <c r="D102" s="88"/>
      <c r="E102" s="53"/>
      <c r="F102" s="54"/>
      <c r="G102" s="184"/>
      <c r="H102" s="54"/>
      <c r="I102" s="54"/>
      <c r="J102" s="54"/>
      <c r="K102" s="101"/>
      <c r="M102" s="599" t="str">
        <f>AssignThird!$E$4</f>
        <v>3-EFGIJ</v>
      </c>
      <c r="N102" s="600" t="str">
        <f t="shared" ref="N102:N108" si="3">IF(L70,N70,"")</f>
        <v/>
      </c>
    </row>
    <row r="103" spans="2:25" x14ac:dyDescent="0.25">
      <c r="B103" s="195">
        <v>97</v>
      </c>
      <c r="C103" s="193" t="s">
        <v>1067</v>
      </c>
      <c r="D103" s="194" t="s">
        <v>1071</v>
      </c>
      <c r="E103" s="175">
        <v>46212.666666666664</v>
      </c>
      <c r="F103" s="70">
        <f>$E103-VLOOKUP($G103,TimeZone!$L$4:$O$19,4,0)+VLOOKUP(TimeZone!$H$1,TimeZone!$C$4:$E$40,3,0)</f>
        <v>46212.916666666664</v>
      </c>
      <c r="G103" s="188">
        <v>12</v>
      </c>
      <c r="H103" s="185" t="str">
        <f>VLOOKUP($G103,Language!$D$103:$E$118,2,0)</f>
        <v>Boston</v>
      </c>
      <c r="I103" s="52"/>
      <c r="J103" s="52"/>
      <c r="K103" s="201">
        <v>1</v>
      </c>
      <c r="M103" s="599" t="str">
        <f>AssignThird!$F$4</f>
        <v>3-BEFIJ</v>
      </c>
      <c r="N103" s="600" t="str">
        <f t="shared" si="3"/>
        <v/>
      </c>
    </row>
    <row r="104" spans="2:25" x14ac:dyDescent="0.25">
      <c r="B104" s="195">
        <v>98</v>
      </c>
      <c r="C104" s="193" t="s">
        <v>1069</v>
      </c>
      <c r="D104" s="194" t="s">
        <v>1073</v>
      </c>
      <c r="E104" s="175">
        <v>46213.625</v>
      </c>
      <c r="F104" s="70">
        <f>$E104-VLOOKUP($G104,TimeZone!$L$4:$O$19,4,0)+VLOOKUP(TimeZone!$H$1,TimeZone!$C$4:$E$40,3,0)</f>
        <v>46213.875</v>
      </c>
      <c r="G104" s="188">
        <v>8</v>
      </c>
      <c r="H104" s="185" t="str">
        <f>VLOOKUP($G104,Language!$D$103:$E$118,2,0)</f>
        <v>Los Angeles</v>
      </c>
      <c r="I104" s="51"/>
      <c r="J104" s="52"/>
      <c r="K104" s="201">
        <v>2</v>
      </c>
      <c r="M104" s="599" t="str">
        <f>AssignThird!$G$4</f>
        <v>3-ABCDF</v>
      </c>
      <c r="N104" s="600" t="str">
        <f t="shared" si="3"/>
        <v/>
      </c>
    </row>
    <row r="105" spans="2:25" x14ac:dyDescent="0.25">
      <c r="B105" s="195">
        <v>99</v>
      </c>
      <c r="C105" s="193" t="s">
        <v>1068</v>
      </c>
      <c r="D105" s="194" t="s">
        <v>1072</v>
      </c>
      <c r="E105" s="175">
        <v>46214.708333333336</v>
      </c>
      <c r="F105" s="70">
        <f>$E105-VLOOKUP($G105,TimeZone!$L$4:$O$19,4,0)+VLOOKUP(TimeZone!$H$1,TimeZone!$C$4:$E$40,3,0)</f>
        <v>46214.958333333336</v>
      </c>
      <c r="G105" s="188">
        <v>13</v>
      </c>
      <c r="H105" s="185" t="str">
        <f>VLOOKUP($G105,Language!$D$103:$E$118,2,0)</f>
        <v>Miami</v>
      </c>
      <c r="I105" s="52"/>
      <c r="J105" s="52"/>
      <c r="K105" s="201">
        <v>3</v>
      </c>
      <c r="M105" s="599" t="str">
        <f>AssignThird!$H$4</f>
        <v>3-AEHIJ</v>
      </c>
      <c r="N105" s="600" t="str">
        <f t="shared" si="3"/>
        <v/>
      </c>
    </row>
    <row r="106" spans="2:25" x14ac:dyDescent="0.25">
      <c r="B106" s="195">
        <v>100</v>
      </c>
      <c r="C106" s="193" t="s">
        <v>1070</v>
      </c>
      <c r="D106" s="194" t="s">
        <v>1074</v>
      </c>
      <c r="E106" s="175">
        <v>46214.875</v>
      </c>
      <c r="F106" s="70">
        <f>$E106-VLOOKUP($G106,TimeZone!$L$4:$O$19,4,0)+VLOOKUP(TimeZone!$H$1,TimeZone!$C$4:$E$40,3,0)</f>
        <v>46215.125</v>
      </c>
      <c r="G106" s="188">
        <v>4</v>
      </c>
      <c r="H106" s="185" t="str">
        <f>VLOOKUP($G106,Language!$D$103:$E$118,2,0)</f>
        <v>Kansas City</v>
      </c>
      <c r="I106" s="52"/>
      <c r="J106" s="52"/>
      <c r="K106" s="201">
        <v>4</v>
      </c>
      <c r="M106" s="599" t="str">
        <f>AssignThird!$I$4</f>
        <v>3-CDFGH</v>
      </c>
      <c r="N106" s="600" t="str">
        <f t="shared" si="3"/>
        <v/>
      </c>
      <c r="Q106" s="92"/>
      <c r="R106" s="92"/>
      <c r="S106" s="92"/>
      <c r="T106" s="92"/>
      <c r="U106" s="92"/>
      <c r="V106" s="92"/>
      <c r="W106" s="92"/>
      <c r="X106" s="92"/>
      <c r="Y106" s="92"/>
    </row>
    <row r="107" spans="2:25" x14ac:dyDescent="0.25">
      <c r="B107" s="71" t="s">
        <v>134</v>
      </c>
      <c r="C107" s="88"/>
      <c r="D107" s="88"/>
      <c r="E107" s="53"/>
      <c r="F107" s="54"/>
      <c r="G107" s="184"/>
      <c r="H107" s="54"/>
      <c r="I107" s="54"/>
      <c r="J107" s="54"/>
      <c r="K107" s="101"/>
      <c r="M107" s="599" t="str">
        <f>AssignThird!$J$4</f>
        <v>3-DEIJL</v>
      </c>
      <c r="N107" s="600" t="str">
        <f t="shared" si="3"/>
        <v/>
      </c>
      <c r="Q107" s="92"/>
      <c r="R107" s="92"/>
      <c r="S107" s="92"/>
      <c r="T107" s="92"/>
      <c r="U107" s="92"/>
      <c r="V107" s="92"/>
      <c r="W107" s="92"/>
      <c r="X107" s="92"/>
      <c r="Y107" s="92"/>
    </row>
    <row r="108" spans="2:25" ht="15.75" thickBot="1" x14ac:dyDescent="0.3">
      <c r="B108" s="195">
        <v>101</v>
      </c>
      <c r="C108" s="193" t="s">
        <v>1075</v>
      </c>
      <c r="D108" s="194" t="s">
        <v>1076</v>
      </c>
      <c r="E108" s="175">
        <v>46217.625</v>
      </c>
      <c r="F108" s="70">
        <f>$E108-VLOOKUP($G108,TimeZone!$L$4:$O$19,4,0)+VLOOKUP(TimeZone!$H$1,TimeZone!$C$4:$E$40,3,0)</f>
        <v>46217.875</v>
      </c>
      <c r="G108" s="188">
        <v>5</v>
      </c>
      <c r="H108" s="185" t="str">
        <f>VLOOKUP($G108,Language!$D$103:$E$118,2,0)</f>
        <v>Dallas</v>
      </c>
      <c r="I108" s="52"/>
      <c r="J108" s="52"/>
      <c r="K108" s="176" t="str">
        <f>Language!$E$170</f>
        <v>Semi-Final 1</v>
      </c>
      <c r="M108" s="601" t="str">
        <f>AssignThird!$K$4</f>
        <v>3-EHIJK</v>
      </c>
      <c r="N108" s="602" t="str">
        <f t="shared" si="3"/>
        <v/>
      </c>
      <c r="P108" s="92"/>
      <c r="Q108" s="92"/>
      <c r="R108" s="92"/>
      <c r="S108" s="92"/>
      <c r="T108" s="92"/>
      <c r="U108" s="92"/>
      <c r="V108" s="92"/>
      <c r="W108" s="92"/>
      <c r="X108" s="92"/>
      <c r="Y108" s="92"/>
    </row>
    <row r="109" spans="2:25" x14ac:dyDescent="0.25">
      <c r="B109" s="195">
        <v>102</v>
      </c>
      <c r="C109" s="193" t="s">
        <v>1077</v>
      </c>
      <c r="D109" s="194" t="s">
        <v>1078</v>
      </c>
      <c r="E109" s="175">
        <v>46218.625</v>
      </c>
      <c r="F109" s="70">
        <f>$E109-VLOOKUP($G109,TimeZone!$L$4:$O$19,4,0)+VLOOKUP(TimeZone!$H$1,TimeZone!$C$4:$E$40,3,0)</f>
        <v>46218.875</v>
      </c>
      <c r="G109" s="188">
        <v>7</v>
      </c>
      <c r="H109" s="185" t="str">
        <f>VLOOKUP($G109,Language!$D$103:$E$118,2,0)</f>
        <v>Atlanta</v>
      </c>
      <c r="I109" s="52"/>
      <c r="J109" s="52"/>
      <c r="K109" s="176" t="str">
        <f>Language!$E$171</f>
        <v>Semi-Final 2</v>
      </c>
      <c r="P109" s="92"/>
      <c r="Q109" s="92"/>
      <c r="R109" s="92"/>
      <c r="S109" s="92"/>
      <c r="T109" s="92"/>
      <c r="U109" s="92"/>
      <c r="V109" s="92"/>
      <c r="W109" s="92"/>
      <c r="X109" s="92"/>
      <c r="Y109" s="93"/>
    </row>
    <row r="110" spans="2:25" x14ac:dyDescent="0.25">
      <c r="B110" s="71" t="s">
        <v>99</v>
      </c>
      <c r="C110" s="88"/>
      <c r="D110" s="88"/>
      <c r="E110" s="53"/>
      <c r="F110" s="54"/>
      <c r="G110" s="184"/>
      <c r="H110" s="54"/>
      <c r="I110" s="54"/>
      <c r="J110" s="54"/>
      <c r="K110" s="101"/>
      <c r="M110" s="126"/>
      <c r="N110" s="36"/>
      <c r="O110" s="92"/>
      <c r="P110" s="92"/>
      <c r="Q110" s="92"/>
      <c r="R110" s="92"/>
      <c r="S110" s="92"/>
      <c r="T110" s="92"/>
      <c r="U110" s="92"/>
      <c r="V110" s="92"/>
      <c r="W110" s="92"/>
      <c r="X110" s="92"/>
      <c r="Y110" s="93"/>
    </row>
    <row r="111" spans="2:25" x14ac:dyDescent="0.25">
      <c r="B111" s="195">
        <v>103</v>
      </c>
      <c r="C111" s="193" t="s">
        <v>1079</v>
      </c>
      <c r="D111" s="194" t="s">
        <v>1080</v>
      </c>
      <c r="E111" s="175">
        <v>46221.708333333336</v>
      </c>
      <c r="F111" s="70">
        <f>$E111-VLOOKUP($G111,TimeZone!$L$4:$O$19,4,0)+VLOOKUP(TimeZone!$H$1,TimeZone!$C$4:$E$40,3,0)</f>
        <v>46221.958333333336</v>
      </c>
      <c r="G111" s="188">
        <v>13</v>
      </c>
      <c r="H111" s="185" t="str">
        <f>VLOOKUP($G111,Language!$D$103:$E$118,2,0)</f>
        <v>Miami</v>
      </c>
      <c r="I111" s="52"/>
      <c r="J111" s="52"/>
      <c r="K111" s="108" t="str">
        <f>Language!$E$172</f>
        <v>Third place</v>
      </c>
      <c r="M111" s="126"/>
      <c r="N111" s="126"/>
    </row>
    <row r="112" spans="2:25" x14ac:dyDescent="0.25">
      <c r="B112" s="71" t="s">
        <v>55</v>
      </c>
      <c r="C112" s="88"/>
      <c r="D112" s="88"/>
      <c r="E112" s="53"/>
      <c r="F112" s="54"/>
      <c r="G112" s="184"/>
      <c r="H112" s="54"/>
      <c r="I112" s="54"/>
      <c r="J112" s="54"/>
      <c r="K112" s="101"/>
      <c r="M112" s="126"/>
      <c r="N112" s="126"/>
    </row>
    <row r="113" spans="2:14" ht="15.75" thickBot="1" x14ac:dyDescent="0.3">
      <c r="B113" s="196">
        <v>104</v>
      </c>
      <c r="C113" s="652" t="s">
        <v>1081</v>
      </c>
      <c r="D113" s="653" t="s">
        <v>1082</v>
      </c>
      <c r="E113" s="654">
        <v>46222.625</v>
      </c>
      <c r="F113" s="655">
        <f>$E113-VLOOKUP($G113,TimeZone!$L$4:$O$19,4,0)+VLOOKUP(TimeZone!$H$1,TimeZone!$C$4:$E$40,3,0)</f>
        <v>46222.875</v>
      </c>
      <c r="G113" s="656">
        <v>3</v>
      </c>
      <c r="H113" s="657" t="str">
        <f>VLOOKUP($G113,Language!$D$103:$E$118,2,0)</f>
        <v>New York/New Jersey</v>
      </c>
      <c r="I113" s="658"/>
      <c r="J113" s="659"/>
      <c r="K113" s="660" t="str">
        <f>Language!$E$173</f>
        <v>Final</v>
      </c>
      <c r="M113" s="126"/>
      <c r="N113" s="126"/>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52"/>
      <c r="C2" s="1059" t="str">
        <f>Language!$E$128</f>
        <v>Assignment of the group third in the round of 32</v>
      </c>
      <c r="D2" s="1059"/>
      <c r="E2" s="1059"/>
      <c r="F2" s="1059"/>
      <c r="G2" s="1059"/>
      <c r="H2" s="1059"/>
      <c r="I2" s="1059"/>
      <c r="J2" s="1059"/>
      <c r="K2" s="1059"/>
    </row>
    <row r="3" spans="1:11" ht="23.25" customHeight="1" x14ac:dyDescent="0.25">
      <c r="C3" s="1063" t="s">
        <v>1724</v>
      </c>
      <c r="D3" s="1063"/>
      <c r="E3" s="1063"/>
      <c r="F3" s="1063"/>
      <c r="G3" s="1063"/>
      <c r="H3" s="1063"/>
      <c r="I3" s="1063"/>
      <c r="J3" s="1063"/>
      <c r="K3" s="1063"/>
    </row>
    <row r="4" spans="1:11" ht="16.5" thickBot="1" x14ac:dyDescent="0.3">
      <c r="C4" s="437"/>
      <c r="D4" s="453" t="s">
        <v>1707</v>
      </c>
      <c r="E4" s="453" t="s">
        <v>1710</v>
      </c>
      <c r="F4" s="453" t="s">
        <v>1708</v>
      </c>
      <c r="G4" s="453" t="s">
        <v>1703</v>
      </c>
      <c r="H4" s="453" t="s">
        <v>1709</v>
      </c>
      <c r="I4" s="453" t="s">
        <v>1704</v>
      </c>
      <c r="J4" s="453" t="s">
        <v>1706</v>
      </c>
      <c r="K4" s="453" t="s">
        <v>1705</v>
      </c>
    </row>
    <row r="5" spans="1:11" ht="32.25" thickTop="1" x14ac:dyDescent="0.25">
      <c r="C5" s="1060" t="str">
        <f>Language!$E$177</f>
        <v>Group combination:</v>
      </c>
      <c r="D5" s="438" t="str">
        <f>Language!$E$178</f>
        <v>First in Group</v>
      </c>
      <c r="E5" s="439" t="str">
        <f>Language!$E$178</f>
        <v>First in Group</v>
      </c>
      <c r="F5" s="439" t="str">
        <f>Language!$E$178</f>
        <v>First in Group</v>
      </c>
      <c r="G5" s="439" t="str">
        <f>Language!$E$178</f>
        <v>First in Group</v>
      </c>
      <c r="H5" s="439" t="str">
        <f>Language!$E$178</f>
        <v>First in Group</v>
      </c>
      <c r="I5" s="439" t="str">
        <f>Language!$E$178</f>
        <v>First in Group</v>
      </c>
      <c r="J5" s="439" t="str">
        <f>Language!$E$178</f>
        <v>First in Group</v>
      </c>
      <c r="K5" s="440" t="str">
        <f>Language!$E$178</f>
        <v>First in Group</v>
      </c>
    </row>
    <row r="6" spans="1:11" ht="15.75" x14ac:dyDescent="0.25">
      <c r="C6" s="1061"/>
      <c r="D6" s="441" t="s">
        <v>24</v>
      </c>
      <c r="E6" s="442" t="s">
        <v>20</v>
      </c>
      <c r="F6" s="442" t="s">
        <v>25</v>
      </c>
      <c r="G6" s="442" t="s">
        <v>22</v>
      </c>
      <c r="H6" s="442" t="s">
        <v>272</v>
      </c>
      <c r="I6" s="442" t="s">
        <v>32</v>
      </c>
      <c r="J6" s="442" t="s">
        <v>33</v>
      </c>
      <c r="K6" s="443" t="s">
        <v>34</v>
      </c>
    </row>
    <row r="7" spans="1:11" ht="48" thickBot="1" x14ac:dyDescent="0.3">
      <c r="C7" s="1062"/>
      <c r="D7" s="444" t="str">
        <f>Language!$E$179</f>
        <v>against third of Group</v>
      </c>
      <c r="E7" s="445" t="str">
        <f>Language!$E$179</f>
        <v>against third of Group</v>
      </c>
      <c r="F7" s="445" t="str">
        <f>Language!$E$179</f>
        <v>against third of Group</v>
      </c>
      <c r="G7" s="445" t="str">
        <f>Language!$E$179</f>
        <v>against third of Group</v>
      </c>
      <c r="H7" s="445" t="str">
        <f>Language!$E$179</f>
        <v>against third of Group</v>
      </c>
      <c r="I7" s="445" t="str">
        <f>Language!$E$179</f>
        <v>against third of Group</v>
      </c>
      <c r="J7" s="445" t="str">
        <f>Language!$E$179</f>
        <v>against third of Group</v>
      </c>
      <c r="K7" s="446" t="str">
        <f>Language!$E$179</f>
        <v>against third of Group</v>
      </c>
    </row>
    <row r="8" spans="1:11" ht="15.75" x14ac:dyDescent="0.25">
      <c r="C8" s="454" t="s">
        <v>1621</v>
      </c>
      <c r="D8" s="456" t="s">
        <v>22</v>
      </c>
      <c r="E8" s="457" t="s">
        <v>841</v>
      </c>
      <c r="F8" s="457" t="s">
        <v>32</v>
      </c>
      <c r="G8" s="457" t="s">
        <v>23</v>
      </c>
      <c r="H8" s="458" t="s">
        <v>31</v>
      </c>
      <c r="I8" s="458" t="s">
        <v>272</v>
      </c>
      <c r="J8" s="458" t="s">
        <v>34</v>
      </c>
      <c r="K8" s="459" t="s">
        <v>33</v>
      </c>
    </row>
    <row r="9" spans="1:11" ht="15.75" x14ac:dyDescent="0.25">
      <c r="C9" s="454" t="s">
        <v>1620</v>
      </c>
      <c r="D9" s="456" t="s">
        <v>31</v>
      </c>
      <c r="E9" s="457" t="s">
        <v>272</v>
      </c>
      <c r="F9" s="457" t="s">
        <v>32</v>
      </c>
      <c r="G9" s="457" t="s">
        <v>25</v>
      </c>
      <c r="H9" s="460" t="s">
        <v>841</v>
      </c>
      <c r="I9" s="460" t="s">
        <v>23</v>
      </c>
      <c r="J9" s="460" t="s">
        <v>34</v>
      </c>
      <c r="K9" s="461" t="s">
        <v>33</v>
      </c>
    </row>
    <row r="10" spans="1:11" ht="15.75" x14ac:dyDescent="0.25">
      <c r="C10" s="454" t="s">
        <v>1619</v>
      </c>
      <c r="D10" s="456" t="s">
        <v>22</v>
      </c>
      <c r="E10" s="457" t="s">
        <v>841</v>
      </c>
      <c r="F10" s="457" t="s">
        <v>32</v>
      </c>
      <c r="G10" s="457" t="s">
        <v>25</v>
      </c>
      <c r="H10" s="460" t="s">
        <v>31</v>
      </c>
      <c r="I10" s="460" t="s">
        <v>272</v>
      </c>
      <c r="J10" s="460" t="s">
        <v>34</v>
      </c>
      <c r="K10" s="461" t="s">
        <v>33</v>
      </c>
    </row>
    <row r="11" spans="1:11" ht="15.75" x14ac:dyDescent="0.25">
      <c r="C11" s="454" t="s">
        <v>1618</v>
      </c>
      <c r="D11" s="456" t="s">
        <v>22</v>
      </c>
      <c r="E11" s="457" t="s">
        <v>841</v>
      </c>
      <c r="F11" s="457" t="s">
        <v>32</v>
      </c>
      <c r="G11" s="457" t="s">
        <v>25</v>
      </c>
      <c r="H11" s="460" t="s">
        <v>31</v>
      </c>
      <c r="I11" s="460" t="s">
        <v>23</v>
      </c>
      <c r="J11" s="460" t="s">
        <v>34</v>
      </c>
      <c r="K11" s="461" t="s">
        <v>33</v>
      </c>
    </row>
    <row r="12" spans="1:11" ht="15.75" x14ac:dyDescent="0.25">
      <c r="C12" s="454" t="s">
        <v>1617</v>
      </c>
      <c r="D12" s="456" t="s">
        <v>22</v>
      </c>
      <c r="E12" s="457" t="s">
        <v>272</v>
      </c>
      <c r="F12" s="457" t="s">
        <v>32</v>
      </c>
      <c r="G12" s="457" t="s">
        <v>25</v>
      </c>
      <c r="H12" s="460" t="s">
        <v>841</v>
      </c>
      <c r="I12" s="460" t="s">
        <v>23</v>
      </c>
      <c r="J12" s="460" t="s">
        <v>34</v>
      </c>
      <c r="K12" s="461" t="s">
        <v>33</v>
      </c>
    </row>
    <row r="13" spans="1:11" ht="15.75" x14ac:dyDescent="0.25">
      <c r="C13" s="454" t="s">
        <v>1616</v>
      </c>
      <c r="D13" s="456" t="s">
        <v>22</v>
      </c>
      <c r="E13" s="457" t="s">
        <v>272</v>
      </c>
      <c r="F13" s="457" t="s">
        <v>841</v>
      </c>
      <c r="G13" s="457" t="s">
        <v>25</v>
      </c>
      <c r="H13" s="460" t="s">
        <v>31</v>
      </c>
      <c r="I13" s="460" t="s">
        <v>23</v>
      </c>
      <c r="J13" s="460" t="s">
        <v>34</v>
      </c>
      <c r="K13" s="461" t="s">
        <v>33</v>
      </c>
    </row>
    <row r="14" spans="1:11" ht="15.75" x14ac:dyDescent="0.25">
      <c r="C14" s="454" t="s">
        <v>1615</v>
      </c>
      <c r="D14" s="456" t="s">
        <v>22</v>
      </c>
      <c r="E14" s="457" t="s">
        <v>272</v>
      </c>
      <c r="F14" s="457" t="s">
        <v>32</v>
      </c>
      <c r="G14" s="457" t="s">
        <v>25</v>
      </c>
      <c r="H14" s="460" t="s">
        <v>31</v>
      </c>
      <c r="I14" s="460" t="s">
        <v>23</v>
      </c>
      <c r="J14" s="460" t="s">
        <v>34</v>
      </c>
      <c r="K14" s="461" t="s">
        <v>33</v>
      </c>
    </row>
    <row r="15" spans="1:11" ht="15.75" x14ac:dyDescent="0.25">
      <c r="C15" s="454" t="s">
        <v>1614</v>
      </c>
      <c r="D15" s="456" t="s">
        <v>22</v>
      </c>
      <c r="E15" s="457" t="s">
        <v>272</v>
      </c>
      <c r="F15" s="457" t="s">
        <v>841</v>
      </c>
      <c r="G15" s="457" t="s">
        <v>25</v>
      </c>
      <c r="H15" s="460" t="s">
        <v>31</v>
      </c>
      <c r="I15" s="460" t="s">
        <v>23</v>
      </c>
      <c r="J15" s="460" t="s">
        <v>34</v>
      </c>
      <c r="K15" s="461" t="s">
        <v>32</v>
      </c>
    </row>
    <row r="16" spans="1:11" ht="15.75" x14ac:dyDescent="0.25">
      <c r="C16" s="454" t="s">
        <v>1613</v>
      </c>
      <c r="D16" s="456" t="s">
        <v>22</v>
      </c>
      <c r="E16" s="457" t="s">
        <v>272</v>
      </c>
      <c r="F16" s="457" t="s">
        <v>841</v>
      </c>
      <c r="G16" s="457" t="s">
        <v>25</v>
      </c>
      <c r="H16" s="460" t="s">
        <v>31</v>
      </c>
      <c r="I16" s="460" t="s">
        <v>23</v>
      </c>
      <c r="J16" s="460" t="s">
        <v>32</v>
      </c>
      <c r="K16" s="461" t="s">
        <v>33</v>
      </c>
    </row>
    <row r="17" spans="3:11" ht="15.75" x14ac:dyDescent="0.25">
      <c r="C17" s="454" t="s">
        <v>1612</v>
      </c>
      <c r="D17" s="456" t="s">
        <v>31</v>
      </c>
      <c r="E17" s="457" t="s">
        <v>272</v>
      </c>
      <c r="F17" s="457" t="s">
        <v>32</v>
      </c>
      <c r="G17" s="457" t="s">
        <v>21</v>
      </c>
      <c r="H17" s="460" t="s">
        <v>841</v>
      </c>
      <c r="I17" s="460" t="s">
        <v>23</v>
      </c>
      <c r="J17" s="460" t="s">
        <v>34</v>
      </c>
      <c r="K17" s="461" t="s">
        <v>33</v>
      </c>
    </row>
    <row r="18" spans="3:11" ht="15.75" x14ac:dyDescent="0.25">
      <c r="C18" s="454" t="s">
        <v>1611</v>
      </c>
      <c r="D18" s="456" t="s">
        <v>22</v>
      </c>
      <c r="E18" s="457" t="s">
        <v>841</v>
      </c>
      <c r="F18" s="457" t="s">
        <v>32</v>
      </c>
      <c r="G18" s="457" t="s">
        <v>21</v>
      </c>
      <c r="H18" s="460" t="s">
        <v>31</v>
      </c>
      <c r="I18" s="460" t="s">
        <v>272</v>
      </c>
      <c r="J18" s="460" t="s">
        <v>34</v>
      </c>
      <c r="K18" s="461" t="s">
        <v>33</v>
      </c>
    </row>
    <row r="19" spans="3:11" ht="15.75" x14ac:dyDescent="0.25">
      <c r="C19" s="454" t="s">
        <v>1610</v>
      </c>
      <c r="D19" s="456" t="s">
        <v>22</v>
      </c>
      <c r="E19" s="457" t="s">
        <v>841</v>
      </c>
      <c r="F19" s="457" t="s">
        <v>32</v>
      </c>
      <c r="G19" s="457" t="s">
        <v>21</v>
      </c>
      <c r="H19" s="460" t="s">
        <v>31</v>
      </c>
      <c r="I19" s="460" t="s">
        <v>23</v>
      </c>
      <c r="J19" s="460" t="s">
        <v>34</v>
      </c>
      <c r="K19" s="461" t="s">
        <v>33</v>
      </c>
    </row>
    <row r="20" spans="3:11" ht="15.75" x14ac:dyDescent="0.25">
      <c r="C20" s="454" t="s">
        <v>1609</v>
      </c>
      <c r="D20" s="456" t="s">
        <v>22</v>
      </c>
      <c r="E20" s="457" t="s">
        <v>272</v>
      </c>
      <c r="F20" s="457" t="s">
        <v>32</v>
      </c>
      <c r="G20" s="457" t="s">
        <v>21</v>
      </c>
      <c r="H20" s="460" t="s">
        <v>841</v>
      </c>
      <c r="I20" s="460" t="s">
        <v>23</v>
      </c>
      <c r="J20" s="460" t="s">
        <v>34</v>
      </c>
      <c r="K20" s="461" t="s">
        <v>33</v>
      </c>
    </row>
    <row r="21" spans="3:11" ht="15.75" x14ac:dyDescent="0.25">
      <c r="C21" s="454" t="s">
        <v>1608</v>
      </c>
      <c r="D21" s="456" t="s">
        <v>22</v>
      </c>
      <c r="E21" s="457" t="s">
        <v>272</v>
      </c>
      <c r="F21" s="457" t="s">
        <v>841</v>
      </c>
      <c r="G21" s="457" t="s">
        <v>21</v>
      </c>
      <c r="H21" s="460" t="s">
        <v>31</v>
      </c>
      <c r="I21" s="460" t="s">
        <v>23</v>
      </c>
      <c r="J21" s="460" t="s">
        <v>34</v>
      </c>
      <c r="K21" s="461" t="s">
        <v>33</v>
      </c>
    </row>
    <row r="22" spans="3:11" ht="15.75" x14ac:dyDescent="0.25">
      <c r="C22" s="454" t="s">
        <v>1607</v>
      </c>
      <c r="D22" s="456" t="s">
        <v>22</v>
      </c>
      <c r="E22" s="457" t="s">
        <v>272</v>
      </c>
      <c r="F22" s="457" t="s">
        <v>32</v>
      </c>
      <c r="G22" s="457" t="s">
        <v>21</v>
      </c>
      <c r="H22" s="460" t="s">
        <v>31</v>
      </c>
      <c r="I22" s="460" t="s">
        <v>23</v>
      </c>
      <c r="J22" s="460" t="s">
        <v>34</v>
      </c>
      <c r="K22" s="461" t="s">
        <v>33</v>
      </c>
    </row>
    <row r="23" spans="3:11" ht="15.75" x14ac:dyDescent="0.25">
      <c r="C23" s="454" t="s">
        <v>1606</v>
      </c>
      <c r="D23" s="456" t="s">
        <v>22</v>
      </c>
      <c r="E23" s="457" t="s">
        <v>272</v>
      </c>
      <c r="F23" s="457" t="s">
        <v>841</v>
      </c>
      <c r="G23" s="457" t="s">
        <v>21</v>
      </c>
      <c r="H23" s="460" t="s">
        <v>31</v>
      </c>
      <c r="I23" s="460" t="s">
        <v>23</v>
      </c>
      <c r="J23" s="460" t="s">
        <v>34</v>
      </c>
      <c r="K23" s="461" t="s">
        <v>32</v>
      </c>
    </row>
    <row r="24" spans="3:11" ht="15.75" x14ac:dyDescent="0.25">
      <c r="C24" s="454" t="s">
        <v>1605</v>
      </c>
      <c r="D24" s="456" t="s">
        <v>22</v>
      </c>
      <c r="E24" s="457" t="s">
        <v>272</v>
      </c>
      <c r="F24" s="457" t="s">
        <v>841</v>
      </c>
      <c r="G24" s="457" t="s">
        <v>21</v>
      </c>
      <c r="H24" s="460" t="s">
        <v>31</v>
      </c>
      <c r="I24" s="460" t="s">
        <v>23</v>
      </c>
      <c r="J24" s="460" t="s">
        <v>32</v>
      </c>
      <c r="K24" s="461" t="s">
        <v>33</v>
      </c>
    </row>
    <row r="25" spans="3:11" ht="15.75" x14ac:dyDescent="0.25">
      <c r="C25" s="454" t="s">
        <v>1604</v>
      </c>
      <c r="D25" s="456" t="s">
        <v>31</v>
      </c>
      <c r="E25" s="457" t="s">
        <v>272</v>
      </c>
      <c r="F25" s="457" t="s">
        <v>32</v>
      </c>
      <c r="G25" s="457" t="s">
        <v>21</v>
      </c>
      <c r="H25" s="460" t="s">
        <v>841</v>
      </c>
      <c r="I25" s="460" t="s">
        <v>25</v>
      </c>
      <c r="J25" s="460" t="s">
        <v>34</v>
      </c>
      <c r="K25" s="461" t="s">
        <v>33</v>
      </c>
    </row>
    <row r="26" spans="3:11" ht="15.75" x14ac:dyDescent="0.25">
      <c r="C26" s="454" t="s">
        <v>1603</v>
      </c>
      <c r="D26" s="456" t="s">
        <v>21</v>
      </c>
      <c r="E26" s="457" t="s">
        <v>841</v>
      </c>
      <c r="F26" s="457" t="s">
        <v>32</v>
      </c>
      <c r="G26" s="457" t="s">
        <v>25</v>
      </c>
      <c r="H26" s="460" t="s">
        <v>31</v>
      </c>
      <c r="I26" s="460" t="s">
        <v>23</v>
      </c>
      <c r="J26" s="460" t="s">
        <v>34</v>
      </c>
      <c r="K26" s="461" t="s">
        <v>33</v>
      </c>
    </row>
    <row r="27" spans="3:11" ht="15.75" x14ac:dyDescent="0.25">
      <c r="C27" s="454" t="s">
        <v>1602</v>
      </c>
      <c r="D27" s="456" t="s">
        <v>21</v>
      </c>
      <c r="E27" s="457" t="s">
        <v>272</v>
      </c>
      <c r="F27" s="457" t="s">
        <v>32</v>
      </c>
      <c r="G27" s="457" t="s">
        <v>25</v>
      </c>
      <c r="H27" s="460" t="s">
        <v>841</v>
      </c>
      <c r="I27" s="460" t="s">
        <v>23</v>
      </c>
      <c r="J27" s="460" t="s">
        <v>34</v>
      </c>
      <c r="K27" s="461" t="s">
        <v>33</v>
      </c>
    </row>
    <row r="28" spans="3:11" ht="15.75" x14ac:dyDescent="0.25">
      <c r="C28" s="454" t="s">
        <v>1601</v>
      </c>
      <c r="D28" s="456" t="s">
        <v>21</v>
      </c>
      <c r="E28" s="457" t="s">
        <v>272</v>
      </c>
      <c r="F28" s="457" t="s">
        <v>841</v>
      </c>
      <c r="G28" s="457" t="s">
        <v>25</v>
      </c>
      <c r="H28" s="460" t="s">
        <v>31</v>
      </c>
      <c r="I28" s="460" t="s">
        <v>23</v>
      </c>
      <c r="J28" s="460" t="s">
        <v>34</v>
      </c>
      <c r="K28" s="461" t="s">
        <v>33</v>
      </c>
    </row>
    <row r="29" spans="3:11" ht="15.75" x14ac:dyDescent="0.25">
      <c r="C29" s="454" t="s">
        <v>1600</v>
      </c>
      <c r="D29" s="456" t="s">
        <v>21</v>
      </c>
      <c r="E29" s="457" t="s">
        <v>272</v>
      </c>
      <c r="F29" s="457" t="s">
        <v>32</v>
      </c>
      <c r="G29" s="457" t="s">
        <v>25</v>
      </c>
      <c r="H29" s="460" t="s">
        <v>31</v>
      </c>
      <c r="I29" s="460" t="s">
        <v>23</v>
      </c>
      <c r="J29" s="460" t="s">
        <v>34</v>
      </c>
      <c r="K29" s="461" t="s">
        <v>33</v>
      </c>
    </row>
    <row r="30" spans="3:11" ht="15.75" x14ac:dyDescent="0.25">
      <c r="C30" s="454" t="s">
        <v>1599</v>
      </c>
      <c r="D30" s="456" t="s">
        <v>21</v>
      </c>
      <c r="E30" s="457" t="s">
        <v>272</v>
      </c>
      <c r="F30" s="457" t="s">
        <v>841</v>
      </c>
      <c r="G30" s="457" t="s">
        <v>25</v>
      </c>
      <c r="H30" s="460" t="s">
        <v>31</v>
      </c>
      <c r="I30" s="460" t="s">
        <v>23</v>
      </c>
      <c r="J30" s="460" t="s">
        <v>34</v>
      </c>
      <c r="K30" s="461" t="s">
        <v>32</v>
      </c>
    </row>
    <row r="31" spans="3:11" ht="15.75" x14ac:dyDescent="0.25">
      <c r="C31" s="454" t="s">
        <v>1598</v>
      </c>
      <c r="D31" s="456" t="s">
        <v>21</v>
      </c>
      <c r="E31" s="457" t="s">
        <v>272</v>
      </c>
      <c r="F31" s="457" t="s">
        <v>841</v>
      </c>
      <c r="G31" s="457" t="s">
        <v>25</v>
      </c>
      <c r="H31" s="460" t="s">
        <v>31</v>
      </c>
      <c r="I31" s="460" t="s">
        <v>23</v>
      </c>
      <c r="J31" s="460" t="s">
        <v>32</v>
      </c>
      <c r="K31" s="461" t="s">
        <v>33</v>
      </c>
    </row>
    <row r="32" spans="3:11" ht="15.75" x14ac:dyDescent="0.25">
      <c r="C32" s="454" t="s">
        <v>1597</v>
      </c>
      <c r="D32" s="456" t="s">
        <v>22</v>
      </c>
      <c r="E32" s="457" t="s">
        <v>841</v>
      </c>
      <c r="F32" s="457" t="s">
        <v>32</v>
      </c>
      <c r="G32" s="457" t="s">
        <v>21</v>
      </c>
      <c r="H32" s="460" t="s">
        <v>31</v>
      </c>
      <c r="I32" s="460" t="s">
        <v>25</v>
      </c>
      <c r="J32" s="460" t="s">
        <v>34</v>
      </c>
      <c r="K32" s="461" t="s">
        <v>33</v>
      </c>
    </row>
    <row r="33" spans="3:11" ht="15.75" x14ac:dyDescent="0.25">
      <c r="C33" s="454" t="s">
        <v>1596</v>
      </c>
      <c r="D33" s="456" t="s">
        <v>22</v>
      </c>
      <c r="E33" s="457" t="s">
        <v>272</v>
      </c>
      <c r="F33" s="457" t="s">
        <v>32</v>
      </c>
      <c r="G33" s="457" t="s">
        <v>21</v>
      </c>
      <c r="H33" s="460" t="s">
        <v>841</v>
      </c>
      <c r="I33" s="460" t="s">
        <v>25</v>
      </c>
      <c r="J33" s="460" t="s">
        <v>34</v>
      </c>
      <c r="K33" s="461" t="s">
        <v>33</v>
      </c>
    </row>
    <row r="34" spans="3:11" ht="15.75" x14ac:dyDescent="0.25">
      <c r="C34" s="454" t="s">
        <v>1595</v>
      </c>
      <c r="D34" s="456" t="s">
        <v>22</v>
      </c>
      <c r="E34" s="457" t="s">
        <v>272</v>
      </c>
      <c r="F34" s="457" t="s">
        <v>841</v>
      </c>
      <c r="G34" s="457" t="s">
        <v>21</v>
      </c>
      <c r="H34" s="460" t="s">
        <v>31</v>
      </c>
      <c r="I34" s="460" t="s">
        <v>25</v>
      </c>
      <c r="J34" s="460" t="s">
        <v>34</v>
      </c>
      <c r="K34" s="461" t="s">
        <v>33</v>
      </c>
    </row>
    <row r="35" spans="3:11" ht="15.75" x14ac:dyDescent="0.25">
      <c r="C35" s="454" t="s">
        <v>1594</v>
      </c>
      <c r="D35" s="456" t="s">
        <v>22</v>
      </c>
      <c r="E35" s="457" t="s">
        <v>272</v>
      </c>
      <c r="F35" s="457" t="s">
        <v>32</v>
      </c>
      <c r="G35" s="457" t="s">
        <v>21</v>
      </c>
      <c r="H35" s="460" t="s">
        <v>31</v>
      </c>
      <c r="I35" s="460" t="s">
        <v>25</v>
      </c>
      <c r="J35" s="460" t="s">
        <v>34</v>
      </c>
      <c r="K35" s="461" t="s">
        <v>33</v>
      </c>
    </row>
    <row r="36" spans="3:11" ht="15.75" x14ac:dyDescent="0.25">
      <c r="C36" s="454" t="s">
        <v>1593</v>
      </c>
      <c r="D36" s="456" t="s">
        <v>22</v>
      </c>
      <c r="E36" s="457" t="s">
        <v>272</v>
      </c>
      <c r="F36" s="457" t="s">
        <v>841</v>
      </c>
      <c r="G36" s="457" t="s">
        <v>21</v>
      </c>
      <c r="H36" s="460" t="s">
        <v>31</v>
      </c>
      <c r="I36" s="460" t="s">
        <v>25</v>
      </c>
      <c r="J36" s="460" t="s">
        <v>34</v>
      </c>
      <c r="K36" s="461" t="s">
        <v>32</v>
      </c>
    </row>
    <row r="37" spans="3:11" ht="15.75" x14ac:dyDescent="0.25">
      <c r="C37" s="454" t="s">
        <v>1592</v>
      </c>
      <c r="D37" s="456" t="s">
        <v>22</v>
      </c>
      <c r="E37" s="457" t="s">
        <v>272</v>
      </c>
      <c r="F37" s="457" t="s">
        <v>841</v>
      </c>
      <c r="G37" s="457" t="s">
        <v>21</v>
      </c>
      <c r="H37" s="460" t="s">
        <v>31</v>
      </c>
      <c r="I37" s="460" t="s">
        <v>25</v>
      </c>
      <c r="J37" s="460" t="s">
        <v>32</v>
      </c>
      <c r="K37" s="461" t="s">
        <v>33</v>
      </c>
    </row>
    <row r="38" spans="3:11" ht="15.75" x14ac:dyDescent="0.25">
      <c r="C38" s="454" t="s">
        <v>1591</v>
      </c>
      <c r="D38" s="456" t="s">
        <v>21</v>
      </c>
      <c r="E38" s="457" t="s">
        <v>841</v>
      </c>
      <c r="F38" s="457" t="s">
        <v>22</v>
      </c>
      <c r="G38" s="457" t="s">
        <v>25</v>
      </c>
      <c r="H38" s="460" t="s">
        <v>32</v>
      </c>
      <c r="I38" s="460" t="s">
        <v>23</v>
      </c>
      <c r="J38" s="460" t="s">
        <v>34</v>
      </c>
      <c r="K38" s="461" t="s">
        <v>33</v>
      </c>
    </row>
    <row r="39" spans="3:11" ht="15.75" x14ac:dyDescent="0.25">
      <c r="C39" s="454" t="s">
        <v>1590</v>
      </c>
      <c r="D39" s="456" t="s">
        <v>21</v>
      </c>
      <c r="E39" s="457" t="s">
        <v>841</v>
      </c>
      <c r="F39" s="457" t="s">
        <v>22</v>
      </c>
      <c r="G39" s="457" t="s">
        <v>25</v>
      </c>
      <c r="H39" s="460" t="s">
        <v>31</v>
      </c>
      <c r="I39" s="460" t="s">
        <v>23</v>
      </c>
      <c r="J39" s="460" t="s">
        <v>34</v>
      </c>
      <c r="K39" s="461" t="s">
        <v>33</v>
      </c>
    </row>
    <row r="40" spans="3:11" ht="15.75" x14ac:dyDescent="0.25">
      <c r="C40" s="454" t="s">
        <v>1589</v>
      </c>
      <c r="D40" s="456" t="s">
        <v>21</v>
      </c>
      <c r="E40" s="457" t="s">
        <v>22</v>
      </c>
      <c r="F40" s="457" t="s">
        <v>32</v>
      </c>
      <c r="G40" s="457" t="s">
        <v>25</v>
      </c>
      <c r="H40" s="460" t="s">
        <v>31</v>
      </c>
      <c r="I40" s="460" t="s">
        <v>23</v>
      </c>
      <c r="J40" s="460" t="s">
        <v>34</v>
      </c>
      <c r="K40" s="461" t="s">
        <v>33</v>
      </c>
    </row>
    <row r="41" spans="3:11" ht="15.75" x14ac:dyDescent="0.25">
      <c r="C41" s="454" t="s">
        <v>1588</v>
      </c>
      <c r="D41" s="456" t="s">
        <v>21</v>
      </c>
      <c r="E41" s="457" t="s">
        <v>841</v>
      </c>
      <c r="F41" s="457" t="s">
        <v>22</v>
      </c>
      <c r="G41" s="457" t="s">
        <v>25</v>
      </c>
      <c r="H41" s="460" t="s">
        <v>31</v>
      </c>
      <c r="I41" s="460" t="s">
        <v>23</v>
      </c>
      <c r="J41" s="460" t="s">
        <v>34</v>
      </c>
      <c r="K41" s="461" t="s">
        <v>32</v>
      </c>
    </row>
    <row r="42" spans="3:11" ht="15.75" x14ac:dyDescent="0.25">
      <c r="C42" s="454" t="s">
        <v>1587</v>
      </c>
      <c r="D42" s="456" t="s">
        <v>21</v>
      </c>
      <c r="E42" s="457" t="s">
        <v>841</v>
      </c>
      <c r="F42" s="457" t="s">
        <v>22</v>
      </c>
      <c r="G42" s="457" t="s">
        <v>25</v>
      </c>
      <c r="H42" s="460" t="s">
        <v>31</v>
      </c>
      <c r="I42" s="460" t="s">
        <v>23</v>
      </c>
      <c r="J42" s="460" t="s">
        <v>32</v>
      </c>
      <c r="K42" s="461" t="s">
        <v>33</v>
      </c>
    </row>
    <row r="43" spans="3:11" ht="15.75" x14ac:dyDescent="0.25">
      <c r="C43" s="454" t="s">
        <v>1586</v>
      </c>
      <c r="D43" s="456" t="s">
        <v>21</v>
      </c>
      <c r="E43" s="457" t="s">
        <v>272</v>
      </c>
      <c r="F43" s="457" t="s">
        <v>22</v>
      </c>
      <c r="G43" s="457" t="s">
        <v>25</v>
      </c>
      <c r="H43" s="460" t="s">
        <v>841</v>
      </c>
      <c r="I43" s="460" t="s">
        <v>23</v>
      </c>
      <c r="J43" s="460" t="s">
        <v>34</v>
      </c>
      <c r="K43" s="461" t="s">
        <v>33</v>
      </c>
    </row>
    <row r="44" spans="3:11" ht="15.75" x14ac:dyDescent="0.25">
      <c r="C44" s="454" t="s">
        <v>1585</v>
      </c>
      <c r="D44" s="456" t="s">
        <v>21</v>
      </c>
      <c r="E44" s="457" t="s">
        <v>272</v>
      </c>
      <c r="F44" s="457" t="s">
        <v>22</v>
      </c>
      <c r="G44" s="457" t="s">
        <v>25</v>
      </c>
      <c r="H44" s="460" t="s">
        <v>32</v>
      </c>
      <c r="I44" s="460" t="s">
        <v>23</v>
      </c>
      <c r="J44" s="460" t="s">
        <v>34</v>
      </c>
      <c r="K44" s="461" t="s">
        <v>33</v>
      </c>
    </row>
    <row r="45" spans="3:11" ht="15.75" x14ac:dyDescent="0.25">
      <c r="C45" s="454" t="s">
        <v>1584</v>
      </c>
      <c r="D45" s="456" t="s">
        <v>21</v>
      </c>
      <c r="E45" s="457" t="s">
        <v>272</v>
      </c>
      <c r="F45" s="457" t="s">
        <v>22</v>
      </c>
      <c r="G45" s="457" t="s">
        <v>25</v>
      </c>
      <c r="H45" s="460" t="s">
        <v>841</v>
      </c>
      <c r="I45" s="460" t="s">
        <v>23</v>
      </c>
      <c r="J45" s="460" t="s">
        <v>34</v>
      </c>
      <c r="K45" s="461" t="s">
        <v>32</v>
      </c>
    </row>
    <row r="46" spans="3:11" ht="15.75" x14ac:dyDescent="0.25">
      <c r="C46" s="454" t="s">
        <v>1583</v>
      </c>
      <c r="D46" s="456" t="s">
        <v>21</v>
      </c>
      <c r="E46" s="457" t="s">
        <v>272</v>
      </c>
      <c r="F46" s="457" t="s">
        <v>22</v>
      </c>
      <c r="G46" s="457" t="s">
        <v>25</v>
      </c>
      <c r="H46" s="460" t="s">
        <v>841</v>
      </c>
      <c r="I46" s="460" t="s">
        <v>23</v>
      </c>
      <c r="J46" s="460" t="s">
        <v>32</v>
      </c>
      <c r="K46" s="461" t="s">
        <v>33</v>
      </c>
    </row>
    <row r="47" spans="3:11" ht="15.75" x14ac:dyDescent="0.25">
      <c r="C47" s="454" t="s">
        <v>1582</v>
      </c>
      <c r="D47" s="456" t="s">
        <v>21</v>
      </c>
      <c r="E47" s="457" t="s">
        <v>272</v>
      </c>
      <c r="F47" s="457" t="s">
        <v>22</v>
      </c>
      <c r="G47" s="457" t="s">
        <v>25</v>
      </c>
      <c r="H47" s="460" t="s">
        <v>31</v>
      </c>
      <c r="I47" s="460" t="s">
        <v>23</v>
      </c>
      <c r="J47" s="460" t="s">
        <v>34</v>
      </c>
      <c r="K47" s="461" t="s">
        <v>33</v>
      </c>
    </row>
    <row r="48" spans="3:11" ht="15.75" x14ac:dyDescent="0.25">
      <c r="C48" s="454" t="s">
        <v>1581</v>
      </c>
      <c r="D48" s="456" t="s">
        <v>21</v>
      </c>
      <c r="E48" s="457" t="s">
        <v>272</v>
      </c>
      <c r="F48" s="457" t="s">
        <v>841</v>
      </c>
      <c r="G48" s="457" t="s">
        <v>25</v>
      </c>
      <c r="H48" s="460" t="s">
        <v>31</v>
      </c>
      <c r="I48" s="460" t="s">
        <v>23</v>
      </c>
      <c r="J48" s="460" t="s">
        <v>34</v>
      </c>
      <c r="K48" s="461" t="s">
        <v>22</v>
      </c>
    </row>
    <row r="49" spans="3:11" ht="15.75" x14ac:dyDescent="0.25">
      <c r="C49" s="454" t="s">
        <v>1580</v>
      </c>
      <c r="D49" s="456" t="s">
        <v>21</v>
      </c>
      <c r="E49" s="457" t="s">
        <v>272</v>
      </c>
      <c r="F49" s="457" t="s">
        <v>841</v>
      </c>
      <c r="G49" s="457" t="s">
        <v>25</v>
      </c>
      <c r="H49" s="460" t="s">
        <v>31</v>
      </c>
      <c r="I49" s="460" t="s">
        <v>23</v>
      </c>
      <c r="J49" s="460" t="s">
        <v>22</v>
      </c>
      <c r="K49" s="461" t="s">
        <v>33</v>
      </c>
    </row>
    <row r="50" spans="3:11" ht="15.75" x14ac:dyDescent="0.25">
      <c r="C50" s="454" t="s">
        <v>1579</v>
      </c>
      <c r="D50" s="456" t="s">
        <v>21</v>
      </c>
      <c r="E50" s="457" t="s">
        <v>272</v>
      </c>
      <c r="F50" s="457" t="s">
        <v>22</v>
      </c>
      <c r="G50" s="457" t="s">
        <v>25</v>
      </c>
      <c r="H50" s="460" t="s">
        <v>31</v>
      </c>
      <c r="I50" s="460" t="s">
        <v>23</v>
      </c>
      <c r="J50" s="460" t="s">
        <v>34</v>
      </c>
      <c r="K50" s="461" t="s">
        <v>32</v>
      </c>
    </row>
    <row r="51" spans="3:11" ht="15.75" x14ac:dyDescent="0.25">
      <c r="C51" s="454" t="s">
        <v>1578</v>
      </c>
      <c r="D51" s="456" t="s">
        <v>21</v>
      </c>
      <c r="E51" s="457" t="s">
        <v>272</v>
      </c>
      <c r="F51" s="457" t="s">
        <v>22</v>
      </c>
      <c r="G51" s="457" t="s">
        <v>25</v>
      </c>
      <c r="H51" s="460" t="s">
        <v>31</v>
      </c>
      <c r="I51" s="460" t="s">
        <v>23</v>
      </c>
      <c r="J51" s="460" t="s">
        <v>32</v>
      </c>
      <c r="K51" s="461" t="s">
        <v>33</v>
      </c>
    </row>
    <row r="52" spans="3:11" ht="15.75" x14ac:dyDescent="0.25">
      <c r="C52" s="454" t="s">
        <v>1577</v>
      </c>
      <c r="D52" s="456" t="s">
        <v>21</v>
      </c>
      <c r="E52" s="457" t="s">
        <v>272</v>
      </c>
      <c r="F52" s="457" t="s">
        <v>841</v>
      </c>
      <c r="G52" s="457" t="s">
        <v>25</v>
      </c>
      <c r="H52" s="460" t="s">
        <v>31</v>
      </c>
      <c r="I52" s="460" t="s">
        <v>23</v>
      </c>
      <c r="J52" s="460" t="s">
        <v>22</v>
      </c>
      <c r="K52" s="461" t="s">
        <v>32</v>
      </c>
    </row>
    <row r="53" spans="3:11" ht="15.75" x14ac:dyDescent="0.25">
      <c r="C53" s="454" t="s">
        <v>1576</v>
      </c>
      <c r="D53" s="456" t="s">
        <v>31</v>
      </c>
      <c r="E53" s="457" t="s">
        <v>841</v>
      </c>
      <c r="F53" s="457" t="s">
        <v>20</v>
      </c>
      <c r="G53" s="457" t="s">
        <v>23</v>
      </c>
      <c r="H53" s="460" t="s">
        <v>32</v>
      </c>
      <c r="I53" s="460" t="s">
        <v>272</v>
      </c>
      <c r="J53" s="460" t="s">
        <v>34</v>
      </c>
      <c r="K53" s="461" t="s">
        <v>33</v>
      </c>
    </row>
    <row r="54" spans="3:11" ht="15.75" x14ac:dyDescent="0.25">
      <c r="C54" s="454" t="s">
        <v>1575</v>
      </c>
      <c r="D54" s="456" t="s">
        <v>22</v>
      </c>
      <c r="E54" s="457" t="s">
        <v>841</v>
      </c>
      <c r="F54" s="457" t="s">
        <v>32</v>
      </c>
      <c r="G54" s="457" t="s">
        <v>20</v>
      </c>
      <c r="H54" s="460" t="s">
        <v>31</v>
      </c>
      <c r="I54" s="460" t="s">
        <v>272</v>
      </c>
      <c r="J54" s="460" t="s">
        <v>34</v>
      </c>
      <c r="K54" s="461" t="s">
        <v>33</v>
      </c>
    </row>
    <row r="55" spans="3:11" ht="15.75" x14ac:dyDescent="0.25">
      <c r="C55" s="454" t="s">
        <v>1574</v>
      </c>
      <c r="D55" s="456" t="s">
        <v>22</v>
      </c>
      <c r="E55" s="457" t="s">
        <v>841</v>
      </c>
      <c r="F55" s="457" t="s">
        <v>20</v>
      </c>
      <c r="G55" s="457" t="s">
        <v>23</v>
      </c>
      <c r="H55" s="460" t="s">
        <v>32</v>
      </c>
      <c r="I55" s="460" t="s">
        <v>31</v>
      </c>
      <c r="J55" s="460" t="s">
        <v>34</v>
      </c>
      <c r="K55" s="461" t="s">
        <v>33</v>
      </c>
    </row>
    <row r="56" spans="3:11" ht="15.75" x14ac:dyDescent="0.25">
      <c r="C56" s="454" t="s">
        <v>1573</v>
      </c>
      <c r="D56" s="456" t="s">
        <v>22</v>
      </c>
      <c r="E56" s="457" t="s">
        <v>841</v>
      </c>
      <c r="F56" s="457" t="s">
        <v>20</v>
      </c>
      <c r="G56" s="457" t="s">
        <v>23</v>
      </c>
      <c r="H56" s="460" t="s">
        <v>32</v>
      </c>
      <c r="I56" s="460" t="s">
        <v>272</v>
      </c>
      <c r="J56" s="460" t="s">
        <v>34</v>
      </c>
      <c r="K56" s="461" t="s">
        <v>33</v>
      </c>
    </row>
    <row r="57" spans="3:11" ht="15.75" x14ac:dyDescent="0.25">
      <c r="C57" s="454" t="s">
        <v>1572</v>
      </c>
      <c r="D57" s="456" t="s">
        <v>22</v>
      </c>
      <c r="E57" s="457" t="s">
        <v>841</v>
      </c>
      <c r="F57" s="457" t="s">
        <v>20</v>
      </c>
      <c r="G57" s="457" t="s">
        <v>23</v>
      </c>
      <c r="H57" s="460" t="s">
        <v>31</v>
      </c>
      <c r="I57" s="460" t="s">
        <v>272</v>
      </c>
      <c r="J57" s="460" t="s">
        <v>34</v>
      </c>
      <c r="K57" s="461" t="s">
        <v>33</v>
      </c>
    </row>
    <row r="58" spans="3:11" ht="15.75" x14ac:dyDescent="0.25">
      <c r="C58" s="454" t="s">
        <v>1571</v>
      </c>
      <c r="D58" s="456" t="s">
        <v>22</v>
      </c>
      <c r="E58" s="457" t="s">
        <v>272</v>
      </c>
      <c r="F58" s="457" t="s">
        <v>20</v>
      </c>
      <c r="G58" s="457" t="s">
        <v>23</v>
      </c>
      <c r="H58" s="460" t="s">
        <v>32</v>
      </c>
      <c r="I58" s="460" t="s">
        <v>31</v>
      </c>
      <c r="J58" s="460" t="s">
        <v>34</v>
      </c>
      <c r="K58" s="461" t="s">
        <v>33</v>
      </c>
    </row>
    <row r="59" spans="3:11" ht="15.75" x14ac:dyDescent="0.25">
      <c r="C59" s="454" t="s">
        <v>1570</v>
      </c>
      <c r="D59" s="456" t="s">
        <v>22</v>
      </c>
      <c r="E59" s="457" t="s">
        <v>841</v>
      </c>
      <c r="F59" s="457" t="s">
        <v>20</v>
      </c>
      <c r="G59" s="457" t="s">
        <v>23</v>
      </c>
      <c r="H59" s="460" t="s">
        <v>31</v>
      </c>
      <c r="I59" s="460" t="s">
        <v>272</v>
      </c>
      <c r="J59" s="460" t="s">
        <v>34</v>
      </c>
      <c r="K59" s="461" t="s">
        <v>32</v>
      </c>
    </row>
    <row r="60" spans="3:11" ht="15.75" x14ac:dyDescent="0.25">
      <c r="C60" s="454" t="s">
        <v>1569</v>
      </c>
      <c r="D60" s="456" t="s">
        <v>22</v>
      </c>
      <c r="E60" s="457" t="s">
        <v>841</v>
      </c>
      <c r="F60" s="457" t="s">
        <v>20</v>
      </c>
      <c r="G60" s="457" t="s">
        <v>23</v>
      </c>
      <c r="H60" s="460" t="s">
        <v>31</v>
      </c>
      <c r="I60" s="460" t="s">
        <v>272</v>
      </c>
      <c r="J60" s="460" t="s">
        <v>32</v>
      </c>
      <c r="K60" s="461" t="s">
        <v>33</v>
      </c>
    </row>
    <row r="61" spans="3:11" ht="15.75" x14ac:dyDescent="0.25">
      <c r="C61" s="454" t="s">
        <v>1568</v>
      </c>
      <c r="D61" s="456" t="s">
        <v>31</v>
      </c>
      <c r="E61" s="457" t="s">
        <v>841</v>
      </c>
      <c r="F61" s="457" t="s">
        <v>20</v>
      </c>
      <c r="G61" s="457" t="s">
        <v>25</v>
      </c>
      <c r="H61" s="460" t="s">
        <v>32</v>
      </c>
      <c r="I61" s="460" t="s">
        <v>272</v>
      </c>
      <c r="J61" s="460" t="s">
        <v>34</v>
      </c>
      <c r="K61" s="461" t="s">
        <v>33</v>
      </c>
    </row>
    <row r="62" spans="3:11" ht="15.75" x14ac:dyDescent="0.25">
      <c r="C62" s="454" t="s">
        <v>1567</v>
      </c>
      <c r="D62" s="456" t="s">
        <v>31</v>
      </c>
      <c r="E62" s="457" t="s">
        <v>841</v>
      </c>
      <c r="F62" s="457" t="s">
        <v>20</v>
      </c>
      <c r="G62" s="457" t="s">
        <v>25</v>
      </c>
      <c r="H62" s="460" t="s">
        <v>32</v>
      </c>
      <c r="I62" s="460" t="s">
        <v>23</v>
      </c>
      <c r="J62" s="460" t="s">
        <v>34</v>
      </c>
      <c r="K62" s="461" t="s">
        <v>33</v>
      </c>
    </row>
    <row r="63" spans="3:11" ht="15.75" x14ac:dyDescent="0.25">
      <c r="C63" s="454" t="s">
        <v>1566</v>
      </c>
      <c r="D63" s="456" t="s">
        <v>32</v>
      </c>
      <c r="E63" s="457" t="s">
        <v>272</v>
      </c>
      <c r="F63" s="457" t="s">
        <v>20</v>
      </c>
      <c r="G63" s="457" t="s">
        <v>25</v>
      </c>
      <c r="H63" s="460" t="s">
        <v>841</v>
      </c>
      <c r="I63" s="460" t="s">
        <v>23</v>
      </c>
      <c r="J63" s="460" t="s">
        <v>34</v>
      </c>
      <c r="K63" s="461" t="s">
        <v>33</v>
      </c>
    </row>
    <row r="64" spans="3:11" ht="15.75" x14ac:dyDescent="0.25">
      <c r="C64" s="454" t="s">
        <v>1565</v>
      </c>
      <c r="D64" s="456" t="s">
        <v>31</v>
      </c>
      <c r="E64" s="457" t="s">
        <v>272</v>
      </c>
      <c r="F64" s="457" t="s">
        <v>20</v>
      </c>
      <c r="G64" s="457" t="s">
        <v>25</v>
      </c>
      <c r="H64" s="460" t="s">
        <v>841</v>
      </c>
      <c r="I64" s="460" t="s">
        <v>23</v>
      </c>
      <c r="J64" s="460" t="s">
        <v>34</v>
      </c>
      <c r="K64" s="461" t="s">
        <v>33</v>
      </c>
    </row>
    <row r="65" spans="3:11" ht="15.75" x14ac:dyDescent="0.25">
      <c r="C65" s="454" t="s">
        <v>1564</v>
      </c>
      <c r="D65" s="456" t="s">
        <v>31</v>
      </c>
      <c r="E65" s="457" t="s">
        <v>272</v>
      </c>
      <c r="F65" s="457" t="s">
        <v>20</v>
      </c>
      <c r="G65" s="457" t="s">
        <v>25</v>
      </c>
      <c r="H65" s="460" t="s">
        <v>32</v>
      </c>
      <c r="I65" s="460" t="s">
        <v>23</v>
      </c>
      <c r="J65" s="460" t="s">
        <v>34</v>
      </c>
      <c r="K65" s="461" t="s">
        <v>33</v>
      </c>
    </row>
    <row r="66" spans="3:11" ht="15.75" x14ac:dyDescent="0.25">
      <c r="C66" s="454" t="s">
        <v>1563</v>
      </c>
      <c r="D66" s="456" t="s">
        <v>31</v>
      </c>
      <c r="E66" s="457" t="s">
        <v>272</v>
      </c>
      <c r="F66" s="457" t="s">
        <v>20</v>
      </c>
      <c r="G66" s="457" t="s">
        <v>25</v>
      </c>
      <c r="H66" s="460" t="s">
        <v>841</v>
      </c>
      <c r="I66" s="460" t="s">
        <v>23</v>
      </c>
      <c r="J66" s="460" t="s">
        <v>34</v>
      </c>
      <c r="K66" s="461" t="s">
        <v>32</v>
      </c>
    </row>
    <row r="67" spans="3:11" ht="15.75" x14ac:dyDescent="0.25">
      <c r="C67" s="454" t="s">
        <v>1562</v>
      </c>
      <c r="D67" s="456" t="s">
        <v>31</v>
      </c>
      <c r="E67" s="457" t="s">
        <v>272</v>
      </c>
      <c r="F67" s="457" t="s">
        <v>20</v>
      </c>
      <c r="G67" s="457" t="s">
        <v>25</v>
      </c>
      <c r="H67" s="460" t="s">
        <v>841</v>
      </c>
      <c r="I67" s="460" t="s">
        <v>23</v>
      </c>
      <c r="J67" s="460" t="s">
        <v>32</v>
      </c>
      <c r="K67" s="461" t="s">
        <v>33</v>
      </c>
    </row>
    <row r="68" spans="3:11" ht="15.75" x14ac:dyDescent="0.25">
      <c r="C68" s="454" t="s">
        <v>1561</v>
      </c>
      <c r="D68" s="456" t="s">
        <v>22</v>
      </c>
      <c r="E68" s="457" t="s">
        <v>841</v>
      </c>
      <c r="F68" s="457" t="s">
        <v>20</v>
      </c>
      <c r="G68" s="457" t="s">
        <v>25</v>
      </c>
      <c r="H68" s="460" t="s">
        <v>32</v>
      </c>
      <c r="I68" s="460" t="s">
        <v>31</v>
      </c>
      <c r="J68" s="460" t="s">
        <v>34</v>
      </c>
      <c r="K68" s="461" t="s">
        <v>33</v>
      </c>
    </row>
    <row r="69" spans="3:11" ht="15.75" x14ac:dyDescent="0.25">
      <c r="C69" s="454" t="s">
        <v>1560</v>
      </c>
      <c r="D69" s="456" t="s">
        <v>22</v>
      </c>
      <c r="E69" s="457" t="s">
        <v>841</v>
      </c>
      <c r="F69" s="457" t="s">
        <v>20</v>
      </c>
      <c r="G69" s="457" t="s">
        <v>25</v>
      </c>
      <c r="H69" s="460" t="s">
        <v>32</v>
      </c>
      <c r="I69" s="460" t="s">
        <v>272</v>
      </c>
      <c r="J69" s="460" t="s">
        <v>34</v>
      </c>
      <c r="K69" s="461" t="s">
        <v>33</v>
      </c>
    </row>
    <row r="70" spans="3:11" ht="15.75" x14ac:dyDescent="0.25">
      <c r="C70" s="454" t="s">
        <v>1559</v>
      </c>
      <c r="D70" s="456" t="s">
        <v>22</v>
      </c>
      <c r="E70" s="457" t="s">
        <v>841</v>
      </c>
      <c r="F70" s="457" t="s">
        <v>20</v>
      </c>
      <c r="G70" s="457" t="s">
        <v>25</v>
      </c>
      <c r="H70" s="460" t="s">
        <v>31</v>
      </c>
      <c r="I70" s="460" t="s">
        <v>272</v>
      </c>
      <c r="J70" s="460" t="s">
        <v>34</v>
      </c>
      <c r="K70" s="461" t="s">
        <v>33</v>
      </c>
    </row>
    <row r="71" spans="3:11" ht="15.75" x14ac:dyDescent="0.25">
      <c r="C71" s="454" t="s">
        <v>1558</v>
      </c>
      <c r="D71" s="456" t="s">
        <v>22</v>
      </c>
      <c r="E71" s="457" t="s">
        <v>272</v>
      </c>
      <c r="F71" s="457" t="s">
        <v>20</v>
      </c>
      <c r="G71" s="457" t="s">
        <v>25</v>
      </c>
      <c r="H71" s="460" t="s">
        <v>32</v>
      </c>
      <c r="I71" s="460" t="s">
        <v>31</v>
      </c>
      <c r="J71" s="460" t="s">
        <v>34</v>
      </c>
      <c r="K71" s="461" t="s">
        <v>33</v>
      </c>
    </row>
    <row r="72" spans="3:11" ht="15.75" x14ac:dyDescent="0.25">
      <c r="C72" s="454" t="s">
        <v>1557</v>
      </c>
      <c r="D72" s="456" t="s">
        <v>22</v>
      </c>
      <c r="E72" s="457" t="s">
        <v>841</v>
      </c>
      <c r="F72" s="457" t="s">
        <v>20</v>
      </c>
      <c r="G72" s="457" t="s">
        <v>25</v>
      </c>
      <c r="H72" s="460" t="s">
        <v>31</v>
      </c>
      <c r="I72" s="460" t="s">
        <v>272</v>
      </c>
      <c r="J72" s="460" t="s">
        <v>34</v>
      </c>
      <c r="K72" s="461" t="s">
        <v>32</v>
      </c>
    </row>
    <row r="73" spans="3:11" ht="15.75" x14ac:dyDescent="0.25">
      <c r="C73" s="454" t="s">
        <v>1556</v>
      </c>
      <c r="D73" s="456" t="s">
        <v>22</v>
      </c>
      <c r="E73" s="457" t="s">
        <v>841</v>
      </c>
      <c r="F73" s="457" t="s">
        <v>20</v>
      </c>
      <c r="G73" s="457" t="s">
        <v>25</v>
      </c>
      <c r="H73" s="460" t="s">
        <v>31</v>
      </c>
      <c r="I73" s="460" t="s">
        <v>272</v>
      </c>
      <c r="J73" s="460" t="s">
        <v>32</v>
      </c>
      <c r="K73" s="461" t="s">
        <v>33</v>
      </c>
    </row>
    <row r="74" spans="3:11" ht="15.75" x14ac:dyDescent="0.25">
      <c r="C74" s="454" t="s">
        <v>1555</v>
      </c>
      <c r="D74" s="456" t="s">
        <v>22</v>
      </c>
      <c r="E74" s="457" t="s">
        <v>841</v>
      </c>
      <c r="F74" s="457" t="s">
        <v>20</v>
      </c>
      <c r="G74" s="457" t="s">
        <v>25</v>
      </c>
      <c r="H74" s="460" t="s">
        <v>32</v>
      </c>
      <c r="I74" s="460" t="s">
        <v>23</v>
      </c>
      <c r="J74" s="460" t="s">
        <v>34</v>
      </c>
      <c r="K74" s="461" t="s">
        <v>33</v>
      </c>
    </row>
    <row r="75" spans="3:11" ht="15.75" x14ac:dyDescent="0.25">
      <c r="C75" s="454" t="s">
        <v>1554</v>
      </c>
      <c r="D75" s="456" t="s">
        <v>22</v>
      </c>
      <c r="E75" s="457" t="s">
        <v>841</v>
      </c>
      <c r="F75" s="457" t="s">
        <v>20</v>
      </c>
      <c r="G75" s="457" t="s">
        <v>25</v>
      </c>
      <c r="H75" s="460" t="s">
        <v>31</v>
      </c>
      <c r="I75" s="460" t="s">
        <v>23</v>
      </c>
      <c r="J75" s="460" t="s">
        <v>34</v>
      </c>
      <c r="K75" s="461" t="s">
        <v>33</v>
      </c>
    </row>
    <row r="76" spans="3:11" ht="15.75" x14ac:dyDescent="0.25">
      <c r="C76" s="454" t="s">
        <v>1553</v>
      </c>
      <c r="D76" s="456" t="s">
        <v>22</v>
      </c>
      <c r="E76" s="457" t="s">
        <v>32</v>
      </c>
      <c r="F76" s="457" t="s">
        <v>20</v>
      </c>
      <c r="G76" s="457" t="s">
        <v>25</v>
      </c>
      <c r="H76" s="460" t="s">
        <v>31</v>
      </c>
      <c r="I76" s="460" t="s">
        <v>23</v>
      </c>
      <c r="J76" s="460" t="s">
        <v>34</v>
      </c>
      <c r="K76" s="461" t="s">
        <v>33</v>
      </c>
    </row>
    <row r="77" spans="3:11" ht="15.75" x14ac:dyDescent="0.25">
      <c r="C77" s="454" t="s">
        <v>1552</v>
      </c>
      <c r="D77" s="456" t="s">
        <v>22</v>
      </c>
      <c r="E77" s="457" t="s">
        <v>841</v>
      </c>
      <c r="F77" s="457" t="s">
        <v>20</v>
      </c>
      <c r="G77" s="457" t="s">
        <v>25</v>
      </c>
      <c r="H77" s="460" t="s">
        <v>31</v>
      </c>
      <c r="I77" s="460" t="s">
        <v>23</v>
      </c>
      <c r="J77" s="460" t="s">
        <v>34</v>
      </c>
      <c r="K77" s="461" t="s">
        <v>32</v>
      </c>
    </row>
    <row r="78" spans="3:11" ht="15.75" x14ac:dyDescent="0.25">
      <c r="C78" s="454" t="s">
        <v>1551</v>
      </c>
      <c r="D78" s="456" t="s">
        <v>22</v>
      </c>
      <c r="E78" s="457" t="s">
        <v>841</v>
      </c>
      <c r="F78" s="457" t="s">
        <v>20</v>
      </c>
      <c r="G78" s="457" t="s">
        <v>25</v>
      </c>
      <c r="H78" s="460" t="s">
        <v>31</v>
      </c>
      <c r="I78" s="460" t="s">
        <v>23</v>
      </c>
      <c r="J78" s="460" t="s">
        <v>32</v>
      </c>
      <c r="K78" s="461" t="s">
        <v>33</v>
      </c>
    </row>
    <row r="79" spans="3:11" ht="15.75" x14ac:dyDescent="0.25">
      <c r="C79" s="454" t="s">
        <v>1550</v>
      </c>
      <c r="D79" s="456" t="s">
        <v>22</v>
      </c>
      <c r="E79" s="457" t="s">
        <v>272</v>
      </c>
      <c r="F79" s="457" t="s">
        <v>20</v>
      </c>
      <c r="G79" s="457" t="s">
        <v>25</v>
      </c>
      <c r="H79" s="460" t="s">
        <v>841</v>
      </c>
      <c r="I79" s="460" t="s">
        <v>23</v>
      </c>
      <c r="J79" s="460" t="s">
        <v>34</v>
      </c>
      <c r="K79" s="461" t="s">
        <v>33</v>
      </c>
    </row>
    <row r="80" spans="3:11" ht="15.75" x14ac:dyDescent="0.25">
      <c r="C80" s="454" t="s">
        <v>1549</v>
      </c>
      <c r="D80" s="456" t="s">
        <v>22</v>
      </c>
      <c r="E80" s="457" t="s">
        <v>272</v>
      </c>
      <c r="F80" s="457" t="s">
        <v>20</v>
      </c>
      <c r="G80" s="457" t="s">
        <v>25</v>
      </c>
      <c r="H80" s="460" t="s">
        <v>32</v>
      </c>
      <c r="I80" s="460" t="s">
        <v>23</v>
      </c>
      <c r="J80" s="460" t="s">
        <v>34</v>
      </c>
      <c r="K80" s="461" t="s">
        <v>33</v>
      </c>
    </row>
    <row r="81" spans="3:11" ht="15.75" x14ac:dyDescent="0.25">
      <c r="C81" s="454" t="s">
        <v>1548</v>
      </c>
      <c r="D81" s="456" t="s">
        <v>22</v>
      </c>
      <c r="E81" s="457" t="s">
        <v>272</v>
      </c>
      <c r="F81" s="457" t="s">
        <v>20</v>
      </c>
      <c r="G81" s="457" t="s">
        <v>25</v>
      </c>
      <c r="H81" s="460" t="s">
        <v>841</v>
      </c>
      <c r="I81" s="460" t="s">
        <v>23</v>
      </c>
      <c r="J81" s="460" t="s">
        <v>34</v>
      </c>
      <c r="K81" s="461" t="s">
        <v>32</v>
      </c>
    </row>
    <row r="82" spans="3:11" ht="15.75" x14ac:dyDescent="0.25">
      <c r="C82" s="454" t="s">
        <v>1547</v>
      </c>
      <c r="D82" s="456" t="s">
        <v>22</v>
      </c>
      <c r="E82" s="457" t="s">
        <v>272</v>
      </c>
      <c r="F82" s="457" t="s">
        <v>20</v>
      </c>
      <c r="G82" s="457" t="s">
        <v>25</v>
      </c>
      <c r="H82" s="460" t="s">
        <v>841</v>
      </c>
      <c r="I82" s="460" t="s">
        <v>23</v>
      </c>
      <c r="J82" s="460" t="s">
        <v>32</v>
      </c>
      <c r="K82" s="461" t="s">
        <v>33</v>
      </c>
    </row>
    <row r="83" spans="3:11" ht="15.75" x14ac:dyDescent="0.25">
      <c r="C83" s="454" t="s">
        <v>1546</v>
      </c>
      <c r="D83" s="456" t="s">
        <v>22</v>
      </c>
      <c r="E83" s="457" t="s">
        <v>272</v>
      </c>
      <c r="F83" s="457" t="s">
        <v>20</v>
      </c>
      <c r="G83" s="457" t="s">
        <v>25</v>
      </c>
      <c r="H83" s="460" t="s">
        <v>31</v>
      </c>
      <c r="I83" s="460" t="s">
        <v>23</v>
      </c>
      <c r="J83" s="460" t="s">
        <v>34</v>
      </c>
      <c r="K83" s="461" t="s">
        <v>33</v>
      </c>
    </row>
    <row r="84" spans="3:11" ht="15.75" x14ac:dyDescent="0.25">
      <c r="C84" s="454" t="s">
        <v>1545</v>
      </c>
      <c r="D84" s="456" t="s">
        <v>31</v>
      </c>
      <c r="E84" s="457" t="s">
        <v>272</v>
      </c>
      <c r="F84" s="457" t="s">
        <v>20</v>
      </c>
      <c r="G84" s="457" t="s">
        <v>25</v>
      </c>
      <c r="H84" s="460" t="s">
        <v>841</v>
      </c>
      <c r="I84" s="460" t="s">
        <v>23</v>
      </c>
      <c r="J84" s="460" t="s">
        <v>34</v>
      </c>
      <c r="K84" s="461" t="s">
        <v>22</v>
      </c>
    </row>
    <row r="85" spans="3:11" ht="15.75" x14ac:dyDescent="0.25">
      <c r="C85" s="454" t="s">
        <v>1544</v>
      </c>
      <c r="D85" s="456" t="s">
        <v>31</v>
      </c>
      <c r="E85" s="457" t="s">
        <v>272</v>
      </c>
      <c r="F85" s="457" t="s">
        <v>20</v>
      </c>
      <c r="G85" s="457" t="s">
        <v>25</v>
      </c>
      <c r="H85" s="460" t="s">
        <v>841</v>
      </c>
      <c r="I85" s="460" t="s">
        <v>23</v>
      </c>
      <c r="J85" s="460" t="s">
        <v>22</v>
      </c>
      <c r="K85" s="461" t="s">
        <v>33</v>
      </c>
    </row>
    <row r="86" spans="3:11" ht="15.75" x14ac:dyDescent="0.25">
      <c r="C86" s="454" t="s">
        <v>1543</v>
      </c>
      <c r="D86" s="456" t="s">
        <v>22</v>
      </c>
      <c r="E86" s="457" t="s">
        <v>272</v>
      </c>
      <c r="F86" s="457" t="s">
        <v>20</v>
      </c>
      <c r="G86" s="457" t="s">
        <v>25</v>
      </c>
      <c r="H86" s="460" t="s">
        <v>31</v>
      </c>
      <c r="I86" s="460" t="s">
        <v>23</v>
      </c>
      <c r="J86" s="460" t="s">
        <v>34</v>
      </c>
      <c r="K86" s="461" t="s">
        <v>32</v>
      </c>
    </row>
    <row r="87" spans="3:11" ht="15.75" x14ac:dyDescent="0.25">
      <c r="C87" s="454" t="s">
        <v>1542</v>
      </c>
      <c r="D87" s="456" t="s">
        <v>22</v>
      </c>
      <c r="E87" s="457" t="s">
        <v>272</v>
      </c>
      <c r="F87" s="457" t="s">
        <v>20</v>
      </c>
      <c r="G87" s="457" t="s">
        <v>25</v>
      </c>
      <c r="H87" s="460" t="s">
        <v>31</v>
      </c>
      <c r="I87" s="460" t="s">
        <v>23</v>
      </c>
      <c r="J87" s="460" t="s">
        <v>32</v>
      </c>
      <c r="K87" s="461" t="s">
        <v>33</v>
      </c>
    </row>
    <row r="88" spans="3:11" ht="15.75" x14ac:dyDescent="0.25">
      <c r="C88" s="454" t="s">
        <v>1541</v>
      </c>
      <c r="D88" s="456" t="s">
        <v>31</v>
      </c>
      <c r="E88" s="457" t="s">
        <v>272</v>
      </c>
      <c r="F88" s="457" t="s">
        <v>20</v>
      </c>
      <c r="G88" s="457" t="s">
        <v>25</v>
      </c>
      <c r="H88" s="460" t="s">
        <v>841</v>
      </c>
      <c r="I88" s="460" t="s">
        <v>23</v>
      </c>
      <c r="J88" s="460" t="s">
        <v>22</v>
      </c>
      <c r="K88" s="461" t="s">
        <v>32</v>
      </c>
    </row>
    <row r="89" spans="3:11" ht="15.75" x14ac:dyDescent="0.25">
      <c r="C89" s="454" t="s">
        <v>1540</v>
      </c>
      <c r="D89" s="456" t="s">
        <v>31</v>
      </c>
      <c r="E89" s="457" t="s">
        <v>841</v>
      </c>
      <c r="F89" s="457" t="s">
        <v>20</v>
      </c>
      <c r="G89" s="457" t="s">
        <v>21</v>
      </c>
      <c r="H89" s="460" t="s">
        <v>32</v>
      </c>
      <c r="I89" s="460" t="s">
        <v>272</v>
      </c>
      <c r="J89" s="460" t="s">
        <v>34</v>
      </c>
      <c r="K89" s="461" t="s">
        <v>33</v>
      </c>
    </row>
    <row r="90" spans="3:11" ht="15.75" x14ac:dyDescent="0.25">
      <c r="C90" s="454" t="s">
        <v>1539</v>
      </c>
      <c r="D90" s="456" t="s">
        <v>31</v>
      </c>
      <c r="E90" s="457" t="s">
        <v>841</v>
      </c>
      <c r="F90" s="457" t="s">
        <v>20</v>
      </c>
      <c r="G90" s="457" t="s">
        <v>21</v>
      </c>
      <c r="H90" s="460" t="s">
        <v>32</v>
      </c>
      <c r="I90" s="460" t="s">
        <v>23</v>
      </c>
      <c r="J90" s="460" t="s">
        <v>34</v>
      </c>
      <c r="K90" s="461" t="s">
        <v>33</v>
      </c>
    </row>
    <row r="91" spans="3:11" ht="15.75" x14ac:dyDescent="0.25">
      <c r="C91" s="454" t="s">
        <v>1538</v>
      </c>
      <c r="D91" s="456" t="s">
        <v>32</v>
      </c>
      <c r="E91" s="457" t="s">
        <v>272</v>
      </c>
      <c r="F91" s="457" t="s">
        <v>20</v>
      </c>
      <c r="G91" s="457" t="s">
        <v>21</v>
      </c>
      <c r="H91" s="460" t="s">
        <v>841</v>
      </c>
      <c r="I91" s="460" t="s">
        <v>23</v>
      </c>
      <c r="J91" s="460" t="s">
        <v>34</v>
      </c>
      <c r="K91" s="461" t="s">
        <v>33</v>
      </c>
    </row>
    <row r="92" spans="3:11" ht="15.75" x14ac:dyDescent="0.25">
      <c r="C92" s="454" t="s">
        <v>1537</v>
      </c>
      <c r="D92" s="456" t="s">
        <v>31</v>
      </c>
      <c r="E92" s="457" t="s">
        <v>272</v>
      </c>
      <c r="F92" s="457" t="s">
        <v>20</v>
      </c>
      <c r="G92" s="457" t="s">
        <v>21</v>
      </c>
      <c r="H92" s="460" t="s">
        <v>841</v>
      </c>
      <c r="I92" s="460" t="s">
        <v>23</v>
      </c>
      <c r="J92" s="460" t="s">
        <v>34</v>
      </c>
      <c r="K92" s="461" t="s">
        <v>33</v>
      </c>
    </row>
    <row r="93" spans="3:11" ht="15.75" x14ac:dyDescent="0.25">
      <c r="C93" s="454" t="s">
        <v>1536</v>
      </c>
      <c r="D93" s="456" t="s">
        <v>31</v>
      </c>
      <c r="E93" s="457" t="s">
        <v>272</v>
      </c>
      <c r="F93" s="457" t="s">
        <v>20</v>
      </c>
      <c r="G93" s="457" t="s">
        <v>21</v>
      </c>
      <c r="H93" s="460" t="s">
        <v>32</v>
      </c>
      <c r="I93" s="460" t="s">
        <v>23</v>
      </c>
      <c r="J93" s="460" t="s">
        <v>34</v>
      </c>
      <c r="K93" s="461" t="s">
        <v>33</v>
      </c>
    </row>
    <row r="94" spans="3:11" ht="15.75" x14ac:dyDescent="0.25">
      <c r="C94" s="454" t="s">
        <v>1535</v>
      </c>
      <c r="D94" s="456" t="s">
        <v>31</v>
      </c>
      <c r="E94" s="457" t="s">
        <v>272</v>
      </c>
      <c r="F94" s="457" t="s">
        <v>20</v>
      </c>
      <c r="G94" s="457" t="s">
        <v>21</v>
      </c>
      <c r="H94" s="460" t="s">
        <v>841</v>
      </c>
      <c r="I94" s="460" t="s">
        <v>23</v>
      </c>
      <c r="J94" s="460" t="s">
        <v>34</v>
      </c>
      <c r="K94" s="461" t="s">
        <v>32</v>
      </c>
    </row>
    <row r="95" spans="3:11" ht="15.75" x14ac:dyDescent="0.25">
      <c r="C95" s="454" t="s">
        <v>1534</v>
      </c>
      <c r="D95" s="456" t="s">
        <v>31</v>
      </c>
      <c r="E95" s="457" t="s">
        <v>272</v>
      </c>
      <c r="F95" s="457" t="s">
        <v>20</v>
      </c>
      <c r="G95" s="457" t="s">
        <v>21</v>
      </c>
      <c r="H95" s="460" t="s">
        <v>841</v>
      </c>
      <c r="I95" s="460" t="s">
        <v>23</v>
      </c>
      <c r="J95" s="460" t="s">
        <v>32</v>
      </c>
      <c r="K95" s="461" t="s">
        <v>33</v>
      </c>
    </row>
    <row r="96" spans="3:11" ht="15.75" x14ac:dyDescent="0.25">
      <c r="C96" s="454" t="s">
        <v>1533</v>
      </c>
      <c r="D96" s="456" t="s">
        <v>22</v>
      </c>
      <c r="E96" s="457" t="s">
        <v>841</v>
      </c>
      <c r="F96" s="457" t="s">
        <v>20</v>
      </c>
      <c r="G96" s="457" t="s">
        <v>21</v>
      </c>
      <c r="H96" s="460" t="s">
        <v>32</v>
      </c>
      <c r="I96" s="460" t="s">
        <v>31</v>
      </c>
      <c r="J96" s="460" t="s">
        <v>34</v>
      </c>
      <c r="K96" s="461" t="s">
        <v>33</v>
      </c>
    </row>
    <row r="97" spans="3:11" ht="15.75" x14ac:dyDescent="0.25">
      <c r="C97" s="454" t="s">
        <v>1532</v>
      </c>
      <c r="D97" s="456" t="s">
        <v>22</v>
      </c>
      <c r="E97" s="457" t="s">
        <v>841</v>
      </c>
      <c r="F97" s="457" t="s">
        <v>20</v>
      </c>
      <c r="G97" s="457" t="s">
        <v>21</v>
      </c>
      <c r="H97" s="460" t="s">
        <v>32</v>
      </c>
      <c r="I97" s="460" t="s">
        <v>272</v>
      </c>
      <c r="J97" s="460" t="s">
        <v>34</v>
      </c>
      <c r="K97" s="461" t="s">
        <v>33</v>
      </c>
    </row>
    <row r="98" spans="3:11" ht="15.75" x14ac:dyDescent="0.25">
      <c r="C98" s="454" t="s">
        <v>1531</v>
      </c>
      <c r="D98" s="456" t="s">
        <v>22</v>
      </c>
      <c r="E98" s="457" t="s">
        <v>841</v>
      </c>
      <c r="F98" s="457" t="s">
        <v>20</v>
      </c>
      <c r="G98" s="457" t="s">
        <v>21</v>
      </c>
      <c r="H98" s="460" t="s">
        <v>31</v>
      </c>
      <c r="I98" s="460" t="s">
        <v>272</v>
      </c>
      <c r="J98" s="460" t="s">
        <v>34</v>
      </c>
      <c r="K98" s="461" t="s">
        <v>33</v>
      </c>
    </row>
    <row r="99" spans="3:11" ht="15.75" x14ac:dyDescent="0.25">
      <c r="C99" s="454" t="s">
        <v>1530</v>
      </c>
      <c r="D99" s="456" t="s">
        <v>22</v>
      </c>
      <c r="E99" s="457" t="s">
        <v>272</v>
      </c>
      <c r="F99" s="457" t="s">
        <v>20</v>
      </c>
      <c r="G99" s="457" t="s">
        <v>21</v>
      </c>
      <c r="H99" s="460" t="s">
        <v>32</v>
      </c>
      <c r="I99" s="460" t="s">
        <v>31</v>
      </c>
      <c r="J99" s="460" t="s">
        <v>34</v>
      </c>
      <c r="K99" s="461" t="s">
        <v>33</v>
      </c>
    </row>
    <row r="100" spans="3:11" ht="15.75" x14ac:dyDescent="0.25">
      <c r="C100" s="454" t="s">
        <v>1529</v>
      </c>
      <c r="D100" s="456" t="s">
        <v>22</v>
      </c>
      <c r="E100" s="457" t="s">
        <v>841</v>
      </c>
      <c r="F100" s="457" t="s">
        <v>20</v>
      </c>
      <c r="G100" s="457" t="s">
        <v>21</v>
      </c>
      <c r="H100" s="460" t="s">
        <v>31</v>
      </c>
      <c r="I100" s="460" t="s">
        <v>272</v>
      </c>
      <c r="J100" s="460" t="s">
        <v>34</v>
      </c>
      <c r="K100" s="461" t="s">
        <v>32</v>
      </c>
    </row>
    <row r="101" spans="3:11" ht="15.75" x14ac:dyDescent="0.25">
      <c r="C101" s="454" t="s">
        <v>1528</v>
      </c>
      <c r="D101" s="456" t="s">
        <v>22</v>
      </c>
      <c r="E101" s="457" t="s">
        <v>841</v>
      </c>
      <c r="F101" s="457" t="s">
        <v>20</v>
      </c>
      <c r="G101" s="457" t="s">
        <v>21</v>
      </c>
      <c r="H101" s="460" t="s">
        <v>31</v>
      </c>
      <c r="I101" s="460" t="s">
        <v>272</v>
      </c>
      <c r="J101" s="460" t="s">
        <v>32</v>
      </c>
      <c r="K101" s="461" t="s">
        <v>33</v>
      </c>
    </row>
    <row r="102" spans="3:11" ht="15.75" x14ac:dyDescent="0.25">
      <c r="C102" s="454" t="s">
        <v>1527</v>
      </c>
      <c r="D102" s="456" t="s">
        <v>22</v>
      </c>
      <c r="E102" s="457" t="s">
        <v>841</v>
      </c>
      <c r="F102" s="457" t="s">
        <v>20</v>
      </c>
      <c r="G102" s="457" t="s">
        <v>21</v>
      </c>
      <c r="H102" s="460" t="s">
        <v>32</v>
      </c>
      <c r="I102" s="460" t="s">
        <v>23</v>
      </c>
      <c r="J102" s="460" t="s">
        <v>34</v>
      </c>
      <c r="K102" s="461" t="s">
        <v>33</v>
      </c>
    </row>
    <row r="103" spans="3:11" ht="15.75" x14ac:dyDescent="0.25">
      <c r="C103" s="454" t="s">
        <v>1526</v>
      </c>
      <c r="D103" s="456" t="s">
        <v>22</v>
      </c>
      <c r="E103" s="457" t="s">
        <v>841</v>
      </c>
      <c r="F103" s="457" t="s">
        <v>20</v>
      </c>
      <c r="G103" s="457" t="s">
        <v>21</v>
      </c>
      <c r="H103" s="460" t="s">
        <v>31</v>
      </c>
      <c r="I103" s="460" t="s">
        <v>23</v>
      </c>
      <c r="J103" s="460" t="s">
        <v>34</v>
      </c>
      <c r="K103" s="461" t="s">
        <v>33</v>
      </c>
    </row>
    <row r="104" spans="3:11" ht="15.75" x14ac:dyDescent="0.25">
      <c r="C104" s="454" t="s">
        <v>1525</v>
      </c>
      <c r="D104" s="456" t="s">
        <v>22</v>
      </c>
      <c r="E104" s="457" t="s">
        <v>32</v>
      </c>
      <c r="F104" s="457" t="s">
        <v>20</v>
      </c>
      <c r="G104" s="457" t="s">
        <v>21</v>
      </c>
      <c r="H104" s="460" t="s">
        <v>31</v>
      </c>
      <c r="I104" s="460" t="s">
        <v>23</v>
      </c>
      <c r="J104" s="460" t="s">
        <v>34</v>
      </c>
      <c r="K104" s="461" t="s">
        <v>33</v>
      </c>
    </row>
    <row r="105" spans="3:11" ht="15.75" x14ac:dyDescent="0.25">
      <c r="C105" s="454" t="s">
        <v>1524</v>
      </c>
      <c r="D105" s="456" t="s">
        <v>22</v>
      </c>
      <c r="E105" s="457" t="s">
        <v>841</v>
      </c>
      <c r="F105" s="457" t="s">
        <v>20</v>
      </c>
      <c r="G105" s="457" t="s">
        <v>21</v>
      </c>
      <c r="H105" s="460" t="s">
        <v>31</v>
      </c>
      <c r="I105" s="460" t="s">
        <v>23</v>
      </c>
      <c r="J105" s="460" t="s">
        <v>34</v>
      </c>
      <c r="K105" s="461" t="s">
        <v>32</v>
      </c>
    </row>
    <row r="106" spans="3:11" ht="15.75" x14ac:dyDescent="0.25">
      <c r="C106" s="454" t="s">
        <v>1523</v>
      </c>
      <c r="D106" s="456" t="s">
        <v>22</v>
      </c>
      <c r="E106" s="457" t="s">
        <v>841</v>
      </c>
      <c r="F106" s="457" t="s">
        <v>20</v>
      </c>
      <c r="G106" s="457" t="s">
        <v>21</v>
      </c>
      <c r="H106" s="460" t="s">
        <v>31</v>
      </c>
      <c r="I106" s="460" t="s">
        <v>23</v>
      </c>
      <c r="J106" s="460" t="s">
        <v>32</v>
      </c>
      <c r="K106" s="461" t="s">
        <v>33</v>
      </c>
    </row>
    <row r="107" spans="3:11" ht="15.75" x14ac:dyDescent="0.25">
      <c r="C107" s="454" t="s">
        <v>1522</v>
      </c>
      <c r="D107" s="456" t="s">
        <v>22</v>
      </c>
      <c r="E107" s="457" t="s">
        <v>272</v>
      </c>
      <c r="F107" s="457" t="s">
        <v>20</v>
      </c>
      <c r="G107" s="457" t="s">
        <v>21</v>
      </c>
      <c r="H107" s="460" t="s">
        <v>841</v>
      </c>
      <c r="I107" s="460" t="s">
        <v>23</v>
      </c>
      <c r="J107" s="460" t="s">
        <v>34</v>
      </c>
      <c r="K107" s="461" t="s">
        <v>33</v>
      </c>
    </row>
    <row r="108" spans="3:11" ht="15.75" x14ac:dyDescent="0.25">
      <c r="C108" s="454" t="s">
        <v>1521</v>
      </c>
      <c r="D108" s="456" t="s">
        <v>22</v>
      </c>
      <c r="E108" s="457" t="s">
        <v>272</v>
      </c>
      <c r="F108" s="457" t="s">
        <v>20</v>
      </c>
      <c r="G108" s="457" t="s">
        <v>21</v>
      </c>
      <c r="H108" s="460" t="s">
        <v>32</v>
      </c>
      <c r="I108" s="460" t="s">
        <v>23</v>
      </c>
      <c r="J108" s="460" t="s">
        <v>34</v>
      </c>
      <c r="K108" s="461" t="s">
        <v>33</v>
      </c>
    </row>
    <row r="109" spans="3:11" ht="15.75" x14ac:dyDescent="0.25">
      <c r="C109" s="454" t="s">
        <v>1520</v>
      </c>
      <c r="D109" s="456" t="s">
        <v>22</v>
      </c>
      <c r="E109" s="457" t="s">
        <v>272</v>
      </c>
      <c r="F109" s="457" t="s">
        <v>20</v>
      </c>
      <c r="G109" s="457" t="s">
        <v>21</v>
      </c>
      <c r="H109" s="460" t="s">
        <v>841</v>
      </c>
      <c r="I109" s="460" t="s">
        <v>23</v>
      </c>
      <c r="J109" s="460" t="s">
        <v>34</v>
      </c>
      <c r="K109" s="461" t="s">
        <v>32</v>
      </c>
    </row>
    <row r="110" spans="3:11" ht="15.75" x14ac:dyDescent="0.25">
      <c r="C110" s="454" t="s">
        <v>1519</v>
      </c>
      <c r="D110" s="456" t="s">
        <v>22</v>
      </c>
      <c r="E110" s="457" t="s">
        <v>272</v>
      </c>
      <c r="F110" s="457" t="s">
        <v>20</v>
      </c>
      <c r="G110" s="457" t="s">
        <v>21</v>
      </c>
      <c r="H110" s="460" t="s">
        <v>841</v>
      </c>
      <c r="I110" s="460" t="s">
        <v>23</v>
      </c>
      <c r="J110" s="460" t="s">
        <v>32</v>
      </c>
      <c r="K110" s="461" t="s">
        <v>33</v>
      </c>
    </row>
    <row r="111" spans="3:11" ht="15.75" x14ac:dyDescent="0.25">
      <c r="C111" s="454" t="s">
        <v>1518</v>
      </c>
      <c r="D111" s="456" t="s">
        <v>22</v>
      </c>
      <c r="E111" s="457" t="s">
        <v>272</v>
      </c>
      <c r="F111" s="457" t="s">
        <v>20</v>
      </c>
      <c r="G111" s="457" t="s">
        <v>21</v>
      </c>
      <c r="H111" s="460" t="s">
        <v>31</v>
      </c>
      <c r="I111" s="460" t="s">
        <v>23</v>
      </c>
      <c r="J111" s="460" t="s">
        <v>34</v>
      </c>
      <c r="K111" s="461" t="s">
        <v>33</v>
      </c>
    </row>
    <row r="112" spans="3:11" ht="15.75" x14ac:dyDescent="0.25">
      <c r="C112" s="454" t="s">
        <v>1517</v>
      </c>
      <c r="D112" s="456" t="s">
        <v>31</v>
      </c>
      <c r="E112" s="457" t="s">
        <v>272</v>
      </c>
      <c r="F112" s="457" t="s">
        <v>20</v>
      </c>
      <c r="G112" s="457" t="s">
        <v>21</v>
      </c>
      <c r="H112" s="460" t="s">
        <v>841</v>
      </c>
      <c r="I112" s="460" t="s">
        <v>23</v>
      </c>
      <c r="J112" s="460" t="s">
        <v>34</v>
      </c>
      <c r="K112" s="461" t="s">
        <v>22</v>
      </c>
    </row>
    <row r="113" spans="3:11" ht="15.75" x14ac:dyDescent="0.25">
      <c r="C113" s="454" t="s">
        <v>1516</v>
      </c>
      <c r="D113" s="456" t="s">
        <v>31</v>
      </c>
      <c r="E113" s="457" t="s">
        <v>272</v>
      </c>
      <c r="F113" s="457" t="s">
        <v>20</v>
      </c>
      <c r="G113" s="457" t="s">
        <v>21</v>
      </c>
      <c r="H113" s="460" t="s">
        <v>841</v>
      </c>
      <c r="I113" s="460" t="s">
        <v>23</v>
      </c>
      <c r="J113" s="460" t="s">
        <v>22</v>
      </c>
      <c r="K113" s="461" t="s">
        <v>33</v>
      </c>
    </row>
    <row r="114" spans="3:11" ht="15.75" x14ac:dyDescent="0.25">
      <c r="C114" s="454" t="s">
        <v>1515</v>
      </c>
      <c r="D114" s="456" t="s">
        <v>22</v>
      </c>
      <c r="E114" s="457" t="s">
        <v>272</v>
      </c>
      <c r="F114" s="457" t="s">
        <v>20</v>
      </c>
      <c r="G114" s="457" t="s">
        <v>21</v>
      </c>
      <c r="H114" s="460" t="s">
        <v>31</v>
      </c>
      <c r="I114" s="460" t="s">
        <v>23</v>
      </c>
      <c r="J114" s="460" t="s">
        <v>34</v>
      </c>
      <c r="K114" s="461" t="s">
        <v>32</v>
      </c>
    </row>
    <row r="115" spans="3:11" ht="15.75" x14ac:dyDescent="0.25">
      <c r="C115" s="454" t="s">
        <v>1514</v>
      </c>
      <c r="D115" s="456" t="s">
        <v>22</v>
      </c>
      <c r="E115" s="457" t="s">
        <v>272</v>
      </c>
      <c r="F115" s="457" t="s">
        <v>20</v>
      </c>
      <c r="G115" s="457" t="s">
        <v>21</v>
      </c>
      <c r="H115" s="460" t="s">
        <v>31</v>
      </c>
      <c r="I115" s="460" t="s">
        <v>23</v>
      </c>
      <c r="J115" s="460" t="s">
        <v>32</v>
      </c>
      <c r="K115" s="461" t="s">
        <v>33</v>
      </c>
    </row>
    <row r="116" spans="3:11" ht="15.75" x14ac:dyDescent="0.25">
      <c r="C116" s="454" t="s">
        <v>1513</v>
      </c>
      <c r="D116" s="456" t="s">
        <v>31</v>
      </c>
      <c r="E116" s="457" t="s">
        <v>272</v>
      </c>
      <c r="F116" s="457" t="s">
        <v>20</v>
      </c>
      <c r="G116" s="457" t="s">
        <v>21</v>
      </c>
      <c r="H116" s="460" t="s">
        <v>841</v>
      </c>
      <c r="I116" s="460" t="s">
        <v>23</v>
      </c>
      <c r="J116" s="460" t="s">
        <v>22</v>
      </c>
      <c r="K116" s="461" t="s">
        <v>32</v>
      </c>
    </row>
    <row r="117" spans="3:11" ht="15.75" x14ac:dyDescent="0.25">
      <c r="C117" s="454" t="s">
        <v>1512</v>
      </c>
      <c r="D117" s="456" t="s">
        <v>31</v>
      </c>
      <c r="E117" s="457" t="s">
        <v>841</v>
      </c>
      <c r="F117" s="457" t="s">
        <v>20</v>
      </c>
      <c r="G117" s="457" t="s">
        <v>21</v>
      </c>
      <c r="H117" s="460" t="s">
        <v>32</v>
      </c>
      <c r="I117" s="460" t="s">
        <v>25</v>
      </c>
      <c r="J117" s="460" t="s">
        <v>34</v>
      </c>
      <c r="K117" s="461" t="s">
        <v>33</v>
      </c>
    </row>
    <row r="118" spans="3:11" ht="15.75" x14ac:dyDescent="0.25">
      <c r="C118" s="454" t="s">
        <v>1511</v>
      </c>
      <c r="D118" s="456" t="s">
        <v>32</v>
      </c>
      <c r="E118" s="457" t="s">
        <v>272</v>
      </c>
      <c r="F118" s="457" t="s">
        <v>20</v>
      </c>
      <c r="G118" s="457" t="s">
        <v>21</v>
      </c>
      <c r="H118" s="460" t="s">
        <v>841</v>
      </c>
      <c r="I118" s="460" t="s">
        <v>25</v>
      </c>
      <c r="J118" s="460" t="s">
        <v>34</v>
      </c>
      <c r="K118" s="461" t="s">
        <v>33</v>
      </c>
    </row>
    <row r="119" spans="3:11" ht="15.75" x14ac:dyDescent="0.25">
      <c r="C119" s="454" t="s">
        <v>1510</v>
      </c>
      <c r="D119" s="456" t="s">
        <v>31</v>
      </c>
      <c r="E119" s="457" t="s">
        <v>272</v>
      </c>
      <c r="F119" s="457" t="s">
        <v>20</v>
      </c>
      <c r="G119" s="457" t="s">
        <v>21</v>
      </c>
      <c r="H119" s="460" t="s">
        <v>841</v>
      </c>
      <c r="I119" s="460" t="s">
        <v>25</v>
      </c>
      <c r="J119" s="460" t="s">
        <v>34</v>
      </c>
      <c r="K119" s="461" t="s">
        <v>33</v>
      </c>
    </row>
    <row r="120" spans="3:11" ht="15.75" x14ac:dyDescent="0.25">
      <c r="C120" s="454" t="s">
        <v>1509</v>
      </c>
      <c r="D120" s="456" t="s">
        <v>31</v>
      </c>
      <c r="E120" s="457" t="s">
        <v>272</v>
      </c>
      <c r="F120" s="457" t="s">
        <v>20</v>
      </c>
      <c r="G120" s="457" t="s">
        <v>21</v>
      </c>
      <c r="H120" s="460" t="s">
        <v>32</v>
      </c>
      <c r="I120" s="460" t="s">
        <v>25</v>
      </c>
      <c r="J120" s="460" t="s">
        <v>34</v>
      </c>
      <c r="K120" s="461" t="s">
        <v>33</v>
      </c>
    </row>
    <row r="121" spans="3:11" ht="15.75" x14ac:dyDescent="0.25">
      <c r="C121" s="454" t="s">
        <v>1508</v>
      </c>
      <c r="D121" s="456" t="s">
        <v>31</v>
      </c>
      <c r="E121" s="457" t="s">
        <v>272</v>
      </c>
      <c r="F121" s="457" t="s">
        <v>20</v>
      </c>
      <c r="G121" s="457" t="s">
        <v>21</v>
      </c>
      <c r="H121" s="460" t="s">
        <v>841</v>
      </c>
      <c r="I121" s="460" t="s">
        <v>25</v>
      </c>
      <c r="J121" s="460" t="s">
        <v>34</v>
      </c>
      <c r="K121" s="461" t="s">
        <v>32</v>
      </c>
    </row>
    <row r="122" spans="3:11" ht="15.75" x14ac:dyDescent="0.25">
      <c r="C122" s="454" t="s">
        <v>1507</v>
      </c>
      <c r="D122" s="456" t="s">
        <v>31</v>
      </c>
      <c r="E122" s="457" t="s">
        <v>272</v>
      </c>
      <c r="F122" s="457" t="s">
        <v>20</v>
      </c>
      <c r="G122" s="457" t="s">
        <v>21</v>
      </c>
      <c r="H122" s="460" t="s">
        <v>841</v>
      </c>
      <c r="I122" s="460" t="s">
        <v>25</v>
      </c>
      <c r="J122" s="460" t="s">
        <v>32</v>
      </c>
      <c r="K122" s="461" t="s">
        <v>33</v>
      </c>
    </row>
    <row r="123" spans="3:11" ht="15.75" x14ac:dyDescent="0.25">
      <c r="C123" s="454" t="s">
        <v>1506</v>
      </c>
      <c r="D123" s="456" t="s">
        <v>21</v>
      </c>
      <c r="E123" s="457" t="s">
        <v>841</v>
      </c>
      <c r="F123" s="457" t="s">
        <v>20</v>
      </c>
      <c r="G123" s="457" t="s">
        <v>25</v>
      </c>
      <c r="H123" s="460" t="s">
        <v>32</v>
      </c>
      <c r="I123" s="460" t="s">
        <v>23</v>
      </c>
      <c r="J123" s="460" t="s">
        <v>34</v>
      </c>
      <c r="K123" s="461" t="s">
        <v>33</v>
      </c>
    </row>
    <row r="124" spans="3:11" ht="15.75" x14ac:dyDescent="0.25">
      <c r="C124" s="454" t="s">
        <v>1505</v>
      </c>
      <c r="D124" s="456" t="s">
        <v>21</v>
      </c>
      <c r="E124" s="457" t="s">
        <v>841</v>
      </c>
      <c r="F124" s="457" t="s">
        <v>20</v>
      </c>
      <c r="G124" s="457" t="s">
        <v>25</v>
      </c>
      <c r="H124" s="460" t="s">
        <v>31</v>
      </c>
      <c r="I124" s="460" t="s">
        <v>23</v>
      </c>
      <c r="J124" s="460" t="s">
        <v>34</v>
      </c>
      <c r="K124" s="461" t="s">
        <v>33</v>
      </c>
    </row>
    <row r="125" spans="3:11" ht="15.75" x14ac:dyDescent="0.25">
      <c r="C125" s="454" t="s">
        <v>1504</v>
      </c>
      <c r="D125" s="456" t="s">
        <v>21</v>
      </c>
      <c r="E125" s="457" t="s">
        <v>32</v>
      </c>
      <c r="F125" s="457" t="s">
        <v>20</v>
      </c>
      <c r="G125" s="457" t="s">
        <v>25</v>
      </c>
      <c r="H125" s="460" t="s">
        <v>31</v>
      </c>
      <c r="I125" s="460" t="s">
        <v>23</v>
      </c>
      <c r="J125" s="460" t="s">
        <v>34</v>
      </c>
      <c r="K125" s="461" t="s">
        <v>33</v>
      </c>
    </row>
    <row r="126" spans="3:11" ht="15.75" x14ac:dyDescent="0.25">
      <c r="C126" s="454" t="s">
        <v>1503</v>
      </c>
      <c r="D126" s="456" t="s">
        <v>21</v>
      </c>
      <c r="E126" s="457" t="s">
        <v>841</v>
      </c>
      <c r="F126" s="457" t="s">
        <v>20</v>
      </c>
      <c r="G126" s="457" t="s">
        <v>25</v>
      </c>
      <c r="H126" s="460" t="s">
        <v>31</v>
      </c>
      <c r="I126" s="460" t="s">
        <v>23</v>
      </c>
      <c r="J126" s="460" t="s">
        <v>34</v>
      </c>
      <c r="K126" s="461" t="s">
        <v>32</v>
      </c>
    </row>
    <row r="127" spans="3:11" ht="15.75" x14ac:dyDescent="0.25">
      <c r="C127" s="454" t="s">
        <v>1502</v>
      </c>
      <c r="D127" s="456" t="s">
        <v>21</v>
      </c>
      <c r="E127" s="457" t="s">
        <v>841</v>
      </c>
      <c r="F127" s="457" t="s">
        <v>20</v>
      </c>
      <c r="G127" s="457" t="s">
        <v>25</v>
      </c>
      <c r="H127" s="460" t="s">
        <v>31</v>
      </c>
      <c r="I127" s="460" t="s">
        <v>23</v>
      </c>
      <c r="J127" s="460" t="s">
        <v>32</v>
      </c>
      <c r="K127" s="461" t="s">
        <v>33</v>
      </c>
    </row>
    <row r="128" spans="3:11" ht="15.75" x14ac:dyDescent="0.25">
      <c r="C128" s="454" t="s">
        <v>1501</v>
      </c>
      <c r="D128" s="456" t="s">
        <v>21</v>
      </c>
      <c r="E128" s="457" t="s">
        <v>272</v>
      </c>
      <c r="F128" s="457" t="s">
        <v>20</v>
      </c>
      <c r="G128" s="457" t="s">
        <v>25</v>
      </c>
      <c r="H128" s="460" t="s">
        <v>841</v>
      </c>
      <c r="I128" s="460" t="s">
        <v>23</v>
      </c>
      <c r="J128" s="460" t="s">
        <v>34</v>
      </c>
      <c r="K128" s="461" t="s">
        <v>33</v>
      </c>
    </row>
    <row r="129" spans="3:11" ht="15.75" x14ac:dyDescent="0.25">
      <c r="C129" s="454" t="s">
        <v>1500</v>
      </c>
      <c r="D129" s="456" t="s">
        <v>21</v>
      </c>
      <c r="E129" s="457" t="s">
        <v>272</v>
      </c>
      <c r="F129" s="457" t="s">
        <v>20</v>
      </c>
      <c r="G129" s="457" t="s">
        <v>25</v>
      </c>
      <c r="H129" s="460" t="s">
        <v>32</v>
      </c>
      <c r="I129" s="460" t="s">
        <v>23</v>
      </c>
      <c r="J129" s="460" t="s">
        <v>34</v>
      </c>
      <c r="K129" s="461" t="s">
        <v>33</v>
      </c>
    </row>
    <row r="130" spans="3:11" ht="15.75" x14ac:dyDescent="0.25">
      <c r="C130" s="454" t="s">
        <v>1499</v>
      </c>
      <c r="D130" s="456" t="s">
        <v>21</v>
      </c>
      <c r="E130" s="457" t="s">
        <v>272</v>
      </c>
      <c r="F130" s="457" t="s">
        <v>20</v>
      </c>
      <c r="G130" s="457" t="s">
        <v>25</v>
      </c>
      <c r="H130" s="460" t="s">
        <v>841</v>
      </c>
      <c r="I130" s="460" t="s">
        <v>23</v>
      </c>
      <c r="J130" s="460" t="s">
        <v>34</v>
      </c>
      <c r="K130" s="461" t="s">
        <v>32</v>
      </c>
    </row>
    <row r="131" spans="3:11" ht="15.75" x14ac:dyDescent="0.25">
      <c r="C131" s="454" t="s">
        <v>1498</v>
      </c>
      <c r="D131" s="456" t="s">
        <v>21</v>
      </c>
      <c r="E131" s="457" t="s">
        <v>272</v>
      </c>
      <c r="F131" s="457" t="s">
        <v>20</v>
      </c>
      <c r="G131" s="457" t="s">
        <v>25</v>
      </c>
      <c r="H131" s="460" t="s">
        <v>841</v>
      </c>
      <c r="I131" s="460" t="s">
        <v>23</v>
      </c>
      <c r="J131" s="460" t="s">
        <v>32</v>
      </c>
      <c r="K131" s="461" t="s">
        <v>33</v>
      </c>
    </row>
    <row r="132" spans="3:11" ht="15.75" x14ac:dyDescent="0.25">
      <c r="C132" s="454" t="s">
        <v>1497</v>
      </c>
      <c r="D132" s="456" t="s">
        <v>21</v>
      </c>
      <c r="E132" s="457" t="s">
        <v>272</v>
      </c>
      <c r="F132" s="457" t="s">
        <v>20</v>
      </c>
      <c r="G132" s="457" t="s">
        <v>25</v>
      </c>
      <c r="H132" s="460" t="s">
        <v>31</v>
      </c>
      <c r="I132" s="460" t="s">
        <v>23</v>
      </c>
      <c r="J132" s="460" t="s">
        <v>34</v>
      </c>
      <c r="K132" s="461" t="s">
        <v>33</v>
      </c>
    </row>
    <row r="133" spans="3:11" ht="15.75" x14ac:dyDescent="0.25">
      <c r="C133" s="454" t="s">
        <v>1496</v>
      </c>
      <c r="D133" s="456" t="s">
        <v>21</v>
      </c>
      <c r="E133" s="457" t="s">
        <v>272</v>
      </c>
      <c r="F133" s="457" t="s">
        <v>20</v>
      </c>
      <c r="G133" s="457" t="s">
        <v>25</v>
      </c>
      <c r="H133" s="460" t="s">
        <v>31</v>
      </c>
      <c r="I133" s="460" t="s">
        <v>23</v>
      </c>
      <c r="J133" s="460" t="s">
        <v>34</v>
      </c>
      <c r="K133" s="461" t="s">
        <v>841</v>
      </c>
    </row>
    <row r="134" spans="3:11" ht="15.75" x14ac:dyDescent="0.25">
      <c r="C134" s="454" t="s">
        <v>1495</v>
      </c>
      <c r="D134" s="456" t="s">
        <v>31</v>
      </c>
      <c r="E134" s="457" t="s">
        <v>272</v>
      </c>
      <c r="F134" s="457" t="s">
        <v>20</v>
      </c>
      <c r="G134" s="457" t="s">
        <v>21</v>
      </c>
      <c r="H134" s="460" t="s">
        <v>841</v>
      </c>
      <c r="I134" s="460" t="s">
        <v>23</v>
      </c>
      <c r="J134" s="460" t="s">
        <v>25</v>
      </c>
      <c r="K134" s="461" t="s">
        <v>33</v>
      </c>
    </row>
    <row r="135" spans="3:11" ht="15.75" x14ac:dyDescent="0.25">
      <c r="C135" s="454" t="s">
        <v>1494</v>
      </c>
      <c r="D135" s="456" t="s">
        <v>21</v>
      </c>
      <c r="E135" s="457" t="s">
        <v>272</v>
      </c>
      <c r="F135" s="457" t="s">
        <v>20</v>
      </c>
      <c r="G135" s="457" t="s">
        <v>25</v>
      </c>
      <c r="H135" s="460" t="s">
        <v>31</v>
      </c>
      <c r="I135" s="460" t="s">
        <v>23</v>
      </c>
      <c r="J135" s="460" t="s">
        <v>34</v>
      </c>
      <c r="K135" s="461" t="s">
        <v>32</v>
      </c>
    </row>
    <row r="136" spans="3:11" ht="15.75" x14ac:dyDescent="0.25">
      <c r="C136" s="454" t="s">
        <v>1493</v>
      </c>
      <c r="D136" s="456" t="s">
        <v>21</v>
      </c>
      <c r="E136" s="457" t="s">
        <v>272</v>
      </c>
      <c r="F136" s="457" t="s">
        <v>20</v>
      </c>
      <c r="G136" s="457" t="s">
        <v>25</v>
      </c>
      <c r="H136" s="460" t="s">
        <v>31</v>
      </c>
      <c r="I136" s="460" t="s">
        <v>23</v>
      </c>
      <c r="J136" s="460" t="s">
        <v>32</v>
      </c>
      <c r="K136" s="461" t="s">
        <v>33</v>
      </c>
    </row>
    <row r="137" spans="3:11" ht="15.75" x14ac:dyDescent="0.25">
      <c r="C137" s="454" t="s">
        <v>1492</v>
      </c>
      <c r="D137" s="456" t="s">
        <v>31</v>
      </c>
      <c r="E137" s="457" t="s">
        <v>272</v>
      </c>
      <c r="F137" s="457" t="s">
        <v>20</v>
      </c>
      <c r="G137" s="457" t="s">
        <v>21</v>
      </c>
      <c r="H137" s="460" t="s">
        <v>841</v>
      </c>
      <c r="I137" s="460" t="s">
        <v>23</v>
      </c>
      <c r="J137" s="460" t="s">
        <v>25</v>
      </c>
      <c r="K137" s="461" t="s">
        <v>32</v>
      </c>
    </row>
    <row r="138" spans="3:11" ht="15.75" x14ac:dyDescent="0.25">
      <c r="C138" s="454" t="s">
        <v>1491</v>
      </c>
      <c r="D138" s="456" t="s">
        <v>22</v>
      </c>
      <c r="E138" s="457" t="s">
        <v>841</v>
      </c>
      <c r="F138" s="457" t="s">
        <v>20</v>
      </c>
      <c r="G138" s="457" t="s">
        <v>21</v>
      </c>
      <c r="H138" s="460" t="s">
        <v>32</v>
      </c>
      <c r="I138" s="460" t="s">
        <v>25</v>
      </c>
      <c r="J138" s="460" t="s">
        <v>34</v>
      </c>
      <c r="K138" s="461" t="s">
        <v>33</v>
      </c>
    </row>
    <row r="139" spans="3:11" ht="15.75" x14ac:dyDescent="0.25">
      <c r="C139" s="454" t="s">
        <v>1490</v>
      </c>
      <c r="D139" s="456" t="s">
        <v>22</v>
      </c>
      <c r="E139" s="457" t="s">
        <v>841</v>
      </c>
      <c r="F139" s="457" t="s">
        <v>20</v>
      </c>
      <c r="G139" s="457" t="s">
        <v>21</v>
      </c>
      <c r="H139" s="460" t="s">
        <v>31</v>
      </c>
      <c r="I139" s="460" t="s">
        <v>25</v>
      </c>
      <c r="J139" s="460" t="s">
        <v>34</v>
      </c>
      <c r="K139" s="461" t="s">
        <v>33</v>
      </c>
    </row>
    <row r="140" spans="3:11" ht="15.75" x14ac:dyDescent="0.25">
      <c r="C140" s="454" t="s">
        <v>1489</v>
      </c>
      <c r="D140" s="456" t="s">
        <v>22</v>
      </c>
      <c r="E140" s="457" t="s">
        <v>32</v>
      </c>
      <c r="F140" s="457" t="s">
        <v>20</v>
      </c>
      <c r="G140" s="457" t="s">
        <v>21</v>
      </c>
      <c r="H140" s="460" t="s">
        <v>31</v>
      </c>
      <c r="I140" s="460" t="s">
        <v>25</v>
      </c>
      <c r="J140" s="460" t="s">
        <v>34</v>
      </c>
      <c r="K140" s="461" t="s">
        <v>33</v>
      </c>
    </row>
    <row r="141" spans="3:11" ht="15.75" x14ac:dyDescent="0.25">
      <c r="C141" s="454" t="s">
        <v>1488</v>
      </c>
      <c r="D141" s="456" t="s">
        <v>22</v>
      </c>
      <c r="E141" s="457" t="s">
        <v>841</v>
      </c>
      <c r="F141" s="457" t="s">
        <v>20</v>
      </c>
      <c r="G141" s="457" t="s">
        <v>21</v>
      </c>
      <c r="H141" s="460" t="s">
        <v>31</v>
      </c>
      <c r="I141" s="460" t="s">
        <v>25</v>
      </c>
      <c r="J141" s="460" t="s">
        <v>34</v>
      </c>
      <c r="K141" s="461" t="s">
        <v>32</v>
      </c>
    </row>
    <row r="142" spans="3:11" ht="15.75" x14ac:dyDescent="0.25">
      <c r="C142" s="454" t="s">
        <v>1487</v>
      </c>
      <c r="D142" s="456" t="s">
        <v>22</v>
      </c>
      <c r="E142" s="457" t="s">
        <v>841</v>
      </c>
      <c r="F142" s="457" t="s">
        <v>20</v>
      </c>
      <c r="G142" s="457" t="s">
        <v>21</v>
      </c>
      <c r="H142" s="460" t="s">
        <v>31</v>
      </c>
      <c r="I142" s="460" t="s">
        <v>25</v>
      </c>
      <c r="J142" s="460" t="s">
        <v>32</v>
      </c>
      <c r="K142" s="461" t="s">
        <v>33</v>
      </c>
    </row>
    <row r="143" spans="3:11" ht="15.75" x14ac:dyDescent="0.25">
      <c r="C143" s="454" t="s">
        <v>1486</v>
      </c>
      <c r="D143" s="456" t="s">
        <v>22</v>
      </c>
      <c r="E143" s="457" t="s">
        <v>272</v>
      </c>
      <c r="F143" s="457" t="s">
        <v>20</v>
      </c>
      <c r="G143" s="457" t="s">
        <v>21</v>
      </c>
      <c r="H143" s="460" t="s">
        <v>841</v>
      </c>
      <c r="I143" s="460" t="s">
        <v>25</v>
      </c>
      <c r="J143" s="460" t="s">
        <v>34</v>
      </c>
      <c r="K143" s="461" t="s">
        <v>33</v>
      </c>
    </row>
    <row r="144" spans="3:11" ht="15.75" x14ac:dyDescent="0.25">
      <c r="C144" s="454" t="s">
        <v>1485</v>
      </c>
      <c r="D144" s="456" t="s">
        <v>22</v>
      </c>
      <c r="E144" s="457" t="s">
        <v>272</v>
      </c>
      <c r="F144" s="457" t="s">
        <v>20</v>
      </c>
      <c r="G144" s="457" t="s">
        <v>21</v>
      </c>
      <c r="H144" s="460" t="s">
        <v>32</v>
      </c>
      <c r="I144" s="460" t="s">
        <v>25</v>
      </c>
      <c r="J144" s="460" t="s">
        <v>34</v>
      </c>
      <c r="K144" s="461" t="s">
        <v>33</v>
      </c>
    </row>
    <row r="145" spans="3:11" ht="15.75" x14ac:dyDescent="0.25">
      <c r="C145" s="454" t="s">
        <v>1484</v>
      </c>
      <c r="D145" s="456" t="s">
        <v>22</v>
      </c>
      <c r="E145" s="457" t="s">
        <v>272</v>
      </c>
      <c r="F145" s="457" t="s">
        <v>20</v>
      </c>
      <c r="G145" s="457" t="s">
        <v>21</v>
      </c>
      <c r="H145" s="460" t="s">
        <v>841</v>
      </c>
      <c r="I145" s="460" t="s">
        <v>25</v>
      </c>
      <c r="J145" s="460" t="s">
        <v>34</v>
      </c>
      <c r="K145" s="461" t="s">
        <v>32</v>
      </c>
    </row>
    <row r="146" spans="3:11" ht="15.75" x14ac:dyDescent="0.25">
      <c r="C146" s="454" t="s">
        <v>1483</v>
      </c>
      <c r="D146" s="456" t="s">
        <v>22</v>
      </c>
      <c r="E146" s="457" t="s">
        <v>272</v>
      </c>
      <c r="F146" s="457" t="s">
        <v>20</v>
      </c>
      <c r="G146" s="457" t="s">
        <v>21</v>
      </c>
      <c r="H146" s="460" t="s">
        <v>841</v>
      </c>
      <c r="I146" s="460" t="s">
        <v>25</v>
      </c>
      <c r="J146" s="460" t="s">
        <v>32</v>
      </c>
      <c r="K146" s="461" t="s">
        <v>33</v>
      </c>
    </row>
    <row r="147" spans="3:11" ht="15.75" x14ac:dyDescent="0.25">
      <c r="C147" s="454" t="s">
        <v>1482</v>
      </c>
      <c r="D147" s="456" t="s">
        <v>22</v>
      </c>
      <c r="E147" s="457" t="s">
        <v>272</v>
      </c>
      <c r="F147" s="457" t="s">
        <v>20</v>
      </c>
      <c r="G147" s="457" t="s">
        <v>21</v>
      </c>
      <c r="H147" s="460" t="s">
        <v>31</v>
      </c>
      <c r="I147" s="460" t="s">
        <v>25</v>
      </c>
      <c r="J147" s="460" t="s">
        <v>34</v>
      </c>
      <c r="K147" s="461" t="s">
        <v>33</v>
      </c>
    </row>
    <row r="148" spans="3:11" ht="15.75" x14ac:dyDescent="0.25">
      <c r="C148" s="454" t="s">
        <v>1481</v>
      </c>
      <c r="D148" s="456" t="s">
        <v>31</v>
      </c>
      <c r="E148" s="457" t="s">
        <v>272</v>
      </c>
      <c r="F148" s="457" t="s">
        <v>20</v>
      </c>
      <c r="G148" s="457" t="s">
        <v>21</v>
      </c>
      <c r="H148" s="460" t="s">
        <v>841</v>
      </c>
      <c r="I148" s="460" t="s">
        <v>25</v>
      </c>
      <c r="J148" s="460" t="s">
        <v>34</v>
      </c>
      <c r="K148" s="461" t="s">
        <v>22</v>
      </c>
    </row>
    <row r="149" spans="3:11" ht="15.75" x14ac:dyDescent="0.25">
      <c r="C149" s="454" t="s">
        <v>1480</v>
      </c>
      <c r="D149" s="456" t="s">
        <v>31</v>
      </c>
      <c r="E149" s="457" t="s">
        <v>272</v>
      </c>
      <c r="F149" s="457" t="s">
        <v>20</v>
      </c>
      <c r="G149" s="457" t="s">
        <v>21</v>
      </c>
      <c r="H149" s="460" t="s">
        <v>841</v>
      </c>
      <c r="I149" s="460" t="s">
        <v>25</v>
      </c>
      <c r="J149" s="460" t="s">
        <v>22</v>
      </c>
      <c r="K149" s="461" t="s">
        <v>33</v>
      </c>
    </row>
    <row r="150" spans="3:11" ht="15.75" x14ac:dyDescent="0.25">
      <c r="C150" s="454" t="s">
        <v>1479</v>
      </c>
      <c r="D150" s="456" t="s">
        <v>22</v>
      </c>
      <c r="E150" s="457" t="s">
        <v>272</v>
      </c>
      <c r="F150" s="457" t="s">
        <v>20</v>
      </c>
      <c r="G150" s="457" t="s">
        <v>21</v>
      </c>
      <c r="H150" s="460" t="s">
        <v>31</v>
      </c>
      <c r="I150" s="460" t="s">
        <v>25</v>
      </c>
      <c r="J150" s="460" t="s">
        <v>34</v>
      </c>
      <c r="K150" s="461" t="s">
        <v>32</v>
      </c>
    </row>
    <row r="151" spans="3:11" ht="15.75" x14ac:dyDescent="0.25">
      <c r="C151" s="454" t="s">
        <v>1478</v>
      </c>
      <c r="D151" s="456" t="s">
        <v>22</v>
      </c>
      <c r="E151" s="457" t="s">
        <v>272</v>
      </c>
      <c r="F151" s="457" t="s">
        <v>20</v>
      </c>
      <c r="G151" s="457" t="s">
        <v>21</v>
      </c>
      <c r="H151" s="460" t="s">
        <v>31</v>
      </c>
      <c r="I151" s="460" t="s">
        <v>25</v>
      </c>
      <c r="J151" s="460" t="s">
        <v>32</v>
      </c>
      <c r="K151" s="461" t="s">
        <v>33</v>
      </c>
    </row>
    <row r="152" spans="3:11" ht="15.75" x14ac:dyDescent="0.25">
      <c r="C152" s="454" t="s">
        <v>1477</v>
      </c>
      <c r="D152" s="456" t="s">
        <v>31</v>
      </c>
      <c r="E152" s="457" t="s">
        <v>272</v>
      </c>
      <c r="F152" s="457" t="s">
        <v>20</v>
      </c>
      <c r="G152" s="457" t="s">
        <v>21</v>
      </c>
      <c r="H152" s="460" t="s">
        <v>841</v>
      </c>
      <c r="I152" s="460" t="s">
        <v>25</v>
      </c>
      <c r="J152" s="460" t="s">
        <v>22</v>
      </c>
      <c r="K152" s="461" t="s">
        <v>32</v>
      </c>
    </row>
    <row r="153" spans="3:11" ht="15.75" x14ac:dyDescent="0.25">
      <c r="C153" s="454" t="s">
        <v>1476</v>
      </c>
      <c r="D153" s="456" t="s">
        <v>21</v>
      </c>
      <c r="E153" s="457" t="s">
        <v>841</v>
      </c>
      <c r="F153" s="457" t="s">
        <v>20</v>
      </c>
      <c r="G153" s="457" t="s">
        <v>25</v>
      </c>
      <c r="H153" s="460" t="s">
        <v>22</v>
      </c>
      <c r="I153" s="460" t="s">
        <v>23</v>
      </c>
      <c r="J153" s="460" t="s">
        <v>34</v>
      </c>
      <c r="K153" s="461" t="s">
        <v>33</v>
      </c>
    </row>
    <row r="154" spans="3:11" ht="15.75" x14ac:dyDescent="0.25">
      <c r="C154" s="454" t="s">
        <v>1475</v>
      </c>
      <c r="D154" s="456" t="s">
        <v>21</v>
      </c>
      <c r="E154" s="457" t="s">
        <v>22</v>
      </c>
      <c r="F154" s="457" t="s">
        <v>20</v>
      </c>
      <c r="G154" s="457" t="s">
        <v>25</v>
      </c>
      <c r="H154" s="460" t="s">
        <v>32</v>
      </c>
      <c r="I154" s="460" t="s">
        <v>23</v>
      </c>
      <c r="J154" s="460" t="s">
        <v>34</v>
      </c>
      <c r="K154" s="461" t="s">
        <v>33</v>
      </c>
    </row>
    <row r="155" spans="3:11" ht="15.75" x14ac:dyDescent="0.25">
      <c r="C155" s="454" t="s">
        <v>1474</v>
      </c>
      <c r="D155" s="456" t="s">
        <v>21</v>
      </c>
      <c r="E155" s="457" t="s">
        <v>841</v>
      </c>
      <c r="F155" s="457" t="s">
        <v>20</v>
      </c>
      <c r="G155" s="457" t="s">
        <v>25</v>
      </c>
      <c r="H155" s="460" t="s">
        <v>22</v>
      </c>
      <c r="I155" s="460" t="s">
        <v>23</v>
      </c>
      <c r="J155" s="460" t="s">
        <v>34</v>
      </c>
      <c r="K155" s="461" t="s">
        <v>32</v>
      </c>
    </row>
    <row r="156" spans="3:11" ht="15.75" x14ac:dyDescent="0.25">
      <c r="C156" s="454" t="s">
        <v>1473</v>
      </c>
      <c r="D156" s="456" t="s">
        <v>21</v>
      </c>
      <c r="E156" s="457" t="s">
        <v>841</v>
      </c>
      <c r="F156" s="457" t="s">
        <v>20</v>
      </c>
      <c r="G156" s="457" t="s">
        <v>25</v>
      </c>
      <c r="H156" s="460" t="s">
        <v>22</v>
      </c>
      <c r="I156" s="460" t="s">
        <v>23</v>
      </c>
      <c r="J156" s="460" t="s">
        <v>32</v>
      </c>
      <c r="K156" s="461" t="s">
        <v>33</v>
      </c>
    </row>
    <row r="157" spans="3:11" ht="15.75" x14ac:dyDescent="0.25">
      <c r="C157" s="454" t="s">
        <v>1472</v>
      </c>
      <c r="D157" s="456" t="s">
        <v>21</v>
      </c>
      <c r="E157" s="457" t="s">
        <v>22</v>
      </c>
      <c r="F157" s="457" t="s">
        <v>20</v>
      </c>
      <c r="G157" s="457" t="s">
        <v>25</v>
      </c>
      <c r="H157" s="460" t="s">
        <v>31</v>
      </c>
      <c r="I157" s="460" t="s">
        <v>23</v>
      </c>
      <c r="J157" s="460" t="s">
        <v>34</v>
      </c>
      <c r="K157" s="461" t="s">
        <v>33</v>
      </c>
    </row>
    <row r="158" spans="3:11" ht="15.75" x14ac:dyDescent="0.25">
      <c r="C158" s="454" t="s">
        <v>1471</v>
      </c>
      <c r="D158" s="456" t="s">
        <v>21</v>
      </c>
      <c r="E158" s="457" t="s">
        <v>841</v>
      </c>
      <c r="F158" s="457" t="s">
        <v>20</v>
      </c>
      <c r="G158" s="457" t="s">
        <v>25</v>
      </c>
      <c r="H158" s="460" t="s">
        <v>31</v>
      </c>
      <c r="I158" s="460" t="s">
        <v>23</v>
      </c>
      <c r="J158" s="460" t="s">
        <v>34</v>
      </c>
      <c r="K158" s="461" t="s">
        <v>22</v>
      </c>
    </row>
    <row r="159" spans="3:11" ht="15.75" x14ac:dyDescent="0.25">
      <c r="C159" s="454" t="s">
        <v>1470</v>
      </c>
      <c r="D159" s="456" t="s">
        <v>21</v>
      </c>
      <c r="E159" s="457" t="s">
        <v>841</v>
      </c>
      <c r="F159" s="457" t="s">
        <v>20</v>
      </c>
      <c r="G159" s="457" t="s">
        <v>25</v>
      </c>
      <c r="H159" s="460" t="s">
        <v>31</v>
      </c>
      <c r="I159" s="460" t="s">
        <v>23</v>
      </c>
      <c r="J159" s="460" t="s">
        <v>22</v>
      </c>
      <c r="K159" s="461" t="s">
        <v>33</v>
      </c>
    </row>
    <row r="160" spans="3:11" ht="15.75" x14ac:dyDescent="0.25">
      <c r="C160" s="454" t="s">
        <v>1469</v>
      </c>
      <c r="D160" s="456" t="s">
        <v>21</v>
      </c>
      <c r="E160" s="457" t="s">
        <v>22</v>
      </c>
      <c r="F160" s="457" t="s">
        <v>20</v>
      </c>
      <c r="G160" s="457" t="s">
        <v>25</v>
      </c>
      <c r="H160" s="460" t="s">
        <v>31</v>
      </c>
      <c r="I160" s="460" t="s">
        <v>23</v>
      </c>
      <c r="J160" s="460" t="s">
        <v>34</v>
      </c>
      <c r="K160" s="461" t="s">
        <v>32</v>
      </c>
    </row>
    <row r="161" spans="3:11" ht="15.75" x14ac:dyDescent="0.25">
      <c r="C161" s="454" t="s">
        <v>1468</v>
      </c>
      <c r="D161" s="456" t="s">
        <v>21</v>
      </c>
      <c r="E161" s="457" t="s">
        <v>22</v>
      </c>
      <c r="F161" s="457" t="s">
        <v>20</v>
      </c>
      <c r="G161" s="457" t="s">
        <v>25</v>
      </c>
      <c r="H161" s="460" t="s">
        <v>31</v>
      </c>
      <c r="I161" s="460" t="s">
        <v>23</v>
      </c>
      <c r="J161" s="460" t="s">
        <v>32</v>
      </c>
      <c r="K161" s="461" t="s">
        <v>33</v>
      </c>
    </row>
    <row r="162" spans="3:11" ht="15.75" x14ac:dyDescent="0.25">
      <c r="C162" s="454" t="s">
        <v>1467</v>
      </c>
      <c r="D162" s="456" t="s">
        <v>21</v>
      </c>
      <c r="E162" s="457" t="s">
        <v>841</v>
      </c>
      <c r="F162" s="457" t="s">
        <v>20</v>
      </c>
      <c r="G162" s="457" t="s">
        <v>25</v>
      </c>
      <c r="H162" s="460" t="s">
        <v>31</v>
      </c>
      <c r="I162" s="460" t="s">
        <v>23</v>
      </c>
      <c r="J162" s="460" t="s">
        <v>22</v>
      </c>
      <c r="K162" s="461" t="s">
        <v>32</v>
      </c>
    </row>
    <row r="163" spans="3:11" ht="15.75" x14ac:dyDescent="0.25">
      <c r="C163" s="454" t="s">
        <v>1466</v>
      </c>
      <c r="D163" s="456" t="s">
        <v>21</v>
      </c>
      <c r="E163" s="457" t="s">
        <v>272</v>
      </c>
      <c r="F163" s="457" t="s">
        <v>20</v>
      </c>
      <c r="G163" s="457" t="s">
        <v>25</v>
      </c>
      <c r="H163" s="460" t="s">
        <v>22</v>
      </c>
      <c r="I163" s="460" t="s">
        <v>23</v>
      </c>
      <c r="J163" s="460" t="s">
        <v>34</v>
      </c>
      <c r="K163" s="461" t="s">
        <v>33</v>
      </c>
    </row>
    <row r="164" spans="3:11" ht="15.75" x14ac:dyDescent="0.25">
      <c r="C164" s="454" t="s">
        <v>1465</v>
      </c>
      <c r="D164" s="456" t="s">
        <v>21</v>
      </c>
      <c r="E164" s="457" t="s">
        <v>272</v>
      </c>
      <c r="F164" s="457" t="s">
        <v>20</v>
      </c>
      <c r="G164" s="457" t="s">
        <v>25</v>
      </c>
      <c r="H164" s="460" t="s">
        <v>841</v>
      </c>
      <c r="I164" s="460" t="s">
        <v>23</v>
      </c>
      <c r="J164" s="460" t="s">
        <v>34</v>
      </c>
      <c r="K164" s="461" t="s">
        <v>22</v>
      </c>
    </row>
    <row r="165" spans="3:11" ht="15.75" x14ac:dyDescent="0.25">
      <c r="C165" s="454" t="s">
        <v>1464</v>
      </c>
      <c r="D165" s="456" t="s">
        <v>21</v>
      </c>
      <c r="E165" s="457" t="s">
        <v>272</v>
      </c>
      <c r="F165" s="457" t="s">
        <v>20</v>
      </c>
      <c r="G165" s="457" t="s">
        <v>25</v>
      </c>
      <c r="H165" s="460" t="s">
        <v>841</v>
      </c>
      <c r="I165" s="460" t="s">
        <v>23</v>
      </c>
      <c r="J165" s="460" t="s">
        <v>22</v>
      </c>
      <c r="K165" s="461" t="s">
        <v>33</v>
      </c>
    </row>
    <row r="166" spans="3:11" ht="15.75" x14ac:dyDescent="0.25">
      <c r="C166" s="454" t="s">
        <v>1463</v>
      </c>
      <c r="D166" s="456" t="s">
        <v>21</v>
      </c>
      <c r="E166" s="457" t="s">
        <v>272</v>
      </c>
      <c r="F166" s="457" t="s">
        <v>20</v>
      </c>
      <c r="G166" s="457" t="s">
        <v>25</v>
      </c>
      <c r="H166" s="460" t="s">
        <v>22</v>
      </c>
      <c r="I166" s="460" t="s">
        <v>23</v>
      </c>
      <c r="J166" s="460" t="s">
        <v>34</v>
      </c>
      <c r="K166" s="461" t="s">
        <v>32</v>
      </c>
    </row>
    <row r="167" spans="3:11" ht="15.75" x14ac:dyDescent="0.25">
      <c r="C167" s="454" t="s">
        <v>1462</v>
      </c>
      <c r="D167" s="456" t="s">
        <v>21</v>
      </c>
      <c r="E167" s="457" t="s">
        <v>272</v>
      </c>
      <c r="F167" s="457" t="s">
        <v>20</v>
      </c>
      <c r="G167" s="457" t="s">
        <v>25</v>
      </c>
      <c r="H167" s="460" t="s">
        <v>22</v>
      </c>
      <c r="I167" s="460" t="s">
        <v>23</v>
      </c>
      <c r="J167" s="460" t="s">
        <v>32</v>
      </c>
      <c r="K167" s="461" t="s">
        <v>33</v>
      </c>
    </row>
    <row r="168" spans="3:11" ht="15.75" x14ac:dyDescent="0.25">
      <c r="C168" s="454" t="s">
        <v>1461</v>
      </c>
      <c r="D168" s="456" t="s">
        <v>21</v>
      </c>
      <c r="E168" s="457" t="s">
        <v>272</v>
      </c>
      <c r="F168" s="457" t="s">
        <v>20</v>
      </c>
      <c r="G168" s="457" t="s">
        <v>25</v>
      </c>
      <c r="H168" s="460" t="s">
        <v>841</v>
      </c>
      <c r="I168" s="460" t="s">
        <v>23</v>
      </c>
      <c r="J168" s="460" t="s">
        <v>22</v>
      </c>
      <c r="K168" s="461" t="s">
        <v>32</v>
      </c>
    </row>
    <row r="169" spans="3:11" ht="15.75" x14ac:dyDescent="0.25">
      <c r="C169" s="454" t="s">
        <v>1460</v>
      </c>
      <c r="D169" s="456" t="s">
        <v>21</v>
      </c>
      <c r="E169" s="457" t="s">
        <v>272</v>
      </c>
      <c r="F169" s="457" t="s">
        <v>20</v>
      </c>
      <c r="G169" s="457" t="s">
        <v>25</v>
      </c>
      <c r="H169" s="460" t="s">
        <v>31</v>
      </c>
      <c r="I169" s="460" t="s">
        <v>23</v>
      </c>
      <c r="J169" s="460" t="s">
        <v>34</v>
      </c>
      <c r="K169" s="461" t="s">
        <v>22</v>
      </c>
    </row>
    <row r="170" spans="3:11" ht="15.75" x14ac:dyDescent="0.25">
      <c r="C170" s="454" t="s">
        <v>1459</v>
      </c>
      <c r="D170" s="456" t="s">
        <v>21</v>
      </c>
      <c r="E170" s="457" t="s">
        <v>272</v>
      </c>
      <c r="F170" s="457" t="s">
        <v>20</v>
      </c>
      <c r="G170" s="457" t="s">
        <v>25</v>
      </c>
      <c r="H170" s="460" t="s">
        <v>31</v>
      </c>
      <c r="I170" s="460" t="s">
        <v>23</v>
      </c>
      <c r="J170" s="460" t="s">
        <v>22</v>
      </c>
      <c r="K170" s="461" t="s">
        <v>33</v>
      </c>
    </row>
    <row r="171" spans="3:11" ht="15.75" x14ac:dyDescent="0.25">
      <c r="C171" s="454" t="s">
        <v>1458</v>
      </c>
      <c r="D171" s="456" t="s">
        <v>31</v>
      </c>
      <c r="E171" s="457" t="s">
        <v>272</v>
      </c>
      <c r="F171" s="457" t="s">
        <v>20</v>
      </c>
      <c r="G171" s="457" t="s">
        <v>21</v>
      </c>
      <c r="H171" s="460" t="s">
        <v>841</v>
      </c>
      <c r="I171" s="460" t="s">
        <v>23</v>
      </c>
      <c r="J171" s="460" t="s">
        <v>25</v>
      </c>
      <c r="K171" s="461" t="s">
        <v>22</v>
      </c>
    </row>
    <row r="172" spans="3:11" ht="15.75" x14ac:dyDescent="0.25">
      <c r="C172" s="454" t="s">
        <v>1457</v>
      </c>
      <c r="D172" s="456" t="s">
        <v>21</v>
      </c>
      <c r="E172" s="457" t="s">
        <v>272</v>
      </c>
      <c r="F172" s="457" t="s">
        <v>20</v>
      </c>
      <c r="G172" s="457" t="s">
        <v>25</v>
      </c>
      <c r="H172" s="460" t="s">
        <v>31</v>
      </c>
      <c r="I172" s="460" t="s">
        <v>23</v>
      </c>
      <c r="J172" s="460" t="s">
        <v>22</v>
      </c>
      <c r="K172" s="461" t="s">
        <v>32</v>
      </c>
    </row>
    <row r="173" spans="3:11" ht="15.75" x14ac:dyDescent="0.25">
      <c r="C173" s="454" t="s">
        <v>1456</v>
      </c>
      <c r="D173" s="456" t="s">
        <v>31</v>
      </c>
      <c r="E173" s="457" t="s">
        <v>841</v>
      </c>
      <c r="F173" s="457" t="s">
        <v>32</v>
      </c>
      <c r="G173" s="457" t="s">
        <v>23</v>
      </c>
      <c r="H173" s="460" t="s">
        <v>24</v>
      </c>
      <c r="I173" s="460" t="s">
        <v>272</v>
      </c>
      <c r="J173" s="460" t="s">
        <v>34</v>
      </c>
      <c r="K173" s="461" t="s">
        <v>33</v>
      </c>
    </row>
    <row r="174" spans="3:11" ht="15.75" x14ac:dyDescent="0.25">
      <c r="C174" s="454" t="s">
        <v>1455</v>
      </c>
      <c r="D174" s="456" t="s">
        <v>22</v>
      </c>
      <c r="E174" s="457" t="s">
        <v>841</v>
      </c>
      <c r="F174" s="457" t="s">
        <v>32</v>
      </c>
      <c r="G174" s="457" t="s">
        <v>24</v>
      </c>
      <c r="H174" s="460" t="s">
        <v>31</v>
      </c>
      <c r="I174" s="460" t="s">
        <v>272</v>
      </c>
      <c r="J174" s="460" t="s">
        <v>34</v>
      </c>
      <c r="K174" s="461" t="s">
        <v>33</v>
      </c>
    </row>
    <row r="175" spans="3:11" ht="15.75" x14ac:dyDescent="0.25">
      <c r="C175" s="454" t="s">
        <v>1454</v>
      </c>
      <c r="D175" s="456" t="s">
        <v>22</v>
      </c>
      <c r="E175" s="457" t="s">
        <v>841</v>
      </c>
      <c r="F175" s="457" t="s">
        <v>32</v>
      </c>
      <c r="G175" s="457" t="s">
        <v>23</v>
      </c>
      <c r="H175" s="460" t="s">
        <v>24</v>
      </c>
      <c r="I175" s="460" t="s">
        <v>31</v>
      </c>
      <c r="J175" s="460" t="s">
        <v>34</v>
      </c>
      <c r="K175" s="461" t="s">
        <v>33</v>
      </c>
    </row>
    <row r="176" spans="3:11" ht="15.75" x14ac:dyDescent="0.25">
      <c r="C176" s="454" t="s">
        <v>1453</v>
      </c>
      <c r="D176" s="456" t="s">
        <v>22</v>
      </c>
      <c r="E176" s="457" t="s">
        <v>841</v>
      </c>
      <c r="F176" s="457" t="s">
        <v>32</v>
      </c>
      <c r="G176" s="457" t="s">
        <v>23</v>
      </c>
      <c r="H176" s="460" t="s">
        <v>24</v>
      </c>
      <c r="I176" s="460" t="s">
        <v>272</v>
      </c>
      <c r="J176" s="460" t="s">
        <v>34</v>
      </c>
      <c r="K176" s="461" t="s">
        <v>33</v>
      </c>
    </row>
    <row r="177" spans="3:11" ht="15.75" x14ac:dyDescent="0.25">
      <c r="C177" s="454" t="s">
        <v>1452</v>
      </c>
      <c r="D177" s="456" t="s">
        <v>22</v>
      </c>
      <c r="E177" s="457" t="s">
        <v>272</v>
      </c>
      <c r="F177" s="457" t="s">
        <v>841</v>
      </c>
      <c r="G177" s="457" t="s">
        <v>23</v>
      </c>
      <c r="H177" s="460" t="s">
        <v>24</v>
      </c>
      <c r="I177" s="460" t="s">
        <v>31</v>
      </c>
      <c r="J177" s="460" t="s">
        <v>34</v>
      </c>
      <c r="K177" s="461" t="s">
        <v>33</v>
      </c>
    </row>
    <row r="178" spans="3:11" ht="15.75" x14ac:dyDescent="0.25">
      <c r="C178" s="454" t="s">
        <v>1451</v>
      </c>
      <c r="D178" s="456" t="s">
        <v>22</v>
      </c>
      <c r="E178" s="457" t="s">
        <v>272</v>
      </c>
      <c r="F178" s="457" t="s">
        <v>32</v>
      </c>
      <c r="G178" s="457" t="s">
        <v>23</v>
      </c>
      <c r="H178" s="460" t="s">
        <v>24</v>
      </c>
      <c r="I178" s="460" t="s">
        <v>31</v>
      </c>
      <c r="J178" s="460" t="s">
        <v>34</v>
      </c>
      <c r="K178" s="461" t="s">
        <v>33</v>
      </c>
    </row>
    <row r="179" spans="3:11" ht="15.75" x14ac:dyDescent="0.25">
      <c r="C179" s="454" t="s">
        <v>1450</v>
      </c>
      <c r="D179" s="456" t="s">
        <v>22</v>
      </c>
      <c r="E179" s="457" t="s">
        <v>272</v>
      </c>
      <c r="F179" s="457" t="s">
        <v>841</v>
      </c>
      <c r="G179" s="457" t="s">
        <v>23</v>
      </c>
      <c r="H179" s="460" t="s">
        <v>24</v>
      </c>
      <c r="I179" s="460" t="s">
        <v>31</v>
      </c>
      <c r="J179" s="460" t="s">
        <v>34</v>
      </c>
      <c r="K179" s="461" t="s">
        <v>32</v>
      </c>
    </row>
    <row r="180" spans="3:11" ht="15.75" x14ac:dyDescent="0.25">
      <c r="C180" s="454" t="s">
        <v>1449</v>
      </c>
      <c r="D180" s="456" t="s">
        <v>22</v>
      </c>
      <c r="E180" s="457" t="s">
        <v>272</v>
      </c>
      <c r="F180" s="457" t="s">
        <v>841</v>
      </c>
      <c r="G180" s="457" t="s">
        <v>23</v>
      </c>
      <c r="H180" s="460" t="s">
        <v>24</v>
      </c>
      <c r="I180" s="460" t="s">
        <v>31</v>
      </c>
      <c r="J180" s="460" t="s">
        <v>32</v>
      </c>
      <c r="K180" s="461" t="s">
        <v>33</v>
      </c>
    </row>
    <row r="181" spans="3:11" ht="15.75" x14ac:dyDescent="0.25">
      <c r="C181" s="454" t="s">
        <v>1448</v>
      </c>
      <c r="D181" s="456" t="s">
        <v>31</v>
      </c>
      <c r="E181" s="457" t="s">
        <v>841</v>
      </c>
      <c r="F181" s="457" t="s">
        <v>32</v>
      </c>
      <c r="G181" s="457" t="s">
        <v>25</v>
      </c>
      <c r="H181" s="460" t="s">
        <v>24</v>
      </c>
      <c r="I181" s="460" t="s">
        <v>272</v>
      </c>
      <c r="J181" s="460" t="s">
        <v>34</v>
      </c>
      <c r="K181" s="461" t="s">
        <v>33</v>
      </c>
    </row>
    <row r="182" spans="3:11" ht="15.75" x14ac:dyDescent="0.25">
      <c r="C182" s="454" t="s">
        <v>1447</v>
      </c>
      <c r="D182" s="456" t="s">
        <v>31</v>
      </c>
      <c r="E182" s="457" t="s">
        <v>841</v>
      </c>
      <c r="F182" s="457" t="s">
        <v>32</v>
      </c>
      <c r="G182" s="457" t="s">
        <v>25</v>
      </c>
      <c r="H182" s="460" t="s">
        <v>24</v>
      </c>
      <c r="I182" s="460" t="s">
        <v>23</v>
      </c>
      <c r="J182" s="460" t="s">
        <v>34</v>
      </c>
      <c r="K182" s="461" t="s">
        <v>33</v>
      </c>
    </row>
    <row r="183" spans="3:11" ht="15.75" x14ac:dyDescent="0.25">
      <c r="C183" s="454" t="s">
        <v>1446</v>
      </c>
      <c r="D183" s="456" t="s">
        <v>32</v>
      </c>
      <c r="E183" s="457" t="s">
        <v>272</v>
      </c>
      <c r="F183" s="457" t="s">
        <v>841</v>
      </c>
      <c r="G183" s="457" t="s">
        <v>25</v>
      </c>
      <c r="H183" s="460" t="s">
        <v>24</v>
      </c>
      <c r="I183" s="460" t="s">
        <v>23</v>
      </c>
      <c r="J183" s="460" t="s">
        <v>34</v>
      </c>
      <c r="K183" s="461" t="s">
        <v>33</v>
      </c>
    </row>
    <row r="184" spans="3:11" ht="15.75" x14ac:dyDescent="0.25">
      <c r="C184" s="454" t="s">
        <v>1445</v>
      </c>
      <c r="D184" s="456" t="s">
        <v>31</v>
      </c>
      <c r="E184" s="457" t="s">
        <v>272</v>
      </c>
      <c r="F184" s="457" t="s">
        <v>841</v>
      </c>
      <c r="G184" s="457" t="s">
        <v>25</v>
      </c>
      <c r="H184" s="460" t="s">
        <v>24</v>
      </c>
      <c r="I184" s="460" t="s">
        <v>23</v>
      </c>
      <c r="J184" s="460" t="s">
        <v>34</v>
      </c>
      <c r="K184" s="461" t="s">
        <v>33</v>
      </c>
    </row>
    <row r="185" spans="3:11" ht="15.75" x14ac:dyDescent="0.25">
      <c r="C185" s="454" t="s">
        <v>1444</v>
      </c>
      <c r="D185" s="456" t="s">
        <v>31</v>
      </c>
      <c r="E185" s="457" t="s">
        <v>272</v>
      </c>
      <c r="F185" s="457" t="s">
        <v>32</v>
      </c>
      <c r="G185" s="457" t="s">
        <v>25</v>
      </c>
      <c r="H185" s="460" t="s">
        <v>24</v>
      </c>
      <c r="I185" s="460" t="s">
        <v>23</v>
      </c>
      <c r="J185" s="460" t="s">
        <v>34</v>
      </c>
      <c r="K185" s="461" t="s">
        <v>33</v>
      </c>
    </row>
    <row r="186" spans="3:11" ht="15.75" x14ac:dyDescent="0.25">
      <c r="C186" s="454" t="s">
        <v>1443</v>
      </c>
      <c r="D186" s="456" t="s">
        <v>31</v>
      </c>
      <c r="E186" s="457" t="s">
        <v>272</v>
      </c>
      <c r="F186" s="457" t="s">
        <v>841</v>
      </c>
      <c r="G186" s="457" t="s">
        <v>25</v>
      </c>
      <c r="H186" s="460" t="s">
        <v>24</v>
      </c>
      <c r="I186" s="460" t="s">
        <v>23</v>
      </c>
      <c r="J186" s="460" t="s">
        <v>34</v>
      </c>
      <c r="K186" s="461" t="s">
        <v>32</v>
      </c>
    </row>
    <row r="187" spans="3:11" ht="15.75" x14ac:dyDescent="0.25">
      <c r="C187" s="454" t="s">
        <v>1442</v>
      </c>
      <c r="D187" s="456" t="s">
        <v>31</v>
      </c>
      <c r="E187" s="457" t="s">
        <v>272</v>
      </c>
      <c r="F187" s="457" t="s">
        <v>841</v>
      </c>
      <c r="G187" s="457" t="s">
        <v>25</v>
      </c>
      <c r="H187" s="460" t="s">
        <v>24</v>
      </c>
      <c r="I187" s="460" t="s">
        <v>23</v>
      </c>
      <c r="J187" s="460" t="s">
        <v>32</v>
      </c>
      <c r="K187" s="461" t="s">
        <v>33</v>
      </c>
    </row>
    <row r="188" spans="3:11" ht="15.75" x14ac:dyDescent="0.25">
      <c r="C188" s="454" t="s">
        <v>1441</v>
      </c>
      <c r="D188" s="456" t="s">
        <v>22</v>
      </c>
      <c r="E188" s="457" t="s">
        <v>841</v>
      </c>
      <c r="F188" s="457" t="s">
        <v>32</v>
      </c>
      <c r="G188" s="457" t="s">
        <v>25</v>
      </c>
      <c r="H188" s="460" t="s">
        <v>24</v>
      </c>
      <c r="I188" s="460" t="s">
        <v>31</v>
      </c>
      <c r="J188" s="460" t="s">
        <v>34</v>
      </c>
      <c r="K188" s="461" t="s">
        <v>33</v>
      </c>
    </row>
    <row r="189" spans="3:11" ht="15.75" x14ac:dyDescent="0.25">
      <c r="C189" s="454" t="s">
        <v>1440</v>
      </c>
      <c r="D189" s="456" t="s">
        <v>22</v>
      </c>
      <c r="E189" s="457" t="s">
        <v>841</v>
      </c>
      <c r="F189" s="457" t="s">
        <v>32</v>
      </c>
      <c r="G189" s="457" t="s">
        <v>25</v>
      </c>
      <c r="H189" s="460" t="s">
        <v>24</v>
      </c>
      <c r="I189" s="460" t="s">
        <v>272</v>
      </c>
      <c r="J189" s="460" t="s">
        <v>34</v>
      </c>
      <c r="K189" s="461" t="s">
        <v>33</v>
      </c>
    </row>
    <row r="190" spans="3:11" ht="15.75" x14ac:dyDescent="0.25">
      <c r="C190" s="454" t="s">
        <v>1439</v>
      </c>
      <c r="D190" s="456" t="s">
        <v>22</v>
      </c>
      <c r="E190" s="457" t="s">
        <v>272</v>
      </c>
      <c r="F190" s="457" t="s">
        <v>841</v>
      </c>
      <c r="G190" s="457" t="s">
        <v>25</v>
      </c>
      <c r="H190" s="460" t="s">
        <v>24</v>
      </c>
      <c r="I190" s="460" t="s">
        <v>31</v>
      </c>
      <c r="J190" s="460" t="s">
        <v>34</v>
      </c>
      <c r="K190" s="461" t="s">
        <v>33</v>
      </c>
    </row>
    <row r="191" spans="3:11" ht="15.75" x14ac:dyDescent="0.25">
      <c r="C191" s="454" t="s">
        <v>1438</v>
      </c>
      <c r="D191" s="456" t="s">
        <v>22</v>
      </c>
      <c r="E191" s="457" t="s">
        <v>272</v>
      </c>
      <c r="F191" s="457" t="s">
        <v>32</v>
      </c>
      <c r="G191" s="457" t="s">
        <v>25</v>
      </c>
      <c r="H191" s="460" t="s">
        <v>24</v>
      </c>
      <c r="I191" s="460" t="s">
        <v>31</v>
      </c>
      <c r="J191" s="460" t="s">
        <v>34</v>
      </c>
      <c r="K191" s="461" t="s">
        <v>33</v>
      </c>
    </row>
    <row r="192" spans="3:11" ht="15.75" x14ac:dyDescent="0.25">
      <c r="C192" s="454" t="s">
        <v>1437</v>
      </c>
      <c r="D192" s="456" t="s">
        <v>22</v>
      </c>
      <c r="E192" s="457" t="s">
        <v>272</v>
      </c>
      <c r="F192" s="457" t="s">
        <v>841</v>
      </c>
      <c r="G192" s="457" t="s">
        <v>25</v>
      </c>
      <c r="H192" s="460" t="s">
        <v>24</v>
      </c>
      <c r="I192" s="460" t="s">
        <v>31</v>
      </c>
      <c r="J192" s="460" t="s">
        <v>34</v>
      </c>
      <c r="K192" s="461" t="s">
        <v>32</v>
      </c>
    </row>
    <row r="193" spans="3:11" ht="15.75" x14ac:dyDescent="0.25">
      <c r="C193" s="454" t="s">
        <v>1436</v>
      </c>
      <c r="D193" s="456" t="s">
        <v>22</v>
      </c>
      <c r="E193" s="457" t="s">
        <v>272</v>
      </c>
      <c r="F193" s="457" t="s">
        <v>841</v>
      </c>
      <c r="G193" s="457" t="s">
        <v>25</v>
      </c>
      <c r="H193" s="460" t="s">
        <v>24</v>
      </c>
      <c r="I193" s="460" t="s">
        <v>31</v>
      </c>
      <c r="J193" s="460" t="s">
        <v>32</v>
      </c>
      <c r="K193" s="461" t="s">
        <v>33</v>
      </c>
    </row>
    <row r="194" spans="3:11" ht="15.75" x14ac:dyDescent="0.25">
      <c r="C194" s="454" t="s">
        <v>1435</v>
      </c>
      <c r="D194" s="456" t="s">
        <v>22</v>
      </c>
      <c r="E194" s="457" t="s">
        <v>841</v>
      </c>
      <c r="F194" s="457" t="s">
        <v>32</v>
      </c>
      <c r="G194" s="457" t="s">
        <v>25</v>
      </c>
      <c r="H194" s="460" t="s">
        <v>24</v>
      </c>
      <c r="I194" s="460" t="s">
        <v>23</v>
      </c>
      <c r="J194" s="460" t="s">
        <v>34</v>
      </c>
      <c r="K194" s="461" t="s">
        <v>33</v>
      </c>
    </row>
    <row r="195" spans="3:11" ht="15.75" x14ac:dyDescent="0.25">
      <c r="C195" s="454" t="s">
        <v>1434</v>
      </c>
      <c r="D195" s="456" t="s">
        <v>31</v>
      </c>
      <c r="E195" s="457" t="s">
        <v>841</v>
      </c>
      <c r="F195" s="457" t="s">
        <v>22</v>
      </c>
      <c r="G195" s="457" t="s">
        <v>25</v>
      </c>
      <c r="H195" s="460" t="s">
        <v>24</v>
      </c>
      <c r="I195" s="460" t="s">
        <v>23</v>
      </c>
      <c r="J195" s="460" t="s">
        <v>34</v>
      </c>
      <c r="K195" s="461" t="s">
        <v>33</v>
      </c>
    </row>
    <row r="196" spans="3:11" ht="15.75" x14ac:dyDescent="0.25">
      <c r="C196" s="454" t="s">
        <v>1433</v>
      </c>
      <c r="D196" s="456" t="s">
        <v>31</v>
      </c>
      <c r="E196" s="457" t="s">
        <v>22</v>
      </c>
      <c r="F196" s="457" t="s">
        <v>32</v>
      </c>
      <c r="G196" s="457" t="s">
        <v>25</v>
      </c>
      <c r="H196" s="460" t="s">
        <v>24</v>
      </c>
      <c r="I196" s="460" t="s">
        <v>23</v>
      </c>
      <c r="J196" s="460" t="s">
        <v>34</v>
      </c>
      <c r="K196" s="461" t="s">
        <v>33</v>
      </c>
    </row>
    <row r="197" spans="3:11" ht="15.75" x14ac:dyDescent="0.25">
      <c r="C197" s="454" t="s">
        <v>1432</v>
      </c>
      <c r="D197" s="456" t="s">
        <v>31</v>
      </c>
      <c r="E197" s="457" t="s">
        <v>841</v>
      </c>
      <c r="F197" s="457" t="s">
        <v>22</v>
      </c>
      <c r="G197" s="457" t="s">
        <v>25</v>
      </c>
      <c r="H197" s="460" t="s">
        <v>24</v>
      </c>
      <c r="I197" s="460" t="s">
        <v>23</v>
      </c>
      <c r="J197" s="460" t="s">
        <v>34</v>
      </c>
      <c r="K197" s="461" t="s">
        <v>32</v>
      </c>
    </row>
    <row r="198" spans="3:11" ht="15.75" x14ac:dyDescent="0.25">
      <c r="C198" s="454" t="s">
        <v>1431</v>
      </c>
      <c r="D198" s="456" t="s">
        <v>31</v>
      </c>
      <c r="E198" s="457" t="s">
        <v>841</v>
      </c>
      <c r="F198" s="457" t="s">
        <v>22</v>
      </c>
      <c r="G198" s="457" t="s">
        <v>25</v>
      </c>
      <c r="H198" s="460" t="s">
        <v>24</v>
      </c>
      <c r="I198" s="460" t="s">
        <v>23</v>
      </c>
      <c r="J198" s="460" t="s">
        <v>32</v>
      </c>
      <c r="K198" s="461" t="s">
        <v>33</v>
      </c>
    </row>
    <row r="199" spans="3:11" ht="15.75" x14ac:dyDescent="0.25">
      <c r="C199" s="454" t="s">
        <v>1430</v>
      </c>
      <c r="D199" s="456" t="s">
        <v>22</v>
      </c>
      <c r="E199" s="457" t="s">
        <v>272</v>
      </c>
      <c r="F199" s="457" t="s">
        <v>841</v>
      </c>
      <c r="G199" s="457" t="s">
        <v>25</v>
      </c>
      <c r="H199" s="460" t="s">
        <v>24</v>
      </c>
      <c r="I199" s="460" t="s">
        <v>23</v>
      </c>
      <c r="J199" s="460" t="s">
        <v>34</v>
      </c>
      <c r="K199" s="461" t="s">
        <v>33</v>
      </c>
    </row>
    <row r="200" spans="3:11" ht="15.75" x14ac:dyDescent="0.25">
      <c r="C200" s="454" t="s">
        <v>1429</v>
      </c>
      <c r="D200" s="456" t="s">
        <v>22</v>
      </c>
      <c r="E200" s="457" t="s">
        <v>272</v>
      </c>
      <c r="F200" s="457" t="s">
        <v>32</v>
      </c>
      <c r="G200" s="457" t="s">
        <v>25</v>
      </c>
      <c r="H200" s="460" t="s">
        <v>24</v>
      </c>
      <c r="I200" s="460" t="s">
        <v>23</v>
      </c>
      <c r="J200" s="460" t="s">
        <v>34</v>
      </c>
      <c r="K200" s="461" t="s">
        <v>33</v>
      </c>
    </row>
    <row r="201" spans="3:11" ht="15.75" x14ac:dyDescent="0.25">
      <c r="C201" s="454" t="s">
        <v>1428</v>
      </c>
      <c r="D201" s="456" t="s">
        <v>22</v>
      </c>
      <c r="E201" s="457" t="s">
        <v>272</v>
      </c>
      <c r="F201" s="457" t="s">
        <v>841</v>
      </c>
      <c r="G201" s="457" t="s">
        <v>25</v>
      </c>
      <c r="H201" s="460" t="s">
        <v>24</v>
      </c>
      <c r="I201" s="460" t="s">
        <v>23</v>
      </c>
      <c r="J201" s="460" t="s">
        <v>34</v>
      </c>
      <c r="K201" s="461" t="s">
        <v>32</v>
      </c>
    </row>
    <row r="202" spans="3:11" ht="15.75" x14ac:dyDescent="0.25">
      <c r="C202" s="454" t="s">
        <v>1427</v>
      </c>
      <c r="D202" s="456" t="s">
        <v>22</v>
      </c>
      <c r="E202" s="457" t="s">
        <v>272</v>
      </c>
      <c r="F202" s="457" t="s">
        <v>841</v>
      </c>
      <c r="G202" s="457" t="s">
        <v>25</v>
      </c>
      <c r="H202" s="460" t="s">
        <v>24</v>
      </c>
      <c r="I202" s="460" t="s">
        <v>23</v>
      </c>
      <c r="J202" s="460" t="s">
        <v>32</v>
      </c>
      <c r="K202" s="461" t="s">
        <v>33</v>
      </c>
    </row>
    <row r="203" spans="3:11" ht="15.75" x14ac:dyDescent="0.25">
      <c r="C203" s="454" t="s">
        <v>1426</v>
      </c>
      <c r="D203" s="456" t="s">
        <v>31</v>
      </c>
      <c r="E203" s="457" t="s">
        <v>272</v>
      </c>
      <c r="F203" s="457" t="s">
        <v>22</v>
      </c>
      <c r="G203" s="457" t="s">
        <v>25</v>
      </c>
      <c r="H203" s="460" t="s">
        <v>24</v>
      </c>
      <c r="I203" s="460" t="s">
        <v>23</v>
      </c>
      <c r="J203" s="460" t="s">
        <v>34</v>
      </c>
      <c r="K203" s="461" t="s">
        <v>33</v>
      </c>
    </row>
    <row r="204" spans="3:11" ht="15.75" x14ac:dyDescent="0.25">
      <c r="C204" s="454" t="s">
        <v>1425</v>
      </c>
      <c r="D204" s="456" t="s">
        <v>31</v>
      </c>
      <c r="E204" s="457" t="s">
        <v>272</v>
      </c>
      <c r="F204" s="457" t="s">
        <v>841</v>
      </c>
      <c r="G204" s="457" t="s">
        <v>25</v>
      </c>
      <c r="H204" s="460" t="s">
        <v>24</v>
      </c>
      <c r="I204" s="460" t="s">
        <v>23</v>
      </c>
      <c r="J204" s="460" t="s">
        <v>34</v>
      </c>
      <c r="K204" s="461" t="s">
        <v>22</v>
      </c>
    </row>
    <row r="205" spans="3:11" ht="15.75" x14ac:dyDescent="0.25">
      <c r="C205" s="454" t="s">
        <v>1424</v>
      </c>
      <c r="D205" s="456" t="s">
        <v>31</v>
      </c>
      <c r="E205" s="457" t="s">
        <v>272</v>
      </c>
      <c r="F205" s="457" t="s">
        <v>841</v>
      </c>
      <c r="G205" s="457" t="s">
        <v>25</v>
      </c>
      <c r="H205" s="460" t="s">
        <v>24</v>
      </c>
      <c r="I205" s="460" t="s">
        <v>23</v>
      </c>
      <c r="J205" s="460" t="s">
        <v>22</v>
      </c>
      <c r="K205" s="461" t="s">
        <v>33</v>
      </c>
    </row>
    <row r="206" spans="3:11" ht="15.75" x14ac:dyDescent="0.25">
      <c r="C206" s="454" t="s">
        <v>1423</v>
      </c>
      <c r="D206" s="456" t="s">
        <v>31</v>
      </c>
      <c r="E206" s="457" t="s">
        <v>272</v>
      </c>
      <c r="F206" s="457" t="s">
        <v>22</v>
      </c>
      <c r="G206" s="457" t="s">
        <v>25</v>
      </c>
      <c r="H206" s="460" t="s">
        <v>24</v>
      </c>
      <c r="I206" s="460" t="s">
        <v>23</v>
      </c>
      <c r="J206" s="460" t="s">
        <v>34</v>
      </c>
      <c r="K206" s="461" t="s">
        <v>32</v>
      </c>
    </row>
    <row r="207" spans="3:11" ht="15.75" x14ac:dyDescent="0.25">
      <c r="C207" s="454" t="s">
        <v>1422</v>
      </c>
      <c r="D207" s="456" t="s">
        <v>31</v>
      </c>
      <c r="E207" s="457" t="s">
        <v>272</v>
      </c>
      <c r="F207" s="457" t="s">
        <v>22</v>
      </c>
      <c r="G207" s="457" t="s">
        <v>25</v>
      </c>
      <c r="H207" s="460" t="s">
        <v>24</v>
      </c>
      <c r="I207" s="460" t="s">
        <v>23</v>
      </c>
      <c r="J207" s="460" t="s">
        <v>32</v>
      </c>
      <c r="K207" s="461" t="s">
        <v>33</v>
      </c>
    </row>
    <row r="208" spans="3:11" ht="15.75" x14ac:dyDescent="0.25">
      <c r="C208" s="454" t="s">
        <v>1421</v>
      </c>
      <c r="D208" s="456" t="s">
        <v>31</v>
      </c>
      <c r="E208" s="457" t="s">
        <v>272</v>
      </c>
      <c r="F208" s="457" t="s">
        <v>841</v>
      </c>
      <c r="G208" s="457" t="s">
        <v>25</v>
      </c>
      <c r="H208" s="460" t="s">
        <v>24</v>
      </c>
      <c r="I208" s="460" t="s">
        <v>23</v>
      </c>
      <c r="J208" s="460" t="s">
        <v>22</v>
      </c>
      <c r="K208" s="461" t="s">
        <v>32</v>
      </c>
    </row>
    <row r="209" spans="3:11" ht="15.75" x14ac:dyDescent="0.25">
      <c r="C209" s="454" t="s">
        <v>1420</v>
      </c>
      <c r="D209" s="456" t="s">
        <v>31</v>
      </c>
      <c r="E209" s="457" t="s">
        <v>841</v>
      </c>
      <c r="F209" s="457" t="s">
        <v>32</v>
      </c>
      <c r="G209" s="457" t="s">
        <v>21</v>
      </c>
      <c r="H209" s="460" t="s">
        <v>24</v>
      </c>
      <c r="I209" s="460" t="s">
        <v>272</v>
      </c>
      <c r="J209" s="460" t="s">
        <v>34</v>
      </c>
      <c r="K209" s="461" t="s">
        <v>33</v>
      </c>
    </row>
    <row r="210" spans="3:11" ht="15.75" x14ac:dyDescent="0.25">
      <c r="C210" s="454" t="s">
        <v>1419</v>
      </c>
      <c r="D210" s="456" t="s">
        <v>31</v>
      </c>
      <c r="E210" s="457" t="s">
        <v>841</v>
      </c>
      <c r="F210" s="457" t="s">
        <v>32</v>
      </c>
      <c r="G210" s="457" t="s">
        <v>21</v>
      </c>
      <c r="H210" s="460" t="s">
        <v>24</v>
      </c>
      <c r="I210" s="460" t="s">
        <v>23</v>
      </c>
      <c r="J210" s="460" t="s">
        <v>34</v>
      </c>
      <c r="K210" s="461" t="s">
        <v>33</v>
      </c>
    </row>
    <row r="211" spans="3:11" ht="15.75" x14ac:dyDescent="0.25">
      <c r="C211" s="454" t="s">
        <v>1418</v>
      </c>
      <c r="D211" s="456" t="s">
        <v>32</v>
      </c>
      <c r="E211" s="457" t="s">
        <v>272</v>
      </c>
      <c r="F211" s="457" t="s">
        <v>841</v>
      </c>
      <c r="G211" s="457" t="s">
        <v>21</v>
      </c>
      <c r="H211" s="460" t="s">
        <v>24</v>
      </c>
      <c r="I211" s="460" t="s">
        <v>23</v>
      </c>
      <c r="J211" s="460" t="s">
        <v>34</v>
      </c>
      <c r="K211" s="461" t="s">
        <v>33</v>
      </c>
    </row>
    <row r="212" spans="3:11" ht="15.75" x14ac:dyDescent="0.25">
      <c r="C212" s="454" t="s">
        <v>1417</v>
      </c>
      <c r="D212" s="456" t="s">
        <v>31</v>
      </c>
      <c r="E212" s="457" t="s">
        <v>272</v>
      </c>
      <c r="F212" s="457" t="s">
        <v>841</v>
      </c>
      <c r="G212" s="457" t="s">
        <v>21</v>
      </c>
      <c r="H212" s="460" t="s">
        <v>24</v>
      </c>
      <c r="I212" s="460" t="s">
        <v>23</v>
      </c>
      <c r="J212" s="460" t="s">
        <v>34</v>
      </c>
      <c r="K212" s="461" t="s">
        <v>33</v>
      </c>
    </row>
    <row r="213" spans="3:11" ht="15.75" x14ac:dyDescent="0.25">
      <c r="C213" s="454" t="s">
        <v>1416</v>
      </c>
      <c r="D213" s="456" t="s">
        <v>31</v>
      </c>
      <c r="E213" s="457" t="s">
        <v>272</v>
      </c>
      <c r="F213" s="457" t="s">
        <v>32</v>
      </c>
      <c r="G213" s="457" t="s">
        <v>21</v>
      </c>
      <c r="H213" s="460" t="s">
        <v>24</v>
      </c>
      <c r="I213" s="460" t="s">
        <v>23</v>
      </c>
      <c r="J213" s="460" t="s">
        <v>34</v>
      </c>
      <c r="K213" s="461" t="s">
        <v>33</v>
      </c>
    </row>
    <row r="214" spans="3:11" ht="15.75" x14ac:dyDescent="0.25">
      <c r="C214" s="454" t="s">
        <v>1415</v>
      </c>
      <c r="D214" s="456" t="s">
        <v>31</v>
      </c>
      <c r="E214" s="457" t="s">
        <v>272</v>
      </c>
      <c r="F214" s="457" t="s">
        <v>841</v>
      </c>
      <c r="G214" s="457" t="s">
        <v>21</v>
      </c>
      <c r="H214" s="460" t="s">
        <v>24</v>
      </c>
      <c r="I214" s="460" t="s">
        <v>23</v>
      </c>
      <c r="J214" s="460" t="s">
        <v>34</v>
      </c>
      <c r="K214" s="461" t="s">
        <v>32</v>
      </c>
    </row>
    <row r="215" spans="3:11" ht="15.75" x14ac:dyDescent="0.25">
      <c r="C215" s="454" t="s">
        <v>1414</v>
      </c>
      <c r="D215" s="456" t="s">
        <v>31</v>
      </c>
      <c r="E215" s="457" t="s">
        <v>272</v>
      </c>
      <c r="F215" s="457" t="s">
        <v>841</v>
      </c>
      <c r="G215" s="457" t="s">
        <v>21</v>
      </c>
      <c r="H215" s="460" t="s">
        <v>24</v>
      </c>
      <c r="I215" s="460" t="s">
        <v>23</v>
      </c>
      <c r="J215" s="460" t="s">
        <v>32</v>
      </c>
      <c r="K215" s="461" t="s">
        <v>33</v>
      </c>
    </row>
    <row r="216" spans="3:11" ht="15.75" x14ac:dyDescent="0.25">
      <c r="C216" s="454" t="s">
        <v>1413</v>
      </c>
      <c r="D216" s="456" t="s">
        <v>22</v>
      </c>
      <c r="E216" s="457" t="s">
        <v>841</v>
      </c>
      <c r="F216" s="457" t="s">
        <v>32</v>
      </c>
      <c r="G216" s="457" t="s">
        <v>21</v>
      </c>
      <c r="H216" s="460" t="s">
        <v>24</v>
      </c>
      <c r="I216" s="460" t="s">
        <v>31</v>
      </c>
      <c r="J216" s="460" t="s">
        <v>34</v>
      </c>
      <c r="K216" s="461" t="s">
        <v>33</v>
      </c>
    </row>
    <row r="217" spans="3:11" ht="15.75" x14ac:dyDescent="0.25">
      <c r="C217" s="454" t="s">
        <v>1412</v>
      </c>
      <c r="D217" s="456" t="s">
        <v>22</v>
      </c>
      <c r="E217" s="457" t="s">
        <v>841</v>
      </c>
      <c r="F217" s="457" t="s">
        <v>32</v>
      </c>
      <c r="G217" s="457" t="s">
        <v>21</v>
      </c>
      <c r="H217" s="460" t="s">
        <v>24</v>
      </c>
      <c r="I217" s="460" t="s">
        <v>272</v>
      </c>
      <c r="J217" s="460" t="s">
        <v>34</v>
      </c>
      <c r="K217" s="461" t="s">
        <v>33</v>
      </c>
    </row>
    <row r="218" spans="3:11" ht="15.75" x14ac:dyDescent="0.25">
      <c r="C218" s="454" t="s">
        <v>1411</v>
      </c>
      <c r="D218" s="456" t="s">
        <v>22</v>
      </c>
      <c r="E218" s="457" t="s">
        <v>272</v>
      </c>
      <c r="F218" s="457" t="s">
        <v>841</v>
      </c>
      <c r="G218" s="457" t="s">
        <v>21</v>
      </c>
      <c r="H218" s="460" t="s">
        <v>24</v>
      </c>
      <c r="I218" s="460" t="s">
        <v>31</v>
      </c>
      <c r="J218" s="460" t="s">
        <v>34</v>
      </c>
      <c r="K218" s="461" t="s">
        <v>33</v>
      </c>
    </row>
    <row r="219" spans="3:11" ht="15.75" x14ac:dyDescent="0.25">
      <c r="C219" s="454" t="s">
        <v>1410</v>
      </c>
      <c r="D219" s="456" t="s">
        <v>22</v>
      </c>
      <c r="E219" s="457" t="s">
        <v>272</v>
      </c>
      <c r="F219" s="457" t="s">
        <v>32</v>
      </c>
      <c r="G219" s="457" t="s">
        <v>21</v>
      </c>
      <c r="H219" s="460" t="s">
        <v>24</v>
      </c>
      <c r="I219" s="460" t="s">
        <v>31</v>
      </c>
      <c r="J219" s="460" t="s">
        <v>34</v>
      </c>
      <c r="K219" s="461" t="s">
        <v>33</v>
      </c>
    </row>
    <row r="220" spans="3:11" ht="15.75" x14ac:dyDescent="0.25">
      <c r="C220" s="454" t="s">
        <v>1409</v>
      </c>
      <c r="D220" s="456" t="s">
        <v>22</v>
      </c>
      <c r="E220" s="457" t="s">
        <v>272</v>
      </c>
      <c r="F220" s="457" t="s">
        <v>841</v>
      </c>
      <c r="G220" s="457" t="s">
        <v>21</v>
      </c>
      <c r="H220" s="460" t="s">
        <v>24</v>
      </c>
      <c r="I220" s="460" t="s">
        <v>31</v>
      </c>
      <c r="J220" s="460" t="s">
        <v>34</v>
      </c>
      <c r="K220" s="461" t="s">
        <v>32</v>
      </c>
    </row>
    <row r="221" spans="3:11" ht="15.75" x14ac:dyDescent="0.25">
      <c r="C221" s="454" t="s">
        <v>1408</v>
      </c>
      <c r="D221" s="456" t="s">
        <v>22</v>
      </c>
      <c r="E221" s="457" t="s">
        <v>272</v>
      </c>
      <c r="F221" s="457" t="s">
        <v>841</v>
      </c>
      <c r="G221" s="457" t="s">
        <v>21</v>
      </c>
      <c r="H221" s="460" t="s">
        <v>24</v>
      </c>
      <c r="I221" s="460" t="s">
        <v>31</v>
      </c>
      <c r="J221" s="460" t="s">
        <v>32</v>
      </c>
      <c r="K221" s="461" t="s">
        <v>33</v>
      </c>
    </row>
    <row r="222" spans="3:11" ht="15.75" x14ac:dyDescent="0.25">
      <c r="C222" s="454" t="s">
        <v>1407</v>
      </c>
      <c r="D222" s="456" t="s">
        <v>22</v>
      </c>
      <c r="E222" s="457" t="s">
        <v>841</v>
      </c>
      <c r="F222" s="457" t="s">
        <v>32</v>
      </c>
      <c r="G222" s="457" t="s">
        <v>21</v>
      </c>
      <c r="H222" s="460" t="s">
        <v>24</v>
      </c>
      <c r="I222" s="460" t="s">
        <v>23</v>
      </c>
      <c r="J222" s="460" t="s">
        <v>34</v>
      </c>
      <c r="K222" s="461" t="s">
        <v>33</v>
      </c>
    </row>
    <row r="223" spans="3:11" ht="15.75" x14ac:dyDescent="0.25">
      <c r="C223" s="454" t="s">
        <v>1406</v>
      </c>
      <c r="D223" s="456" t="s">
        <v>31</v>
      </c>
      <c r="E223" s="457" t="s">
        <v>841</v>
      </c>
      <c r="F223" s="457" t="s">
        <v>22</v>
      </c>
      <c r="G223" s="457" t="s">
        <v>21</v>
      </c>
      <c r="H223" s="460" t="s">
        <v>24</v>
      </c>
      <c r="I223" s="460" t="s">
        <v>23</v>
      </c>
      <c r="J223" s="460" t="s">
        <v>34</v>
      </c>
      <c r="K223" s="461" t="s">
        <v>33</v>
      </c>
    </row>
    <row r="224" spans="3:11" ht="15.75" x14ac:dyDescent="0.25">
      <c r="C224" s="454" t="s">
        <v>1405</v>
      </c>
      <c r="D224" s="456" t="s">
        <v>31</v>
      </c>
      <c r="E224" s="457" t="s">
        <v>22</v>
      </c>
      <c r="F224" s="457" t="s">
        <v>32</v>
      </c>
      <c r="G224" s="457" t="s">
        <v>21</v>
      </c>
      <c r="H224" s="460" t="s">
        <v>24</v>
      </c>
      <c r="I224" s="460" t="s">
        <v>23</v>
      </c>
      <c r="J224" s="460" t="s">
        <v>34</v>
      </c>
      <c r="K224" s="461" t="s">
        <v>33</v>
      </c>
    </row>
    <row r="225" spans="3:11" ht="15.75" x14ac:dyDescent="0.25">
      <c r="C225" s="454" t="s">
        <v>1404</v>
      </c>
      <c r="D225" s="456" t="s">
        <v>31</v>
      </c>
      <c r="E225" s="457" t="s">
        <v>841</v>
      </c>
      <c r="F225" s="457" t="s">
        <v>22</v>
      </c>
      <c r="G225" s="457" t="s">
        <v>21</v>
      </c>
      <c r="H225" s="460" t="s">
        <v>24</v>
      </c>
      <c r="I225" s="460" t="s">
        <v>23</v>
      </c>
      <c r="J225" s="460" t="s">
        <v>34</v>
      </c>
      <c r="K225" s="461" t="s">
        <v>32</v>
      </c>
    </row>
    <row r="226" spans="3:11" ht="15.75" x14ac:dyDescent="0.25">
      <c r="C226" s="454" t="s">
        <v>1403</v>
      </c>
      <c r="D226" s="456" t="s">
        <v>31</v>
      </c>
      <c r="E226" s="457" t="s">
        <v>841</v>
      </c>
      <c r="F226" s="457" t="s">
        <v>22</v>
      </c>
      <c r="G226" s="457" t="s">
        <v>21</v>
      </c>
      <c r="H226" s="460" t="s">
        <v>24</v>
      </c>
      <c r="I226" s="460" t="s">
        <v>23</v>
      </c>
      <c r="J226" s="460" t="s">
        <v>32</v>
      </c>
      <c r="K226" s="461" t="s">
        <v>33</v>
      </c>
    </row>
    <row r="227" spans="3:11" ht="15.75" x14ac:dyDescent="0.25">
      <c r="C227" s="454" t="s">
        <v>1402</v>
      </c>
      <c r="D227" s="456" t="s">
        <v>22</v>
      </c>
      <c r="E227" s="457" t="s">
        <v>272</v>
      </c>
      <c r="F227" s="457" t="s">
        <v>841</v>
      </c>
      <c r="G227" s="457" t="s">
        <v>21</v>
      </c>
      <c r="H227" s="460" t="s">
        <v>24</v>
      </c>
      <c r="I227" s="460" t="s">
        <v>23</v>
      </c>
      <c r="J227" s="460" t="s">
        <v>34</v>
      </c>
      <c r="K227" s="461" t="s">
        <v>33</v>
      </c>
    </row>
    <row r="228" spans="3:11" ht="15.75" x14ac:dyDescent="0.25">
      <c r="C228" s="454" t="s">
        <v>1401</v>
      </c>
      <c r="D228" s="456" t="s">
        <v>22</v>
      </c>
      <c r="E228" s="457" t="s">
        <v>272</v>
      </c>
      <c r="F228" s="457" t="s">
        <v>32</v>
      </c>
      <c r="G228" s="457" t="s">
        <v>21</v>
      </c>
      <c r="H228" s="460" t="s">
        <v>24</v>
      </c>
      <c r="I228" s="460" t="s">
        <v>23</v>
      </c>
      <c r="J228" s="460" t="s">
        <v>34</v>
      </c>
      <c r="K228" s="461" t="s">
        <v>33</v>
      </c>
    </row>
    <row r="229" spans="3:11" ht="15.75" x14ac:dyDescent="0.25">
      <c r="C229" s="454" t="s">
        <v>1400</v>
      </c>
      <c r="D229" s="456" t="s">
        <v>22</v>
      </c>
      <c r="E229" s="457" t="s">
        <v>272</v>
      </c>
      <c r="F229" s="457" t="s">
        <v>841</v>
      </c>
      <c r="G229" s="457" t="s">
        <v>21</v>
      </c>
      <c r="H229" s="460" t="s">
        <v>24</v>
      </c>
      <c r="I229" s="460" t="s">
        <v>23</v>
      </c>
      <c r="J229" s="460" t="s">
        <v>34</v>
      </c>
      <c r="K229" s="461" t="s">
        <v>32</v>
      </c>
    </row>
    <row r="230" spans="3:11" ht="15.75" x14ac:dyDescent="0.25">
      <c r="C230" s="454" t="s">
        <v>1399</v>
      </c>
      <c r="D230" s="456" t="s">
        <v>22</v>
      </c>
      <c r="E230" s="457" t="s">
        <v>272</v>
      </c>
      <c r="F230" s="457" t="s">
        <v>841</v>
      </c>
      <c r="G230" s="457" t="s">
        <v>21</v>
      </c>
      <c r="H230" s="460" t="s">
        <v>24</v>
      </c>
      <c r="I230" s="460" t="s">
        <v>23</v>
      </c>
      <c r="J230" s="460" t="s">
        <v>32</v>
      </c>
      <c r="K230" s="461" t="s">
        <v>33</v>
      </c>
    </row>
    <row r="231" spans="3:11" ht="15.75" x14ac:dyDescent="0.25">
      <c r="C231" s="454" t="s">
        <v>1398</v>
      </c>
      <c r="D231" s="456" t="s">
        <v>31</v>
      </c>
      <c r="E231" s="457" t="s">
        <v>272</v>
      </c>
      <c r="F231" s="457" t="s">
        <v>22</v>
      </c>
      <c r="G231" s="457" t="s">
        <v>21</v>
      </c>
      <c r="H231" s="460" t="s">
        <v>24</v>
      </c>
      <c r="I231" s="460" t="s">
        <v>23</v>
      </c>
      <c r="J231" s="460" t="s">
        <v>34</v>
      </c>
      <c r="K231" s="461" t="s">
        <v>33</v>
      </c>
    </row>
    <row r="232" spans="3:11" ht="15.75" x14ac:dyDescent="0.25">
      <c r="C232" s="454" t="s">
        <v>1397</v>
      </c>
      <c r="D232" s="456" t="s">
        <v>31</v>
      </c>
      <c r="E232" s="457" t="s">
        <v>272</v>
      </c>
      <c r="F232" s="457" t="s">
        <v>841</v>
      </c>
      <c r="G232" s="457" t="s">
        <v>21</v>
      </c>
      <c r="H232" s="460" t="s">
        <v>24</v>
      </c>
      <c r="I232" s="460" t="s">
        <v>23</v>
      </c>
      <c r="J232" s="460" t="s">
        <v>34</v>
      </c>
      <c r="K232" s="461" t="s">
        <v>22</v>
      </c>
    </row>
    <row r="233" spans="3:11" ht="15.75" x14ac:dyDescent="0.25">
      <c r="C233" s="454" t="s">
        <v>1396</v>
      </c>
      <c r="D233" s="456" t="s">
        <v>31</v>
      </c>
      <c r="E233" s="457" t="s">
        <v>272</v>
      </c>
      <c r="F233" s="457" t="s">
        <v>841</v>
      </c>
      <c r="G233" s="457" t="s">
        <v>21</v>
      </c>
      <c r="H233" s="460" t="s">
        <v>24</v>
      </c>
      <c r="I233" s="460" t="s">
        <v>23</v>
      </c>
      <c r="J233" s="460" t="s">
        <v>22</v>
      </c>
      <c r="K233" s="461" t="s">
        <v>33</v>
      </c>
    </row>
    <row r="234" spans="3:11" ht="15.75" x14ac:dyDescent="0.25">
      <c r="C234" s="454" t="s">
        <v>1395</v>
      </c>
      <c r="D234" s="456" t="s">
        <v>31</v>
      </c>
      <c r="E234" s="457" t="s">
        <v>272</v>
      </c>
      <c r="F234" s="457" t="s">
        <v>22</v>
      </c>
      <c r="G234" s="457" t="s">
        <v>21</v>
      </c>
      <c r="H234" s="460" t="s">
        <v>24</v>
      </c>
      <c r="I234" s="460" t="s">
        <v>23</v>
      </c>
      <c r="J234" s="460" t="s">
        <v>34</v>
      </c>
      <c r="K234" s="461" t="s">
        <v>32</v>
      </c>
    </row>
    <row r="235" spans="3:11" ht="15.75" x14ac:dyDescent="0.25">
      <c r="C235" s="454" t="s">
        <v>1394</v>
      </c>
      <c r="D235" s="456" t="s">
        <v>31</v>
      </c>
      <c r="E235" s="457" t="s">
        <v>272</v>
      </c>
      <c r="F235" s="457" t="s">
        <v>22</v>
      </c>
      <c r="G235" s="457" t="s">
        <v>21</v>
      </c>
      <c r="H235" s="460" t="s">
        <v>24</v>
      </c>
      <c r="I235" s="460" t="s">
        <v>23</v>
      </c>
      <c r="J235" s="460" t="s">
        <v>32</v>
      </c>
      <c r="K235" s="461" t="s">
        <v>33</v>
      </c>
    </row>
    <row r="236" spans="3:11" ht="15.75" x14ac:dyDescent="0.25">
      <c r="C236" s="454" t="s">
        <v>1393</v>
      </c>
      <c r="D236" s="456" t="s">
        <v>31</v>
      </c>
      <c r="E236" s="457" t="s">
        <v>272</v>
      </c>
      <c r="F236" s="457" t="s">
        <v>841</v>
      </c>
      <c r="G236" s="457" t="s">
        <v>21</v>
      </c>
      <c r="H236" s="460" t="s">
        <v>24</v>
      </c>
      <c r="I236" s="460" t="s">
        <v>23</v>
      </c>
      <c r="J236" s="460" t="s">
        <v>22</v>
      </c>
      <c r="K236" s="461" t="s">
        <v>32</v>
      </c>
    </row>
    <row r="237" spans="3:11" ht="15.75" x14ac:dyDescent="0.25">
      <c r="C237" s="454" t="s">
        <v>1392</v>
      </c>
      <c r="D237" s="456" t="s">
        <v>31</v>
      </c>
      <c r="E237" s="457" t="s">
        <v>841</v>
      </c>
      <c r="F237" s="457" t="s">
        <v>32</v>
      </c>
      <c r="G237" s="457" t="s">
        <v>21</v>
      </c>
      <c r="H237" s="460" t="s">
        <v>24</v>
      </c>
      <c r="I237" s="460" t="s">
        <v>25</v>
      </c>
      <c r="J237" s="460" t="s">
        <v>34</v>
      </c>
      <c r="K237" s="461" t="s">
        <v>33</v>
      </c>
    </row>
    <row r="238" spans="3:11" ht="15.75" x14ac:dyDescent="0.25">
      <c r="C238" s="454" t="s">
        <v>1391</v>
      </c>
      <c r="D238" s="456" t="s">
        <v>32</v>
      </c>
      <c r="E238" s="457" t="s">
        <v>272</v>
      </c>
      <c r="F238" s="457" t="s">
        <v>841</v>
      </c>
      <c r="G238" s="457" t="s">
        <v>21</v>
      </c>
      <c r="H238" s="460" t="s">
        <v>24</v>
      </c>
      <c r="I238" s="460" t="s">
        <v>25</v>
      </c>
      <c r="J238" s="460" t="s">
        <v>34</v>
      </c>
      <c r="K238" s="461" t="s">
        <v>33</v>
      </c>
    </row>
    <row r="239" spans="3:11" ht="15.75" x14ac:dyDescent="0.25">
      <c r="C239" s="454" t="s">
        <v>1390</v>
      </c>
      <c r="D239" s="456" t="s">
        <v>31</v>
      </c>
      <c r="E239" s="457" t="s">
        <v>272</v>
      </c>
      <c r="F239" s="457" t="s">
        <v>841</v>
      </c>
      <c r="G239" s="457" t="s">
        <v>21</v>
      </c>
      <c r="H239" s="460" t="s">
        <v>24</v>
      </c>
      <c r="I239" s="460" t="s">
        <v>25</v>
      </c>
      <c r="J239" s="460" t="s">
        <v>34</v>
      </c>
      <c r="K239" s="461" t="s">
        <v>33</v>
      </c>
    </row>
    <row r="240" spans="3:11" ht="15.75" x14ac:dyDescent="0.25">
      <c r="C240" s="454" t="s">
        <v>1389</v>
      </c>
      <c r="D240" s="456" t="s">
        <v>31</v>
      </c>
      <c r="E240" s="457" t="s">
        <v>272</v>
      </c>
      <c r="F240" s="457" t="s">
        <v>32</v>
      </c>
      <c r="G240" s="457" t="s">
        <v>21</v>
      </c>
      <c r="H240" s="460" t="s">
        <v>24</v>
      </c>
      <c r="I240" s="460" t="s">
        <v>25</v>
      </c>
      <c r="J240" s="460" t="s">
        <v>34</v>
      </c>
      <c r="K240" s="461" t="s">
        <v>33</v>
      </c>
    </row>
    <row r="241" spans="3:11" ht="15.75" x14ac:dyDescent="0.25">
      <c r="C241" s="454" t="s">
        <v>1388</v>
      </c>
      <c r="D241" s="456" t="s">
        <v>31</v>
      </c>
      <c r="E241" s="457" t="s">
        <v>272</v>
      </c>
      <c r="F241" s="457" t="s">
        <v>841</v>
      </c>
      <c r="G241" s="457" t="s">
        <v>21</v>
      </c>
      <c r="H241" s="460" t="s">
        <v>24</v>
      </c>
      <c r="I241" s="460" t="s">
        <v>25</v>
      </c>
      <c r="J241" s="460" t="s">
        <v>34</v>
      </c>
      <c r="K241" s="461" t="s">
        <v>32</v>
      </c>
    </row>
    <row r="242" spans="3:11" ht="15.75" x14ac:dyDescent="0.25">
      <c r="C242" s="454" t="s">
        <v>1387</v>
      </c>
      <c r="D242" s="456" t="s">
        <v>31</v>
      </c>
      <c r="E242" s="457" t="s">
        <v>272</v>
      </c>
      <c r="F242" s="457" t="s">
        <v>841</v>
      </c>
      <c r="G242" s="457" t="s">
        <v>21</v>
      </c>
      <c r="H242" s="460" t="s">
        <v>24</v>
      </c>
      <c r="I242" s="460" t="s">
        <v>25</v>
      </c>
      <c r="J242" s="460" t="s">
        <v>32</v>
      </c>
      <c r="K242" s="461" t="s">
        <v>33</v>
      </c>
    </row>
    <row r="243" spans="3:11" ht="15.75" x14ac:dyDescent="0.25">
      <c r="C243" s="454" t="s">
        <v>1386</v>
      </c>
      <c r="D243" s="456" t="s">
        <v>21</v>
      </c>
      <c r="E243" s="457" t="s">
        <v>841</v>
      </c>
      <c r="F243" s="457" t="s">
        <v>32</v>
      </c>
      <c r="G243" s="457" t="s">
        <v>25</v>
      </c>
      <c r="H243" s="460" t="s">
        <v>24</v>
      </c>
      <c r="I243" s="460" t="s">
        <v>23</v>
      </c>
      <c r="J243" s="460" t="s">
        <v>34</v>
      </c>
      <c r="K243" s="461" t="s">
        <v>33</v>
      </c>
    </row>
    <row r="244" spans="3:11" ht="15.75" x14ac:dyDescent="0.25">
      <c r="C244" s="454" t="s">
        <v>1385</v>
      </c>
      <c r="D244" s="456" t="s">
        <v>31</v>
      </c>
      <c r="E244" s="457" t="s">
        <v>841</v>
      </c>
      <c r="F244" s="457" t="s">
        <v>23</v>
      </c>
      <c r="G244" s="457" t="s">
        <v>21</v>
      </c>
      <c r="H244" s="460" t="s">
        <v>24</v>
      </c>
      <c r="I244" s="460" t="s">
        <v>25</v>
      </c>
      <c r="J244" s="460" t="s">
        <v>34</v>
      </c>
      <c r="K244" s="461" t="s">
        <v>33</v>
      </c>
    </row>
    <row r="245" spans="3:11" ht="15.75" x14ac:dyDescent="0.25">
      <c r="C245" s="454" t="s">
        <v>1384</v>
      </c>
      <c r="D245" s="456" t="s">
        <v>31</v>
      </c>
      <c r="E245" s="457" t="s">
        <v>23</v>
      </c>
      <c r="F245" s="457" t="s">
        <v>32</v>
      </c>
      <c r="G245" s="457" t="s">
        <v>21</v>
      </c>
      <c r="H245" s="460" t="s">
        <v>24</v>
      </c>
      <c r="I245" s="460" t="s">
        <v>25</v>
      </c>
      <c r="J245" s="460" t="s">
        <v>34</v>
      </c>
      <c r="K245" s="461" t="s">
        <v>33</v>
      </c>
    </row>
    <row r="246" spans="3:11" ht="15.75" x14ac:dyDescent="0.25">
      <c r="C246" s="454" t="s">
        <v>1383</v>
      </c>
      <c r="D246" s="456" t="s">
        <v>31</v>
      </c>
      <c r="E246" s="457" t="s">
        <v>841</v>
      </c>
      <c r="F246" s="457" t="s">
        <v>23</v>
      </c>
      <c r="G246" s="457" t="s">
        <v>21</v>
      </c>
      <c r="H246" s="460" t="s">
        <v>24</v>
      </c>
      <c r="I246" s="460" t="s">
        <v>25</v>
      </c>
      <c r="J246" s="460" t="s">
        <v>34</v>
      </c>
      <c r="K246" s="461" t="s">
        <v>32</v>
      </c>
    </row>
    <row r="247" spans="3:11" ht="15.75" x14ac:dyDescent="0.25">
      <c r="C247" s="454" t="s">
        <v>1382</v>
      </c>
      <c r="D247" s="456" t="s">
        <v>31</v>
      </c>
      <c r="E247" s="457" t="s">
        <v>841</v>
      </c>
      <c r="F247" s="457" t="s">
        <v>23</v>
      </c>
      <c r="G247" s="457" t="s">
        <v>21</v>
      </c>
      <c r="H247" s="460" t="s">
        <v>24</v>
      </c>
      <c r="I247" s="460" t="s">
        <v>25</v>
      </c>
      <c r="J247" s="460" t="s">
        <v>32</v>
      </c>
      <c r="K247" s="461" t="s">
        <v>33</v>
      </c>
    </row>
    <row r="248" spans="3:11" ht="15.75" x14ac:dyDescent="0.25">
      <c r="C248" s="454" t="s">
        <v>1381</v>
      </c>
      <c r="D248" s="456" t="s">
        <v>21</v>
      </c>
      <c r="E248" s="457" t="s">
        <v>272</v>
      </c>
      <c r="F248" s="457" t="s">
        <v>841</v>
      </c>
      <c r="G248" s="457" t="s">
        <v>25</v>
      </c>
      <c r="H248" s="460" t="s">
        <v>24</v>
      </c>
      <c r="I248" s="460" t="s">
        <v>23</v>
      </c>
      <c r="J248" s="460" t="s">
        <v>34</v>
      </c>
      <c r="K248" s="461" t="s">
        <v>33</v>
      </c>
    </row>
    <row r="249" spans="3:11" ht="15.75" x14ac:dyDescent="0.25">
      <c r="C249" s="454" t="s">
        <v>1380</v>
      </c>
      <c r="D249" s="456" t="s">
        <v>21</v>
      </c>
      <c r="E249" s="457" t="s">
        <v>272</v>
      </c>
      <c r="F249" s="457" t="s">
        <v>32</v>
      </c>
      <c r="G249" s="457" t="s">
        <v>25</v>
      </c>
      <c r="H249" s="460" t="s">
        <v>24</v>
      </c>
      <c r="I249" s="460" t="s">
        <v>23</v>
      </c>
      <c r="J249" s="460" t="s">
        <v>34</v>
      </c>
      <c r="K249" s="461" t="s">
        <v>33</v>
      </c>
    </row>
    <row r="250" spans="3:11" ht="15.75" x14ac:dyDescent="0.25">
      <c r="C250" s="454" t="s">
        <v>1379</v>
      </c>
      <c r="D250" s="456" t="s">
        <v>21</v>
      </c>
      <c r="E250" s="457" t="s">
        <v>272</v>
      </c>
      <c r="F250" s="457" t="s">
        <v>841</v>
      </c>
      <c r="G250" s="457" t="s">
        <v>25</v>
      </c>
      <c r="H250" s="460" t="s">
        <v>24</v>
      </c>
      <c r="I250" s="460" t="s">
        <v>23</v>
      </c>
      <c r="J250" s="460" t="s">
        <v>34</v>
      </c>
      <c r="K250" s="461" t="s">
        <v>32</v>
      </c>
    </row>
    <row r="251" spans="3:11" ht="15.75" x14ac:dyDescent="0.25">
      <c r="C251" s="454" t="s">
        <v>1378</v>
      </c>
      <c r="D251" s="456" t="s">
        <v>21</v>
      </c>
      <c r="E251" s="457" t="s">
        <v>272</v>
      </c>
      <c r="F251" s="457" t="s">
        <v>841</v>
      </c>
      <c r="G251" s="457" t="s">
        <v>25</v>
      </c>
      <c r="H251" s="460" t="s">
        <v>24</v>
      </c>
      <c r="I251" s="460" t="s">
        <v>23</v>
      </c>
      <c r="J251" s="460" t="s">
        <v>32</v>
      </c>
      <c r="K251" s="461" t="s">
        <v>33</v>
      </c>
    </row>
    <row r="252" spans="3:11" ht="15.75" x14ac:dyDescent="0.25">
      <c r="C252" s="454" t="s">
        <v>1377</v>
      </c>
      <c r="D252" s="456" t="s">
        <v>31</v>
      </c>
      <c r="E252" s="457" t="s">
        <v>272</v>
      </c>
      <c r="F252" s="457" t="s">
        <v>23</v>
      </c>
      <c r="G252" s="457" t="s">
        <v>21</v>
      </c>
      <c r="H252" s="460" t="s">
        <v>24</v>
      </c>
      <c r="I252" s="460" t="s">
        <v>25</v>
      </c>
      <c r="J252" s="460" t="s">
        <v>34</v>
      </c>
      <c r="K252" s="461" t="s">
        <v>33</v>
      </c>
    </row>
    <row r="253" spans="3:11" ht="15.75" x14ac:dyDescent="0.25">
      <c r="C253" s="454" t="s">
        <v>1376</v>
      </c>
      <c r="D253" s="456" t="s">
        <v>21</v>
      </c>
      <c r="E253" s="457" t="s">
        <v>272</v>
      </c>
      <c r="F253" s="457" t="s">
        <v>841</v>
      </c>
      <c r="G253" s="457" t="s">
        <v>25</v>
      </c>
      <c r="H253" s="460" t="s">
        <v>24</v>
      </c>
      <c r="I253" s="460" t="s">
        <v>23</v>
      </c>
      <c r="J253" s="460" t="s">
        <v>34</v>
      </c>
      <c r="K253" s="461" t="s">
        <v>31</v>
      </c>
    </row>
    <row r="254" spans="3:11" ht="15.75" x14ac:dyDescent="0.25">
      <c r="C254" s="454" t="s">
        <v>1375</v>
      </c>
      <c r="D254" s="456" t="s">
        <v>31</v>
      </c>
      <c r="E254" s="457" t="s">
        <v>272</v>
      </c>
      <c r="F254" s="457" t="s">
        <v>841</v>
      </c>
      <c r="G254" s="457" t="s">
        <v>21</v>
      </c>
      <c r="H254" s="460" t="s">
        <v>24</v>
      </c>
      <c r="I254" s="460" t="s">
        <v>23</v>
      </c>
      <c r="J254" s="460" t="s">
        <v>25</v>
      </c>
      <c r="K254" s="461" t="s">
        <v>33</v>
      </c>
    </row>
    <row r="255" spans="3:11" ht="15.75" x14ac:dyDescent="0.25">
      <c r="C255" s="454" t="s">
        <v>1374</v>
      </c>
      <c r="D255" s="456" t="s">
        <v>31</v>
      </c>
      <c r="E255" s="457" t="s">
        <v>272</v>
      </c>
      <c r="F255" s="457" t="s">
        <v>23</v>
      </c>
      <c r="G255" s="457" t="s">
        <v>21</v>
      </c>
      <c r="H255" s="460" t="s">
        <v>24</v>
      </c>
      <c r="I255" s="460" t="s">
        <v>25</v>
      </c>
      <c r="J255" s="460" t="s">
        <v>34</v>
      </c>
      <c r="K255" s="461" t="s">
        <v>32</v>
      </c>
    </row>
    <row r="256" spans="3:11" ht="15.75" x14ac:dyDescent="0.25">
      <c r="C256" s="454" t="s">
        <v>1373</v>
      </c>
      <c r="D256" s="456" t="s">
        <v>31</v>
      </c>
      <c r="E256" s="457" t="s">
        <v>272</v>
      </c>
      <c r="F256" s="457" t="s">
        <v>23</v>
      </c>
      <c r="G256" s="457" t="s">
        <v>21</v>
      </c>
      <c r="H256" s="460" t="s">
        <v>24</v>
      </c>
      <c r="I256" s="460" t="s">
        <v>25</v>
      </c>
      <c r="J256" s="460" t="s">
        <v>32</v>
      </c>
      <c r="K256" s="461" t="s">
        <v>33</v>
      </c>
    </row>
    <row r="257" spans="3:11" ht="15.75" x14ac:dyDescent="0.25">
      <c r="C257" s="454" t="s">
        <v>1372</v>
      </c>
      <c r="D257" s="456" t="s">
        <v>31</v>
      </c>
      <c r="E257" s="457" t="s">
        <v>272</v>
      </c>
      <c r="F257" s="457" t="s">
        <v>841</v>
      </c>
      <c r="G257" s="457" t="s">
        <v>21</v>
      </c>
      <c r="H257" s="460" t="s">
        <v>24</v>
      </c>
      <c r="I257" s="460" t="s">
        <v>23</v>
      </c>
      <c r="J257" s="460" t="s">
        <v>25</v>
      </c>
      <c r="K257" s="461" t="s">
        <v>32</v>
      </c>
    </row>
    <row r="258" spans="3:11" ht="15.75" x14ac:dyDescent="0.25">
      <c r="C258" s="454" t="s">
        <v>1371</v>
      </c>
      <c r="D258" s="456" t="s">
        <v>22</v>
      </c>
      <c r="E258" s="457" t="s">
        <v>841</v>
      </c>
      <c r="F258" s="457" t="s">
        <v>32</v>
      </c>
      <c r="G258" s="457" t="s">
        <v>21</v>
      </c>
      <c r="H258" s="460" t="s">
        <v>24</v>
      </c>
      <c r="I258" s="460" t="s">
        <v>25</v>
      </c>
      <c r="J258" s="460" t="s">
        <v>34</v>
      </c>
      <c r="K258" s="461" t="s">
        <v>33</v>
      </c>
    </row>
    <row r="259" spans="3:11" ht="15.75" x14ac:dyDescent="0.25">
      <c r="C259" s="454" t="s">
        <v>1370</v>
      </c>
      <c r="D259" s="456" t="s">
        <v>31</v>
      </c>
      <c r="E259" s="457" t="s">
        <v>841</v>
      </c>
      <c r="F259" s="457" t="s">
        <v>22</v>
      </c>
      <c r="G259" s="457" t="s">
        <v>21</v>
      </c>
      <c r="H259" s="460" t="s">
        <v>24</v>
      </c>
      <c r="I259" s="460" t="s">
        <v>25</v>
      </c>
      <c r="J259" s="460" t="s">
        <v>34</v>
      </c>
      <c r="K259" s="461" t="s">
        <v>33</v>
      </c>
    </row>
    <row r="260" spans="3:11" ht="15.75" x14ac:dyDescent="0.25">
      <c r="C260" s="454" t="s">
        <v>1369</v>
      </c>
      <c r="D260" s="456" t="s">
        <v>31</v>
      </c>
      <c r="E260" s="457" t="s">
        <v>22</v>
      </c>
      <c r="F260" s="457" t="s">
        <v>32</v>
      </c>
      <c r="G260" s="457" t="s">
        <v>21</v>
      </c>
      <c r="H260" s="460" t="s">
        <v>24</v>
      </c>
      <c r="I260" s="460" t="s">
        <v>25</v>
      </c>
      <c r="J260" s="460" t="s">
        <v>34</v>
      </c>
      <c r="K260" s="461" t="s">
        <v>33</v>
      </c>
    </row>
    <row r="261" spans="3:11" ht="15.75" x14ac:dyDescent="0.25">
      <c r="C261" s="454" t="s">
        <v>1368</v>
      </c>
      <c r="D261" s="456" t="s">
        <v>31</v>
      </c>
      <c r="E261" s="457" t="s">
        <v>841</v>
      </c>
      <c r="F261" s="457" t="s">
        <v>22</v>
      </c>
      <c r="G261" s="457" t="s">
        <v>21</v>
      </c>
      <c r="H261" s="460" t="s">
        <v>24</v>
      </c>
      <c r="I261" s="460" t="s">
        <v>25</v>
      </c>
      <c r="J261" s="460" t="s">
        <v>34</v>
      </c>
      <c r="K261" s="461" t="s">
        <v>32</v>
      </c>
    </row>
    <row r="262" spans="3:11" ht="15.75" x14ac:dyDescent="0.25">
      <c r="C262" s="454" t="s">
        <v>1367</v>
      </c>
      <c r="D262" s="456" t="s">
        <v>31</v>
      </c>
      <c r="E262" s="457" t="s">
        <v>841</v>
      </c>
      <c r="F262" s="457" t="s">
        <v>22</v>
      </c>
      <c r="G262" s="457" t="s">
        <v>21</v>
      </c>
      <c r="H262" s="460" t="s">
        <v>24</v>
      </c>
      <c r="I262" s="460" t="s">
        <v>25</v>
      </c>
      <c r="J262" s="460" t="s">
        <v>32</v>
      </c>
      <c r="K262" s="461" t="s">
        <v>33</v>
      </c>
    </row>
    <row r="263" spans="3:11" ht="15.75" x14ac:dyDescent="0.25">
      <c r="C263" s="454" t="s">
        <v>1366</v>
      </c>
      <c r="D263" s="456" t="s">
        <v>22</v>
      </c>
      <c r="E263" s="457" t="s">
        <v>272</v>
      </c>
      <c r="F263" s="457" t="s">
        <v>841</v>
      </c>
      <c r="G263" s="457" t="s">
        <v>21</v>
      </c>
      <c r="H263" s="460" t="s">
        <v>24</v>
      </c>
      <c r="I263" s="460" t="s">
        <v>25</v>
      </c>
      <c r="J263" s="460" t="s">
        <v>34</v>
      </c>
      <c r="K263" s="461" t="s">
        <v>33</v>
      </c>
    </row>
    <row r="264" spans="3:11" ht="15.75" x14ac:dyDescent="0.25">
      <c r="C264" s="454" t="s">
        <v>1365</v>
      </c>
      <c r="D264" s="456" t="s">
        <v>22</v>
      </c>
      <c r="E264" s="457" t="s">
        <v>272</v>
      </c>
      <c r="F264" s="457" t="s">
        <v>32</v>
      </c>
      <c r="G264" s="457" t="s">
        <v>21</v>
      </c>
      <c r="H264" s="460" t="s">
        <v>24</v>
      </c>
      <c r="I264" s="460" t="s">
        <v>25</v>
      </c>
      <c r="J264" s="460" t="s">
        <v>34</v>
      </c>
      <c r="K264" s="461" t="s">
        <v>33</v>
      </c>
    </row>
    <row r="265" spans="3:11" ht="15.75" x14ac:dyDescent="0.25">
      <c r="C265" s="454" t="s">
        <v>1364</v>
      </c>
      <c r="D265" s="456" t="s">
        <v>22</v>
      </c>
      <c r="E265" s="457" t="s">
        <v>272</v>
      </c>
      <c r="F265" s="457" t="s">
        <v>841</v>
      </c>
      <c r="G265" s="457" t="s">
        <v>21</v>
      </c>
      <c r="H265" s="460" t="s">
        <v>24</v>
      </c>
      <c r="I265" s="460" t="s">
        <v>25</v>
      </c>
      <c r="J265" s="460" t="s">
        <v>34</v>
      </c>
      <c r="K265" s="461" t="s">
        <v>32</v>
      </c>
    </row>
    <row r="266" spans="3:11" ht="15.75" x14ac:dyDescent="0.25">
      <c r="C266" s="454" t="s">
        <v>1363</v>
      </c>
      <c r="D266" s="456" t="s">
        <v>22</v>
      </c>
      <c r="E266" s="457" t="s">
        <v>272</v>
      </c>
      <c r="F266" s="457" t="s">
        <v>841</v>
      </c>
      <c r="G266" s="457" t="s">
        <v>21</v>
      </c>
      <c r="H266" s="460" t="s">
        <v>24</v>
      </c>
      <c r="I266" s="460" t="s">
        <v>25</v>
      </c>
      <c r="J266" s="460" t="s">
        <v>32</v>
      </c>
      <c r="K266" s="461" t="s">
        <v>33</v>
      </c>
    </row>
    <row r="267" spans="3:11" ht="15.75" x14ac:dyDescent="0.25">
      <c r="C267" s="454" t="s">
        <v>1362</v>
      </c>
      <c r="D267" s="456" t="s">
        <v>31</v>
      </c>
      <c r="E267" s="457" t="s">
        <v>272</v>
      </c>
      <c r="F267" s="457" t="s">
        <v>22</v>
      </c>
      <c r="G267" s="457" t="s">
        <v>21</v>
      </c>
      <c r="H267" s="460" t="s">
        <v>24</v>
      </c>
      <c r="I267" s="460" t="s">
        <v>25</v>
      </c>
      <c r="J267" s="460" t="s">
        <v>34</v>
      </c>
      <c r="K267" s="461" t="s">
        <v>33</v>
      </c>
    </row>
    <row r="268" spans="3:11" ht="15.75" x14ac:dyDescent="0.25">
      <c r="C268" s="454" t="s">
        <v>1361</v>
      </c>
      <c r="D268" s="456" t="s">
        <v>31</v>
      </c>
      <c r="E268" s="457" t="s">
        <v>272</v>
      </c>
      <c r="F268" s="457" t="s">
        <v>841</v>
      </c>
      <c r="G268" s="457" t="s">
        <v>21</v>
      </c>
      <c r="H268" s="460" t="s">
        <v>24</v>
      </c>
      <c r="I268" s="460" t="s">
        <v>25</v>
      </c>
      <c r="J268" s="460" t="s">
        <v>34</v>
      </c>
      <c r="K268" s="461" t="s">
        <v>22</v>
      </c>
    </row>
    <row r="269" spans="3:11" ht="15.75" x14ac:dyDescent="0.25">
      <c r="C269" s="454" t="s">
        <v>1360</v>
      </c>
      <c r="D269" s="456" t="s">
        <v>31</v>
      </c>
      <c r="E269" s="457" t="s">
        <v>272</v>
      </c>
      <c r="F269" s="457" t="s">
        <v>841</v>
      </c>
      <c r="G269" s="457" t="s">
        <v>21</v>
      </c>
      <c r="H269" s="460" t="s">
        <v>24</v>
      </c>
      <c r="I269" s="460" t="s">
        <v>25</v>
      </c>
      <c r="J269" s="460" t="s">
        <v>22</v>
      </c>
      <c r="K269" s="461" t="s">
        <v>33</v>
      </c>
    </row>
    <row r="270" spans="3:11" ht="15.75" x14ac:dyDescent="0.25">
      <c r="C270" s="454" t="s">
        <v>1359</v>
      </c>
      <c r="D270" s="456" t="s">
        <v>31</v>
      </c>
      <c r="E270" s="457" t="s">
        <v>272</v>
      </c>
      <c r="F270" s="457" t="s">
        <v>22</v>
      </c>
      <c r="G270" s="457" t="s">
        <v>21</v>
      </c>
      <c r="H270" s="460" t="s">
        <v>24</v>
      </c>
      <c r="I270" s="460" t="s">
        <v>25</v>
      </c>
      <c r="J270" s="460" t="s">
        <v>34</v>
      </c>
      <c r="K270" s="461" t="s">
        <v>32</v>
      </c>
    </row>
    <row r="271" spans="3:11" ht="15.75" x14ac:dyDescent="0.25">
      <c r="C271" s="454" t="s">
        <v>1358</v>
      </c>
      <c r="D271" s="456" t="s">
        <v>31</v>
      </c>
      <c r="E271" s="457" t="s">
        <v>272</v>
      </c>
      <c r="F271" s="457" t="s">
        <v>22</v>
      </c>
      <c r="G271" s="457" t="s">
        <v>21</v>
      </c>
      <c r="H271" s="460" t="s">
        <v>24</v>
      </c>
      <c r="I271" s="460" t="s">
        <v>25</v>
      </c>
      <c r="J271" s="460" t="s">
        <v>32</v>
      </c>
      <c r="K271" s="461" t="s">
        <v>33</v>
      </c>
    </row>
    <row r="272" spans="3:11" ht="15.75" x14ac:dyDescent="0.25">
      <c r="C272" s="454" t="s">
        <v>1357</v>
      </c>
      <c r="D272" s="456" t="s">
        <v>31</v>
      </c>
      <c r="E272" s="457" t="s">
        <v>272</v>
      </c>
      <c r="F272" s="457" t="s">
        <v>841</v>
      </c>
      <c r="G272" s="457" t="s">
        <v>21</v>
      </c>
      <c r="H272" s="460" t="s">
        <v>24</v>
      </c>
      <c r="I272" s="460" t="s">
        <v>25</v>
      </c>
      <c r="J272" s="460" t="s">
        <v>22</v>
      </c>
      <c r="K272" s="461" t="s">
        <v>32</v>
      </c>
    </row>
    <row r="273" spans="3:11" ht="15.75" x14ac:dyDescent="0.25">
      <c r="C273" s="454" t="s">
        <v>1356</v>
      </c>
      <c r="D273" s="456" t="s">
        <v>21</v>
      </c>
      <c r="E273" s="457" t="s">
        <v>841</v>
      </c>
      <c r="F273" s="457" t="s">
        <v>22</v>
      </c>
      <c r="G273" s="457" t="s">
        <v>25</v>
      </c>
      <c r="H273" s="460" t="s">
        <v>24</v>
      </c>
      <c r="I273" s="460" t="s">
        <v>23</v>
      </c>
      <c r="J273" s="460" t="s">
        <v>34</v>
      </c>
      <c r="K273" s="461" t="s">
        <v>33</v>
      </c>
    </row>
    <row r="274" spans="3:11" ht="15.75" x14ac:dyDescent="0.25">
      <c r="C274" s="454" t="s">
        <v>1355</v>
      </c>
      <c r="D274" s="456" t="s">
        <v>21</v>
      </c>
      <c r="E274" s="457" t="s">
        <v>22</v>
      </c>
      <c r="F274" s="457" t="s">
        <v>32</v>
      </c>
      <c r="G274" s="457" t="s">
        <v>25</v>
      </c>
      <c r="H274" s="460" t="s">
        <v>24</v>
      </c>
      <c r="I274" s="460" t="s">
        <v>23</v>
      </c>
      <c r="J274" s="460" t="s">
        <v>34</v>
      </c>
      <c r="K274" s="461" t="s">
        <v>33</v>
      </c>
    </row>
    <row r="275" spans="3:11" ht="15.75" x14ac:dyDescent="0.25">
      <c r="C275" s="454" t="s">
        <v>1354</v>
      </c>
      <c r="D275" s="456" t="s">
        <v>21</v>
      </c>
      <c r="E275" s="457" t="s">
        <v>841</v>
      </c>
      <c r="F275" s="457" t="s">
        <v>22</v>
      </c>
      <c r="G275" s="457" t="s">
        <v>25</v>
      </c>
      <c r="H275" s="460" t="s">
        <v>24</v>
      </c>
      <c r="I275" s="460" t="s">
        <v>23</v>
      </c>
      <c r="J275" s="460" t="s">
        <v>34</v>
      </c>
      <c r="K275" s="461" t="s">
        <v>32</v>
      </c>
    </row>
    <row r="276" spans="3:11" ht="15.75" x14ac:dyDescent="0.25">
      <c r="C276" s="454" t="s">
        <v>1353</v>
      </c>
      <c r="D276" s="456" t="s">
        <v>21</v>
      </c>
      <c r="E276" s="457" t="s">
        <v>841</v>
      </c>
      <c r="F276" s="457" t="s">
        <v>22</v>
      </c>
      <c r="G276" s="457" t="s">
        <v>25</v>
      </c>
      <c r="H276" s="460" t="s">
        <v>24</v>
      </c>
      <c r="I276" s="460" t="s">
        <v>23</v>
      </c>
      <c r="J276" s="460" t="s">
        <v>32</v>
      </c>
      <c r="K276" s="461" t="s">
        <v>33</v>
      </c>
    </row>
    <row r="277" spans="3:11" ht="15.75" x14ac:dyDescent="0.25">
      <c r="C277" s="454" t="s">
        <v>1352</v>
      </c>
      <c r="D277" s="456" t="s">
        <v>31</v>
      </c>
      <c r="E277" s="457" t="s">
        <v>22</v>
      </c>
      <c r="F277" s="457" t="s">
        <v>23</v>
      </c>
      <c r="G277" s="457" t="s">
        <v>21</v>
      </c>
      <c r="H277" s="460" t="s">
        <v>24</v>
      </c>
      <c r="I277" s="460" t="s">
        <v>25</v>
      </c>
      <c r="J277" s="460" t="s">
        <v>34</v>
      </c>
      <c r="K277" s="461" t="s">
        <v>33</v>
      </c>
    </row>
    <row r="278" spans="3:11" ht="15.75" x14ac:dyDescent="0.25">
      <c r="C278" s="454" t="s">
        <v>1351</v>
      </c>
      <c r="D278" s="456" t="s">
        <v>31</v>
      </c>
      <c r="E278" s="457" t="s">
        <v>841</v>
      </c>
      <c r="F278" s="457" t="s">
        <v>23</v>
      </c>
      <c r="G278" s="457" t="s">
        <v>21</v>
      </c>
      <c r="H278" s="460" t="s">
        <v>24</v>
      </c>
      <c r="I278" s="460" t="s">
        <v>25</v>
      </c>
      <c r="J278" s="460" t="s">
        <v>34</v>
      </c>
      <c r="K278" s="461" t="s">
        <v>22</v>
      </c>
    </row>
    <row r="279" spans="3:11" ht="15.75" x14ac:dyDescent="0.25">
      <c r="C279" s="454" t="s">
        <v>1350</v>
      </c>
      <c r="D279" s="456" t="s">
        <v>31</v>
      </c>
      <c r="E279" s="457" t="s">
        <v>841</v>
      </c>
      <c r="F279" s="457" t="s">
        <v>22</v>
      </c>
      <c r="G279" s="457" t="s">
        <v>21</v>
      </c>
      <c r="H279" s="460" t="s">
        <v>24</v>
      </c>
      <c r="I279" s="460" t="s">
        <v>23</v>
      </c>
      <c r="J279" s="460" t="s">
        <v>25</v>
      </c>
      <c r="K279" s="461" t="s">
        <v>33</v>
      </c>
    </row>
    <row r="280" spans="3:11" ht="15.75" x14ac:dyDescent="0.25">
      <c r="C280" s="454" t="s">
        <v>1349</v>
      </c>
      <c r="D280" s="456" t="s">
        <v>31</v>
      </c>
      <c r="E280" s="457" t="s">
        <v>22</v>
      </c>
      <c r="F280" s="457" t="s">
        <v>23</v>
      </c>
      <c r="G280" s="457" t="s">
        <v>21</v>
      </c>
      <c r="H280" s="460" t="s">
        <v>24</v>
      </c>
      <c r="I280" s="460" t="s">
        <v>25</v>
      </c>
      <c r="J280" s="460" t="s">
        <v>34</v>
      </c>
      <c r="K280" s="461" t="s">
        <v>32</v>
      </c>
    </row>
    <row r="281" spans="3:11" ht="15.75" x14ac:dyDescent="0.25">
      <c r="C281" s="454" t="s">
        <v>1348</v>
      </c>
      <c r="D281" s="456" t="s">
        <v>31</v>
      </c>
      <c r="E281" s="457" t="s">
        <v>22</v>
      </c>
      <c r="F281" s="457" t="s">
        <v>23</v>
      </c>
      <c r="G281" s="457" t="s">
        <v>21</v>
      </c>
      <c r="H281" s="460" t="s">
        <v>24</v>
      </c>
      <c r="I281" s="460" t="s">
        <v>25</v>
      </c>
      <c r="J281" s="460" t="s">
        <v>32</v>
      </c>
      <c r="K281" s="461" t="s">
        <v>33</v>
      </c>
    </row>
    <row r="282" spans="3:11" ht="15.75" x14ac:dyDescent="0.25">
      <c r="C282" s="454" t="s">
        <v>1347</v>
      </c>
      <c r="D282" s="456" t="s">
        <v>31</v>
      </c>
      <c r="E282" s="457" t="s">
        <v>841</v>
      </c>
      <c r="F282" s="457" t="s">
        <v>22</v>
      </c>
      <c r="G282" s="457" t="s">
        <v>21</v>
      </c>
      <c r="H282" s="460" t="s">
        <v>24</v>
      </c>
      <c r="I282" s="460" t="s">
        <v>23</v>
      </c>
      <c r="J282" s="460" t="s">
        <v>25</v>
      </c>
      <c r="K282" s="461" t="s">
        <v>32</v>
      </c>
    </row>
    <row r="283" spans="3:11" ht="15.75" x14ac:dyDescent="0.25">
      <c r="C283" s="454" t="s">
        <v>1346</v>
      </c>
      <c r="D283" s="456" t="s">
        <v>21</v>
      </c>
      <c r="E283" s="457" t="s">
        <v>272</v>
      </c>
      <c r="F283" s="457" t="s">
        <v>22</v>
      </c>
      <c r="G283" s="457" t="s">
        <v>25</v>
      </c>
      <c r="H283" s="460" t="s">
        <v>24</v>
      </c>
      <c r="I283" s="460" t="s">
        <v>23</v>
      </c>
      <c r="J283" s="460" t="s">
        <v>34</v>
      </c>
      <c r="K283" s="461" t="s">
        <v>33</v>
      </c>
    </row>
    <row r="284" spans="3:11" ht="15.75" x14ac:dyDescent="0.25">
      <c r="C284" s="454" t="s">
        <v>1345</v>
      </c>
      <c r="D284" s="456" t="s">
        <v>21</v>
      </c>
      <c r="E284" s="457" t="s">
        <v>272</v>
      </c>
      <c r="F284" s="457" t="s">
        <v>841</v>
      </c>
      <c r="G284" s="457" t="s">
        <v>25</v>
      </c>
      <c r="H284" s="460" t="s">
        <v>24</v>
      </c>
      <c r="I284" s="460" t="s">
        <v>23</v>
      </c>
      <c r="J284" s="460" t="s">
        <v>34</v>
      </c>
      <c r="K284" s="461" t="s">
        <v>22</v>
      </c>
    </row>
    <row r="285" spans="3:11" ht="15.75" x14ac:dyDescent="0.25">
      <c r="C285" s="454" t="s">
        <v>1344</v>
      </c>
      <c r="D285" s="456" t="s">
        <v>21</v>
      </c>
      <c r="E285" s="457" t="s">
        <v>272</v>
      </c>
      <c r="F285" s="457" t="s">
        <v>841</v>
      </c>
      <c r="G285" s="457" t="s">
        <v>25</v>
      </c>
      <c r="H285" s="460" t="s">
        <v>24</v>
      </c>
      <c r="I285" s="460" t="s">
        <v>23</v>
      </c>
      <c r="J285" s="460" t="s">
        <v>22</v>
      </c>
      <c r="K285" s="461" t="s">
        <v>33</v>
      </c>
    </row>
    <row r="286" spans="3:11" ht="15.75" x14ac:dyDescent="0.25">
      <c r="C286" s="454" t="s">
        <v>1343</v>
      </c>
      <c r="D286" s="456" t="s">
        <v>21</v>
      </c>
      <c r="E286" s="457" t="s">
        <v>272</v>
      </c>
      <c r="F286" s="457" t="s">
        <v>22</v>
      </c>
      <c r="G286" s="457" t="s">
        <v>25</v>
      </c>
      <c r="H286" s="460" t="s">
        <v>24</v>
      </c>
      <c r="I286" s="460" t="s">
        <v>23</v>
      </c>
      <c r="J286" s="460" t="s">
        <v>34</v>
      </c>
      <c r="K286" s="461" t="s">
        <v>32</v>
      </c>
    </row>
    <row r="287" spans="3:11" ht="15.75" x14ac:dyDescent="0.25">
      <c r="C287" s="454" t="s">
        <v>1342</v>
      </c>
      <c r="D287" s="456" t="s">
        <v>21</v>
      </c>
      <c r="E287" s="457" t="s">
        <v>272</v>
      </c>
      <c r="F287" s="457" t="s">
        <v>22</v>
      </c>
      <c r="G287" s="457" t="s">
        <v>25</v>
      </c>
      <c r="H287" s="460" t="s">
        <v>24</v>
      </c>
      <c r="I287" s="460" t="s">
        <v>23</v>
      </c>
      <c r="J287" s="460" t="s">
        <v>32</v>
      </c>
      <c r="K287" s="461" t="s">
        <v>33</v>
      </c>
    </row>
    <row r="288" spans="3:11" ht="15.75" x14ac:dyDescent="0.25">
      <c r="C288" s="454" t="s">
        <v>1341</v>
      </c>
      <c r="D288" s="456" t="s">
        <v>21</v>
      </c>
      <c r="E288" s="457" t="s">
        <v>272</v>
      </c>
      <c r="F288" s="457" t="s">
        <v>841</v>
      </c>
      <c r="G288" s="457" t="s">
        <v>25</v>
      </c>
      <c r="H288" s="460" t="s">
        <v>24</v>
      </c>
      <c r="I288" s="460" t="s">
        <v>23</v>
      </c>
      <c r="J288" s="460" t="s">
        <v>22</v>
      </c>
      <c r="K288" s="461" t="s">
        <v>32</v>
      </c>
    </row>
    <row r="289" spans="3:11" ht="15.75" x14ac:dyDescent="0.25">
      <c r="C289" s="454" t="s">
        <v>1340</v>
      </c>
      <c r="D289" s="456" t="s">
        <v>31</v>
      </c>
      <c r="E289" s="457" t="s">
        <v>272</v>
      </c>
      <c r="F289" s="457" t="s">
        <v>23</v>
      </c>
      <c r="G289" s="457" t="s">
        <v>21</v>
      </c>
      <c r="H289" s="460" t="s">
        <v>24</v>
      </c>
      <c r="I289" s="460" t="s">
        <v>25</v>
      </c>
      <c r="J289" s="460" t="s">
        <v>34</v>
      </c>
      <c r="K289" s="461" t="s">
        <v>22</v>
      </c>
    </row>
    <row r="290" spans="3:11" ht="15.75" x14ac:dyDescent="0.25">
      <c r="C290" s="454" t="s">
        <v>1339</v>
      </c>
      <c r="D290" s="456" t="s">
        <v>31</v>
      </c>
      <c r="E290" s="457" t="s">
        <v>272</v>
      </c>
      <c r="F290" s="457" t="s">
        <v>22</v>
      </c>
      <c r="G290" s="457" t="s">
        <v>21</v>
      </c>
      <c r="H290" s="460" t="s">
        <v>24</v>
      </c>
      <c r="I290" s="460" t="s">
        <v>23</v>
      </c>
      <c r="J290" s="460" t="s">
        <v>25</v>
      </c>
      <c r="K290" s="461" t="s">
        <v>33</v>
      </c>
    </row>
    <row r="291" spans="3:11" ht="15.75" x14ac:dyDescent="0.25">
      <c r="C291" s="454" t="s">
        <v>1338</v>
      </c>
      <c r="D291" s="456" t="s">
        <v>31</v>
      </c>
      <c r="E291" s="457" t="s">
        <v>272</v>
      </c>
      <c r="F291" s="457" t="s">
        <v>841</v>
      </c>
      <c r="G291" s="457" t="s">
        <v>21</v>
      </c>
      <c r="H291" s="460" t="s">
        <v>24</v>
      </c>
      <c r="I291" s="460" t="s">
        <v>23</v>
      </c>
      <c r="J291" s="460" t="s">
        <v>25</v>
      </c>
      <c r="K291" s="461" t="s">
        <v>22</v>
      </c>
    </row>
    <row r="292" spans="3:11" ht="15.75" x14ac:dyDescent="0.25">
      <c r="C292" s="454" t="s">
        <v>1337</v>
      </c>
      <c r="D292" s="456" t="s">
        <v>31</v>
      </c>
      <c r="E292" s="457" t="s">
        <v>272</v>
      </c>
      <c r="F292" s="457" t="s">
        <v>22</v>
      </c>
      <c r="G292" s="457" t="s">
        <v>21</v>
      </c>
      <c r="H292" s="460" t="s">
        <v>24</v>
      </c>
      <c r="I292" s="460" t="s">
        <v>23</v>
      </c>
      <c r="J292" s="460" t="s">
        <v>25</v>
      </c>
      <c r="K292" s="461" t="s">
        <v>32</v>
      </c>
    </row>
    <row r="293" spans="3:11" ht="15.75" x14ac:dyDescent="0.25">
      <c r="C293" s="454" t="s">
        <v>1336</v>
      </c>
      <c r="D293" s="456" t="s">
        <v>31</v>
      </c>
      <c r="E293" s="457" t="s">
        <v>841</v>
      </c>
      <c r="F293" s="457" t="s">
        <v>20</v>
      </c>
      <c r="G293" s="457" t="s">
        <v>24</v>
      </c>
      <c r="H293" s="460" t="s">
        <v>32</v>
      </c>
      <c r="I293" s="460" t="s">
        <v>272</v>
      </c>
      <c r="J293" s="460" t="s">
        <v>34</v>
      </c>
      <c r="K293" s="461" t="s">
        <v>33</v>
      </c>
    </row>
    <row r="294" spans="3:11" ht="15.75" x14ac:dyDescent="0.25">
      <c r="C294" s="454" t="s">
        <v>1335</v>
      </c>
      <c r="D294" s="456" t="s">
        <v>31</v>
      </c>
      <c r="E294" s="457" t="s">
        <v>841</v>
      </c>
      <c r="F294" s="457" t="s">
        <v>20</v>
      </c>
      <c r="G294" s="457" t="s">
        <v>24</v>
      </c>
      <c r="H294" s="460" t="s">
        <v>32</v>
      </c>
      <c r="I294" s="460" t="s">
        <v>23</v>
      </c>
      <c r="J294" s="460" t="s">
        <v>34</v>
      </c>
      <c r="K294" s="461" t="s">
        <v>33</v>
      </c>
    </row>
    <row r="295" spans="3:11" ht="15.75" x14ac:dyDescent="0.25">
      <c r="C295" s="454" t="s">
        <v>1334</v>
      </c>
      <c r="D295" s="456" t="s">
        <v>32</v>
      </c>
      <c r="E295" s="457" t="s">
        <v>841</v>
      </c>
      <c r="F295" s="457" t="s">
        <v>20</v>
      </c>
      <c r="G295" s="457" t="s">
        <v>23</v>
      </c>
      <c r="H295" s="460" t="s">
        <v>24</v>
      </c>
      <c r="I295" s="460" t="s">
        <v>272</v>
      </c>
      <c r="J295" s="460" t="s">
        <v>34</v>
      </c>
      <c r="K295" s="461" t="s">
        <v>33</v>
      </c>
    </row>
    <row r="296" spans="3:11" ht="15.75" x14ac:dyDescent="0.25">
      <c r="C296" s="454" t="s">
        <v>1333</v>
      </c>
      <c r="D296" s="456" t="s">
        <v>31</v>
      </c>
      <c r="E296" s="457" t="s">
        <v>841</v>
      </c>
      <c r="F296" s="457" t="s">
        <v>20</v>
      </c>
      <c r="G296" s="457" t="s">
        <v>23</v>
      </c>
      <c r="H296" s="460" t="s">
        <v>24</v>
      </c>
      <c r="I296" s="460" t="s">
        <v>272</v>
      </c>
      <c r="J296" s="460" t="s">
        <v>34</v>
      </c>
      <c r="K296" s="461" t="s">
        <v>33</v>
      </c>
    </row>
    <row r="297" spans="3:11" ht="15.75" x14ac:dyDescent="0.25">
      <c r="C297" s="454" t="s">
        <v>1332</v>
      </c>
      <c r="D297" s="456" t="s">
        <v>31</v>
      </c>
      <c r="E297" s="457" t="s">
        <v>272</v>
      </c>
      <c r="F297" s="457" t="s">
        <v>20</v>
      </c>
      <c r="G297" s="457" t="s">
        <v>24</v>
      </c>
      <c r="H297" s="460" t="s">
        <v>32</v>
      </c>
      <c r="I297" s="460" t="s">
        <v>23</v>
      </c>
      <c r="J297" s="460" t="s">
        <v>34</v>
      </c>
      <c r="K297" s="461" t="s">
        <v>33</v>
      </c>
    </row>
    <row r="298" spans="3:11" ht="15.75" x14ac:dyDescent="0.25">
      <c r="C298" s="454" t="s">
        <v>1331</v>
      </c>
      <c r="D298" s="456" t="s">
        <v>31</v>
      </c>
      <c r="E298" s="457" t="s">
        <v>841</v>
      </c>
      <c r="F298" s="457" t="s">
        <v>20</v>
      </c>
      <c r="G298" s="457" t="s">
        <v>23</v>
      </c>
      <c r="H298" s="460" t="s">
        <v>24</v>
      </c>
      <c r="I298" s="460" t="s">
        <v>272</v>
      </c>
      <c r="J298" s="460" t="s">
        <v>34</v>
      </c>
      <c r="K298" s="461" t="s">
        <v>32</v>
      </c>
    </row>
    <row r="299" spans="3:11" ht="15.75" x14ac:dyDescent="0.25">
      <c r="C299" s="454" t="s">
        <v>1330</v>
      </c>
      <c r="D299" s="456" t="s">
        <v>31</v>
      </c>
      <c r="E299" s="457" t="s">
        <v>841</v>
      </c>
      <c r="F299" s="457" t="s">
        <v>20</v>
      </c>
      <c r="G299" s="457" t="s">
        <v>23</v>
      </c>
      <c r="H299" s="460" t="s">
        <v>24</v>
      </c>
      <c r="I299" s="460" t="s">
        <v>272</v>
      </c>
      <c r="J299" s="460" t="s">
        <v>32</v>
      </c>
      <c r="K299" s="461" t="s">
        <v>33</v>
      </c>
    </row>
    <row r="300" spans="3:11" ht="15.75" x14ac:dyDescent="0.25">
      <c r="C300" s="454" t="s">
        <v>1329</v>
      </c>
      <c r="D300" s="456" t="s">
        <v>22</v>
      </c>
      <c r="E300" s="457" t="s">
        <v>841</v>
      </c>
      <c r="F300" s="457" t="s">
        <v>20</v>
      </c>
      <c r="G300" s="457" t="s">
        <v>24</v>
      </c>
      <c r="H300" s="460" t="s">
        <v>32</v>
      </c>
      <c r="I300" s="460" t="s">
        <v>31</v>
      </c>
      <c r="J300" s="460" t="s">
        <v>34</v>
      </c>
      <c r="K300" s="461" t="s">
        <v>33</v>
      </c>
    </row>
    <row r="301" spans="3:11" ht="15.75" x14ac:dyDescent="0.25">
      <c r="C301" s="454" t="s">
        <v>1328</v>
      </c>
      <c r="D301" s="456" t="s">
        <v>22</v>
      </c>
      <c r="E301" s="457" t="s">
        <v>841</v>
      </c>
      <c r="F301" s="457" t="s">
        <v>20</v>
      </c>
      <c r="G301" s="457" t="s">
        <v>24</v>
      </c>
      <c r="H301" s="460" t="s">
        <v>32</v>
      </c>
      <c r="I301" s="460" t="s">
        <v>272</v>
      </c>
      <c r="J301" s="460" t="s">
        <v>34</v>
      </c>
      <c r="K301" s="461" t="s">
        <v>33</v>
      </c>
    </row>
    <row r="302" spans="3:11" ht="15.75" x14ac:dyDescent="0.25">
      <c r="C302" s="454" t="s">
        <v>1327</v>
      </c>
      <c r="D302" s="456" t="s">
        <v>22</v>
      </c>
      <c r="E302" s="457" t="s">
        <v>841</v>
      </c>
      <c r="F302" s="457" t="s">
        <v>20</v>
      </c>
      <c r="G302" s="457" t="s">
        <v>24</v>
      </c>
      <c r="H302" s="460" t="s">
        <v>31</v>
      </c>
      <c r="I302" s="460" t="s">
        <v>272</v>
      </c>
      <c r="J302" s="460" t="s">
        <v>34</v>
      </c>
      <c r="K302" s="461" t="s">
        <v>33</v>
      </c>
    </row>
    <row r="303" spans="3:11" ht="15.75" x14ac:dyDescent="0.25">
      <c r="C303" s="454" t="s">
        <v>1326</v>
      </c>
      <c r="D303" s="456" t="s">
        <v>22</v>
      </c>
      <c r="E303" s="457" t="s">
        <v>272</v>
      </c>
      <c r="F303" s="457" t="s">
        <v>20</v>
      </c>
      <c r="G303" s="457" t="s">
        <v>24</v>
      </c>
      <c r="H303" s="460" t="s">
        <v>32</v>
      </c>
      <c r="I303" s="460" t="s">
        <v>31</v>
      </c>
      <c r="J303" s="460" t="s">
        <v>34</v>
      </c>
      <c r="K303" s="461" t="s">
        <v>33</v>
      </c>
    </row>
    <row r="304" spans="3:11" ht="15.75" x14ac:dyDescent="0.25">
      <c r="C304" s="454" t="s">
        <v>1325</v>
      </c>
      <c r="D304" s="456" t="s">
        <v>22</v>
      </c>
      <c r="E304" s="457" t="s">
        <v>841</v>
      </c>
      <c r="F304" s="457" t="s">
        <v>20</v>
      </c>
      <c r="G304" s="457" t="s">
        <v>24</v>
      </c>
      <c r="H304" s="460" t="s">
        <v>31</v>
      </c>
      <c r="I304" s="460" t="s">
        <v>272</v>
      </c>
      <c r="J304" s="460" t="s">
        <v>34</v>
      </c>
      <c r="K304" s="461" t="s">
        <v>32</v>
      </c>
    </row>
    <row r="305" spans="3:11" ht="15.75" x14ac:dyDescent="0.25">
      <c r="C305" s="454" t="s">
        <v>1324</v>
      </c>
      <c r="D305" s="456" t="s">
        <v>22</v>
      </c>
      <c r="E305" s="457" t="s">
        <v>841</v>
      </c>
      <c r="F305" s="457" t="s">
        <v>20</v>
      </c>
      <c r="G305" s="457" t="s">
        <v>24</v>
      </c>
      <c r="H305" s="460" t="s">
        <v>31</v>
      </c>
      <c r="I305" s="460" t="s">
        <v>272</v>
      </c>
      <c r="J305" s="460" t="s">
        <v>32</v>
      </c>
      <c r="K305" s="461" t="s">
        <v>33</v>
      </c>
    </row>
    <row r="306" spans="3:11" ht="15.75" x14ac:dyDescent="0.25">
      <c r="C306" s="454" t="s">
        <v>1323</v>
      </c>
      <c r="D306" s="456" t="s">
        <v>22</v>
      </c>
      <c r="E306" s="457" t="s">
        <v>841</v>
      </c>
      <c r="F306" s="457" t="s">
        <v>20</v>
      </c>
      <c r="G306" s="457" t="s">
        <v>24</v>
      </c>
      <c r="H306" s="460" t="s">
        <v>32</v>
      </c>
      <c r="I306" s="460" t="s">
        <v>23</v>
      </c>
      <c r="J306" s="460" t="s">
        <v>34</v>
      </c>
      <c r="K306" s="461" t="s">
        <v>33</v>
      </c>
    </row>
    <row r="307" spans="3:11" ht="15.75" x14ac:dyDescent="0.25">
      <c r="C307" s="454" t="s">
        <v>1322</v>
      </c>
      <c r="D307" s="456" t="s">
        <v>22</v>
      </c>
      <c r="E307" s="457" t="s">
        <v>841</v>
      </c>
      <c r="F307" s="457" t="s">
        <v>20</v>
      </c>
      <c r="G307" s="457" t="s">
        <v>23</v>
      </c>
      <c r="H307" s="460" t="s">
        <v>24</v>
      </c>
      <c r="I307" s="460" t="s">
        <v>31</v>
      </c>
      <c r="J307" s="460" t="s">
        <v>34</v>
      </c>
      <c r="K307" s="461" t="s">
        <v>33</v>
      </c>
    </row>
    <row r="308" spans="3:11" ht="15.75" x14ac:dyDescent="0.25">
      <c r="C308" s="454" t="s">
        <v>1321</v>
      </c>
      <c r="D308" s="456" t="s">
        <v>22</v>
      </c>
      <c r="E308" s="457" t="s">
        <v>32</v>
      </c>
      <c r="F308" s="457" t="s">
        <v>20</v>
      </c>
      <c r="G308" s="457" t="s">
        <v>23</v>
      </c>
      <c r="H308" s="460" t="s">
        <v>24</v>
      </c>
      <c r="I308" s="460" t="s">
        <v>31</v>
      </c>
      <c r="J308" s="460" t="s">
        <v>34</v>
      </c>
      <c r="K308" s="461" t="s">
        <v>33</v>
      </c>
    </row>
    <row r="309" spans="3:11" ht="15.75" x14ac:dyDescent="0.25">
      <c r="C309" s="454" t="s">
        <v>1320</v>
      </c>
      <c r="D309" s="456" t="s">
        <v>22</v>
      </c>
      <c r="E309" s="457" t="s">
        <v>841</v>
      </c>
      <c r="F309" s="457" t="s">
        <v>20</v>
      </c>
      <c r="G309" s="457" t="s">
        <v>23</v>
      </c>
      <c r="H309" s="460" t="s">
        <v>24</v>
      </c>
      <c r="I309" s="460" t="s">
        <v>31</v>
      </c>
      <c r="J309" s="460" t="s">
        <v>34</v>
      </c>
      <c r="K309" s="461" t="s">
        <v>32</v>
      </c>
    </row>
    <row r="310" spans="3:11" ht="15.75" x14ac:dyDescent="0.25">
      <c r="C310" s="454" t="s">
        <v>1319</v>
      </c>
      <c r="D310" s="456" t="s">
        <v>22</v>
      </c>
      <c r="E310" s="457" t="s">
        <v>841</v>
      </c>
      <c r="F310" s="457" t="s">
        <v>20</v>
      </c>
      <c r="G310" s="457" t="s">
        <v>23</v>
      </c>
      <c r="H310" s="460" t="s">
        <v>24</v>
      </c>
      <c r="I310" s="460" t="s">
        <v>31</v>
      </c>
      <c r="J310" s="460" t="s">
        <v>32</v>
      </c>
      <c r="K310" s="461" t="s">
        <v>33</v>
      </c>
    </row>
    <row r="311" spans="3:11" ht="15.75" x14ac:dyDescent="0.25">
      <c r="C311" s="454" t="s">
        <v>1318</v>
      </c>
      <c r="D311" s="456" t="s">
        <v>22</v>
      </c>
      <c r="E311" s="457" t="s">
        <v>841</v>
      </c>
      <c r="F311" s="457" t="s">
        <v>20</v>
      </c>
      <c r="G311" s="457" t="s">
        <v>23</v>
      </c>
      <c r="H311" s="460" t="s">
        <v>24</v>
      </c>
      <c r="I311" s="460" t="s">
        <v>272</v>
      </c>
      <c r="J311" s="460" t="s">
        <v>34</v>
      </c>
      <c r="K311" s="461" t="s">
        <v>33</v>
      </c>
    </row>
    <row r="312" spans="3:11" ht="15.75" x14ac:dyDescent="0.25">
      <c r="C312" s="454" t="s">
        <v>1317</v>
      </c>
      <c r="D312" s="456" t="s">
        <v>22</v>
      </c>
      <c r="E312" s="457" t="s">
        <v>272</v>
      </c>
      <c r="F312" s="457" t="s">
        <v>20</v>
      </c>
      <c r="G312" s="457" t="s">
        <v>24</v>
      </c>
      <c r="H312" s="460" t="s">
        <v>32</v>
      </c>
      <c r="I312" s="460" t="s">
        <v>23</v>
      </c>
      <c r="J312" s="460" t="s">
        <v>34</v>
      </c>
      <c r="K312" s="461" t="s">
        <v>33</v>
      </c>
    </row>
    <row r="313" spans="3:11" ht="15.75" x14ac:dyDescent="0.25">
      <c r="C313" s="454" t="s">
        <v>1316</v>
      </c>
      <c r="D313" s="456" t="s">
        <v>22</v>
      </c>
      <c r="E313" s="457" t="s">
        <v>841</v>
      </c>
      <c r="F313" s="457" t="s">
        <v>20</v>
      </c>
      <c r="G313" s="457" t="s">
        <v>23</v>
      </c>
      <c r="H313" s="460" t="s">
        <v>24</v>
      </c>
      <c r="I313" s="460" t="s">
        <v>272</v>
      </c>
      <c r="J313" s="460" t="s">
        <v>34</v>
      </c>
      <c r="K313" s="461" t="s">
        <v>32</v>
      </c>
    </row>
    <row r="314" spans="3:11" ht="15.75" x14ac:dyDescent="0.25">
      <c r="C314" s="454" t="s">
        <v>1315</v>
      </c>
      <c r="D314" s="456" t="s">
        <v>22</v>
      </c>
      <c r="E314" s="457" t="s">
        <v>841</v>
      </c>
      <c r="F314" s="457" t="s">
        <v>20</v>
      </c>
      <c r="G314" s="457" t="s">
        <v>23</v>
      </c>
      <c r="H314" s="460" t="s">
        <v>24</v>
      </c>
      <c r="I314" s="460" t="s">
        <v>272</v>
      </c>
      <c r="J314" s="460" t="s">
        <v>32</v>
      </c>
      <c r="K314" s="461" t="s">
        <v>33</v>
      </c>
    </row>
    <row r="315" spans="3:11" ht="15.75" x14ac:dyDescent="0.25">
      <c r="C315" s="454" t="s">
        <v>1314</v>
      </c>
      <c r="D315" s="456" t="s">
        <v>22</v>
      </c>
      <c r="E315" s="457" t="s">
        <v>272</v>
      </c>
      <c r="F315" s="457" t="s">
        <v>20</v>
      </c>
      <c r="G315" s="457" t="s">
        <v>23</v>
      </c>
      <c r="H315" s="460" t="s">
        <v>24</v>
      </c>
      <c r="I315" s="460" t="s">
        <v>31</v>
      </c>
      <c r="J315" s="460" t="s">
        <v>34</v>
      </c>
      <c r="K315" s="461" t="s">
        <v>33</v>
      </c>
    </row>
    <row r="316" spans="3:11" ht="15.75" x14ac:dyDescent="0.25">
      <c r="C316" s="454" t="s">
        <v>1313</v>
      </c>
      <c r="D316" s="456" t="s">
        <v>31</v>
      </c>
      <c r="E316" s="457" t="s">
        <v>841</v>
      </c>
      <c r="F316" s="457" t="s">
        <v>20</v>
      </c>
      <c r="G316" s="457" t="s">
        <v>23</v>
      </c>
      <c r="H316" s="460" t="s">
        <v>24</v>
      </c>
      <c r="I316" s="460" t="s">
        <v>272</v>
      </c>
      <c r="J316" s="460" t="s">
        <v>34</v>
      </c>
      <c r="K316" s="461" t="s">
        <v>22</v>
      </c>
    </row>
    <row r="317" spans="3:11" ht="15.75" x14ac:dyDescent="0.25">
      <c r="C317" s="454" t="s">
        <v>1312</v>
      </c>
      <c r="D317" s="456" t="s">
        <v>31</v>
      </c>
      <c r="E317" s="457" t="s">
        <v>841</v>
      </c>
      <c r="F317" s="457" t="s">
        <v>20</v>
      </c>
      <c r="G317" s="457" t="s">
        <v>23</v>
      </c>
      <c r="H317" s="460" t="s">
        <v>24</v>
      </c>
      <c r="I317" s="460" t="s">
        <v>272</v>
      </c>
      <c r="J317" s="460" t="s">
        <v>22</v>
      </c>
      <c r="K317" s="461" t="s">
        <v>33</v>
      </c>
    </row>
    <row r="318" spans="3:11" ht="15.75" x14ac:dyDescent="0.25">
      <c r="C318" s="454" t="s">
        <v>1311</v>
      </c>
      <c r="D318" s="456" t="s">
        <v>22</v>
      </c>
      <c r="E318" s="457" t="s">
        <v>272</v>
      </c>
      <c r="F318" s="457" t="s">
        <v>20</v>
      </c>
      <c r="G318" s="457" t="s">
        <v>23</v>
      </c>
      <c r="H318" s="460" t="s">
        <v>24</v>
      </c>
      <c r="I318" s="460" t="s">
        <v>31</v>
      </c>
      <c r="J318" s="460" t="s">
        <v>34</v>
      </c>
      <c r="K318" s="461" t="s">
        <v>32</v>
      </c>
    </row>
    <row r="319" spans="3:11" ht="15.75" x14ac:dyDescent="0.25">
      <c r="C319" s="454" t="s">
        <v>1310</v>
      </c>
      <c r="D319" s="456" t="s">
        <v>22</v>
      </c>
      <c r="E319" s="457" t="s">
        <v>272</v>
      </c>
      <c r="F319" s="457" t="s">
        <v>20</v>
      </c>
      <c r="G319" s="457" t="s">
        <v>23</v>
      </c>
      <c r="H319" s="460" t="s">
        <v>24</v>
      </c>
      <c r="I319" s="460" t="s">
        <v>31</v>
      </c>
      <c r="J319" s="460" t="s">
        <v>32</v>
      </c>
      <c r="K319" s="461" t="s">
        <v>33</v>
      </c>
    </row>
    <row r="320" spans="3:11" ht="15.75" x14ac:dyDescent="0.25">
      <c r="C320" s="454" t="s">
        <v>1309</v>
      </c>
      <c r="D320" s="456" t="s">
        <v>31</v>
      </c>
      <c r="E320" s="457" t="s">
        <v>841</v>
      </c>
      <c r="F320" s="457" t="s">
        <v>20</v>
      </c>
      <c r="G320" s="457" t="s">
        <v>23</v>
      </c>
      <c r="H320" s="460" t="s">
        <v>24</v>
      </c>
      <c r="I320" s="460" t="s">
        <v>272</v>
      </c>
      <c r="J320" s="460" t="s">
        <v>22</v>
      </c>
      <c r="K320" s="461" t="s">
        <v>32</v>
      </c>
    </row>
    <row r="321" spans="3:11" ht="15.75" x14ac:dyDescent="0.25">
      <c r="C321" s="454" t="s">
        <v>1308</v>
      </c>
      <c r="D321" s="456" t="s">
        <v>32</v>
      </c>
      <c r="E321" s="457" t="s">
        <v>841</v>
      </c>
      <c r="F321" s="457" t="s">
        <v>20</v>
      </c>
      <c r="G321" s="457" t="s">
        <v>25</v>
      </c>
      <c r="H321" s="460" t="s">
        <v>24</v>
      </c>
      <c r="I321" s="460" t="s">
        <v>31</v>
      </c>
      <c r="J321" s="460" t="s">
        <v>34</v>
      </c>
      <c r="K321" s="461" t="s">
        <v>33</v>
      </c>
    </row>
    <row r="322" spans="3:11" ht="15.75" x14ac:dyDescent="0.25">
      <c r="C322" s="454" t="s">
        <v>1307</v>
      </c>
      <c r="D322" s="456" t="s">
        <v>32</v>
      </c>
      <c r="E322" s="457" t="s">
        <v>841</v>
      </c>
      <c r="F322" s="457" t="s">
        <v>20</v>
      </c>
      <c r="G322" s="457" t="s">
        <v>25</v>
      </c>
      <c r="H322" s="460" t="s">
        <v>24</v>
      </c>
      <c r="I322" s="460" t="s">
        <v>272</v>
      </c>
      <c r="J322" s="460" t="s">
        <v>34</v>
      </c>
      <c r="K322" s="461" t="s">
        <v>33</v>
      </c>
    </row>
    <row r="323" spans="3:11" ht="15.75" x14ac:dyDescent="0.25">
      <c r="C323" s="454" t="s">
        <v>1306</v>
      </c>
      <c r="D323" s="456" t="s">
        <v>31</v>
      </c>
      <c r="E323" s="457" t="s">
        <v>841</v>
      </c>
      <c r="F323" s="457" t="s">
        <v>20</v>
      </c>
      <c r="G323" s="457" t="s">
        <v>25</v>
      </c>
      <c r="H323" s="460" t="s">
        <v>24</v>
      </c>
      <c r="I323" s="460" t="s">
        <v>272</v>
      </c>
      <c r="J323" s="460" t="s">
        <v>34</v>
      </c>
      <c r="K323" s="461" t="s">
        <v>33</v>
      </c>
    </row>
    <row r="324" spans="3:11" ht="15.75" x14ac:dyDescent="0.25">
      <c r="C324" s="454" t="s">
        <v>1305</v>
      </c>
      <c r="D324" s="456" t="s">
        <v>32</v>
      </c>
      <c r="E324" s="457" t="s">
        <v>272</v>
      </c>
      <c r="F324" s="457" t="s">
        <v>20</v>
      </c>
      <c r="G324" s="457" t="s">
        <v>25</v>
      </c>
      <c r="H324" s="460" t="s">
        <v>24</v>
      </c>
      <c r="I324" s="460" t="s">
        <v>31</v>
      </c>
      <c r="J324" s="460" t="s">
        <v>34</v>
      </c>
      <c r="K324" s="461" t="s">
        <v>33</v>
      </c>
    </row>
    <row r="325" spans="3:11" ht="15.75" x14ac:dyDescent="0.25">
      <c r="C325" s="454" t="s">
        <v>1304</v>
      </c>
      <c r="D325" s="456" t="s">
        <v>31</v>
      </c>
      <c r="E325" s="457" t="s">
        <v>841</v>
      </c>
      <c r="F325" s="457" t="s">
        <v>20</v>
      </c>
      <c r="G325" s="457" t="s">
        <v>25</v>
      </c>
      <c r="H325" s="460" t="s">
        <v>24</v>
      </c>
      <c r="I325" s="460" t="s">
        <v>272</v>
      </c>
      <c r="J325" s="460" t="s">
        <v>34</v>
      </c>
      <c r="K325" s="461" t="s">
        <v>32</v>
      </c>
    </row>
    <row r="326" spans="3:11" ht="15.75" x14ac:dyDescent="0.25">
      <c r="C326" s="454" t="s">
        <v>1303</v>
      </c>
      <c r="D326" s="456" t="s">
        <v>31</v>
      </c>
      <c r="E326" s="457" t="s">
        <v>841</v>
      </c>
      <c r="F326" s="457" t="s">
        <v>20</v>
      </c>
      <c r="G326" s="457" t="s">
        <v>25</v>
      </c>
      <c r="H326" s="460" t="s">
        <v>24</v>
      </c>
      <c r="I326" s="460" t="s">
        <v>272</v>
      </c>
      <c r="J326" s="460" t="s">
        <v>32</v>
      </c>
      <c r="K326" s="461" t="s">
        <v>33</v>
      </c>
    </row>
    <row r="327" spans="3:11" ht="15.75" x14ac:dyDescent="0.25">
      <c r="C327" s="454" t="s">
        <v>1302</v>
      </c>
      <c r="D327" s="456" t="s">
        <v>32</v>
      </c>
      <c r="E327" s="457" t="s">
        <v>841</v>
      </c>
      <c r="F327" s="457" t="s">
        <v>20</v>
      </c>
      <c r="G327" s="457" t="s">
        <v>25</v>
      </c>
      <c r="H327" s="460" t="s">
        <v>24</v>
      </c>
      <c r="I327" s="460" t="s">
        <v>23</v>
      </c>
      <c r="J327" s="460" t="s">
        <v>34</v>
      </c>
      <c r="K327" s="461" t="s">
        <v>33</v>
      </c>
    </row>
    <row r="328" spans="3:11" ht="15.75" x14ac:dyDescent="0.25">
      <c r="C328" s="454" t="s">
        <v>1301</v>
      </c>
      <c r="D328" s="456" t="s">
        <v>31</v>
      </c>
      <c r="E328" s="457" t="s">
        <v>841</v>
      </c>
      <c r="F328" s="457" t="s">
        <v>20</v>
      </c>
      <c r="G328" s="457" t="s">
        <v>25</v>
      </c>
      <c r="H328" s="460" t="s">
        <v>24</v>
      </c>
      <c r="I328" s="460" t="s">
        <v>23</v>
      </c>
      <c r="J328" s="460" t="s">
        <v>34</v>
      </c>
      <c r="K328" s="461" t="s">
        <v>33</v>
      </c>
    </row>
    <row r="329" spans="3:11" ht="15.75" x14ac:dyDescent="0.25">
      <c r="C329" s="454" t="s">
        <v>1300</v>
      </c>
      <c r="D329" s="456" t="s">
        <v>31</v>
      </c>
      <c r="E329" s="457" t="s">
        <v>32</v>
      </c>
      <c r="F329" s="457" t="s">
        <v>20</v>
      </c>
      <c r="G329" s="457" t="s">
        <v>25</v>
      </c>
      <c r="H329" s="460" t="s">
        <v>24</v>
      </c>
      <c r="I329" s="460" t="s">
        <v>23</v>
      </c>
      <c r="J329" s="460" t="s">
        <v>34</v>
      </c>
      <c r="K329" s="461" t="s">
        <v>33</v>
      </c>
    </row>
    <row r="330" spans="3:11" ht="15.75" x14ac:dyDescent="0.25">
      <c r="C330" s="454" t="s">
        <v>1299</v>
      </c>
      <c r="D330" s="456" t="s">
        <v>31</v>
      </c>
      <c r="E330" s="457" t="s">
        <v>841</v>
      </c>
      <c r="F330" s="457" t="s">
        <v>20</v>
      </c>
      <c r="G330" s="457" t="s">
        <v>25</v>
      </c>
      <c r="H330" s="460" t="s">
        <v>24</v>
      </c>
      <c r="I330" s="460" t="s">
        <v>23</v>
      </c>
      <c r="J330" s="460" t="s">
        <v>34</v>
      </c>
      <c r="K330" s="461" t="s">
        <v>32</v>
      </c>
    </row>
    <row r="331" spans="3:11" ht="15.75" x14ac:dyDescent="0.25">
      <c r="C331" s="454" t="s">
        <v>1298</v>
      </c>
      <c r="D331" s="456" t="s">
        <v>31</v>
      </c>
      <c r="E331" s="457" t="s">
        <v>841</v>
      </c>
      <c r="F331" s="457" t="s">
        <v>20</v>
      </c>
      <c r="G331" s="457" t="s">
        <v>25</v>
      </c>
      <c r="H331" s="460" t="s">
        <v>24</v>
      </c>
      <c r="I331" s="460" t="s">
        <v>23</v>
      </c>
      <c r="J331" s="460" t="s">
        <v>32</v>
      </c>
      <c r="K331" s="461" t="s">
        <v>33</v>
      </c>
    </row>
    <row r="332" spans="3:11" ht="15.75" x14ac:dyDescent="0.25">
      <c r="C332" s="454" t="s">
        <v>1297</v>
      </c>
      <c r="D332" s="456" t="s">
        <v>23</v>
      </c>
      <c r="E332" s="457" t="s">
        <v>841</v>
      </c>
      <c r="F332" s="457" t="s">
        <v>20</v>
      </c>
      <c r="G332" s="457" t="s">
        <v>25</v>
      </c>
      <c r="H332" s="460" t="s">
        <v>24</v>
      </c>
      <c r="I332" s="460" t="s">
        <v>272</v>
      </c>
      <c r="J332" s="460" t="s">
        <v>34</v>
      </c>
      <c r="K332" s="461" t="s">
        <v>33</v>
      </c>
    </row>
    <row r="333" spans="3:11" ht="15.75" x14ac:dyDescent="0.25">
      <c r="C333" s="454" t="s">
        <v>1296</v>
      </c>
      <c r="D333" s="456" t="s">
        <v>32</v>
      </c>
      <c r="E333" s="457" t="s">
        <v>272</v>
      </c>
      <c r="F333" s="457" t="s">
        <v>20</v>
      </c>
      <c r="G333" s="457" t="s">
        <v>25</v>
      </c>
      <c r="H333" s="460" t="s">
        <v>24</v>
      </c>
      <c r="I333" s="460" t="s">
        <v>23</v>
      </c>
      <c r="J333" s="460" t="s">
        <v>34</v>
      </c>
      <c r="K333" s="461" t="s">
        <v>33</v>
      </c>
    </row>
    <row r="334" spans="3:11" ht="15.75" x14ac:dyDescent="0.25">
      <c r="C334" s="454" t="s">
        <v>1295</v>
      </c>
      <c r="D334" s="456" t="s">
        <v>23</v>
      </c>
      <c r="E334" s="457" t="s">
        <v>841</v>
      </c>
      <c r="F334" s="457" t="s">
        <v>20</v>
      </c>
      <c r="G334" s="457" t="s">
        <v>25</v>
      </c>
      <c r="H334" s="460" t="s">
        <v>24</v>
      </c>
      <c r="I334" s="460" t="s">
        <v>272</v>
      </c>
      <c r="J334" s="460" t="s">
        <v>34</v>
      </c>
      <c r="K334" s="461" t="s">
        <v>32</v>
      </c>
    </row>
    <row r="335" spans="3:11" ht="15.75" x14ac:dyDescent="0.25">
      <c r="C335" s="454" t="s">
        <v>1294</v>
      </c>
      <c r="D335" s="456" t="s">
        <v>23</v>
      </c>
      <c r="E335" s="457" t="s">
        <v>841</v>
      </c>
      <c r="F335" s="457" t="s">
        <v>20</v>
      </c>
      <c r="G335" s="457" t="s">
        <v>25</v>
      </c>
      <c r="H335" s="460" t="s">
        <v>24</v>
      </c>
      <c r="I335" s="460" t="s">
        <v>272</v>
      </c>
      <c r="J335" s="460" t="s">
        <v>32</v>
      </c>
      <c r="K335" s="461" t="s">
        <v>33</v>
      </c>
    </row>
    <row r="336" spans="3:11" ht="15.75" x14ac:dyDescent="0.25">
      <c r="C336" s="454" t="s">
        <v>1293</v>
      </c>
      <c r="D336" s="456" t="s">
        <v>31</v>
      </c>
      <c r="E336" s="457" t="s">
        <v>272</v>
      </c>
      <c r="F336" s="457" t="s">
        <v>20</v>
      </c>
      <c r="G336" s="457" t="s">
        <v>25</v>
      </c>
      <c r="H336" s="460" t="s">
        <v>24</v>
      </c>
      <c r="I336" s="460" t="s">
        <v>23</v>
      </c>
      <c r="J336" s="460" t="s">
        <v>34</v>
      </c>
      <c r="K336" s="461" t="s">
        <v>33</v>
      </c>
    </row>
    <row r="337" spans="3:11" ht="15.75" x14ac:dyDescent="0.25">
      <c r="C337" s="454" t="s">
        <v>1292</v>
      </c>
      <c r="D337" s="456" t="s">
        <v>31</v>
      </c>
      <c r="E337" s="457" t="s">
        <v>272</v>
      </c>
      <c r="F337" s="457" t="s">
        <v>20</v>
      </c>
      <c r="G337" s="457" t="s">
        <v>25</v>
      </c>
      <c r="H337" s="460" t="s">
        <v>24</v>
      </c>
      <c r="I337" s="460" t="s">
        <v>23</v>
      </c>
      <c r="J337" s="460" t="s">
        <v>34</v>
      </c>
      <c r="K337" s="461" t="s">
        <v>841</v>
      </c>
    </row>
    <row r="338" spans="3:11" ht="15.75" x14ac:dyDescent="0.25">
      <c r="C338" s="454" t="s">
        <v>1291</v>
      </c>
      <c r="D338" s="456" t="s">
        <v>31</v>
      </c>
      <c r="E338" s="457" t="s">
        <v>272</v>
      </c>
      <c r="F338" s="457" t="s">
        <v>20</v>
      </c>
      <c r="G338" s="457" t="s">
        <v>25</v>
      </c>
      <c r="H338" s="460" t="s">
        <v>24</v>
      </c>
      <c r="I338" s="460" t="s">
        <v>23</v>
      </c>
      <c r="J338" s="460" t="s">
        <v>841</v>
      </c>
      <c r="K338" s="461" t="s">
        <v>33</v>
      </c>
    </row>
    <row r="339" spans="3:11" ht="15.75" x14ac:dyDescent="0.25">
      <c r="C339" s="454" t="s">
        <v>1290</v>
      </c>
      <c r="D339" s="456" t="s">
        <v>31</v>
      </c>
      <c r="E339" s="457" t="s">
        <v>272</v>
      </c>
      <c r="F339" s="457" t="s">
        <v>20</v>
      </c>
      <c r="G339" s="457" t="s">
        <v>25</v>
      </c>
      <c r="H339" s="460" t="s">
        <v>24</v>
      </c>
      <c r="I339" s="460" t="s">
        <v>23</v>
      </c>
      <c r="J339" s="460" t="s">
        <v>34</v>
      </c>
      <c r="K339" s="461" t="s">
        <v>32</v>
      </c>
    </row>
    <row r="340" spans="3:11" ht="15.75" x14ac:dyDescent="0.25">
      <c r="C340" s="454" t="s">
        <v>1289</v>
      </c>
      <c r="D340" s="456" t="s">
        <v>31</v>
      </c>
      <c r="E340" s="457" t="s">
        <v>272</v>
      </c>
      <c r="F340" s="457" t="s">
        <v>20</v>
      </c>
      <c r="G340" s="457" t="s">
        <v>25</v>
      </c>
      <c r="H340" s="460" t="s">
        <v>24</v>
      </c>
      <c r="I340" s="460" t="s">
        <v>23</v>
      </c>
      <c r="J340" s="460" t="s">
        <v>32</v>
      </c>
      <c r="K340" s="461" t="s">
        <v>33</v>
      </c>
    </row>
    <row r="341" spans="3:11" ht="15.75" x14ac:dyDescent="0.25">
      <c r="C341" s="454" t="s">
        <v>1288</v>
      </c>
      <c r="D341" s="456" t="s">
        <v>31</v>
      </c>
      <c r="E341" s="457" t="s">
        <v>272</v>
      </c>
      <c r="F341" s="457" t="s">
        <v>20</v>
      </c>
      <c r="G341" s="457" t="s">
        <v>25</v>
      </c>
      <c r="H341" s="460" t="s">
        <v>24</v>
      </c>
      <c r="I341" s="460" t="s">
        <v>23</v>
      </c>
      <c r="J341" s="460" t="s">
        <v>32</v>
      </c>
      <c r="K341" s="461" t="s">
        <v>841</v>
      </c>
    </row>
    <row r="342" spans="3:11" ht="15.75" x14ac:dyDescent="0.25">
      <c r="C342" s="454" t="s">
        <v>1287</v>
      </c>
      <c r="D342" s="456" t="s">
        <v>22</v>
      </c>
      <c r="E342" s="457" t="s">
        <v>841</v>
      </c>
      <c r="F342" s="457" t="s">
        <v>20</v>
      </c>
      <c r="G342" s="457" t="s">
        <v>24</v>
      </c>
      <c r="H342" s="460" t="s">
        <v>32</v>
      </c>
      <c r="I342" s="460" t="s">
        <v>25</v>
      </c>
      <c r="J342" s="460" t="s">
        <v>34</v>
      </c>
      <c r="K342" s="461" t="s">
        <v>33</v>
      </c>
    </row>
    <row r="343" spans="3:11" ht="15.75" x14ac:dyDescent="0.25">
      <c r="C343" s="454" t="s">
        <v>1286</v>
      </c>
      <c r="D343" s="456" t="s">
        <v>22</v>
      </c>
      <c r="E343" s="457" t="s">
        <v>841</v>
      </c>
      <c r="F343" s="457" t="s">
        <v>20</v>
      </c>
      <c r="G343" s="457" t="s">
        <v>25</v>
      </c>
      <c r="H343" s="460" t="s">
        <v>24</v>
      </c>
      <c r="I343" s="460" t="s">
        <v>31</v>
      </c>
      <c r="J343" s="460" t="s">
        <v>34</v>
      </c>
      <c r="K343" s="461" t="s">
        <v>33</v>
      </c>
    </row>
    <row r="344" spans="3:11" ht="15.75" x14ac:dyDescent="0.25">
      <c r="C344" s="454" t="s">
        <v>1285</v>
      </c>
      <c r="D344" s="456" t="s">
        <v>22</v>
      </c>
      <c r="E344" s="457" t="s">
        <v>32</v>
      </c>
      <c r="F344" s="457" t="s">
        <v>20</v>
      </c>
      <c r="G344" s="457" t="s">
        <v>25</v>
      </c>
      <c r="H344" s="460" t="s">
        <v>24</v>
      </c>
      <c r="I344" s="460" t="s">
        <v>31</v>
      </c>
      <c r="J344" s="460" t="s">
        <v>34</v>
      </c>
      <c r="K344" s="461" t="s">
        <v>33</v>
      </c>
    </row>
    <row r="345" spans="3:11" ht="15.75" x14ac:dyDescent="0.25">
      <c r="C345" s="454" t="s">
        <v>1284</v>
      </c>
      <c r="D345" s="456" t="s">
        <v>22</v>
      </c>
      <c r="E345" s="457" t="s">
        <v>841</v>
      </c>
      <c r="F345" s="457" t="s">
        <v>20</v>
      </c>
      <c r="G345" s="457" t="s">
        <v>25</v>
      </c>
      <c r="H345" s="460" t="s">
        <v>24</v>
      </c>
      <c r="I345" s="460" t="s">
        <v>31</v>
      </c>
      <c r="J345" s="460" t="s">
        <v>34</v>
      </c>
      <c r="K345" s="461" t="s">
        <v>32</v>
      </c>
    </row>
    <row r="346" spans="3:11" ht="15.75" x14ac:dyDescent="0.25">
      <c r="C346" s="454" t="s">
        <v>1283</v>
      </c>
      <c r="D346" s="456" t="s">
        <v>22</v>
      </c>
      <c r="E346" s="457" t="s">
        <v>841</v>
      </c>
      <c r="F346" s="457" t="s">
        <v>20</v>
      </c>
      <c r="G346" s="457" t="s">
        <v>25</v>
      </c>
      <c r="H346" s="460" t="s">
        <v>24</v>
      </c>
      <c r="I346" s="460" t="s">
        <v>31</v>
      </c>
      <c r="J346" s="460" t="s">
        <v>32</v>
      </c>
      <c r="K346" s="461" t="s">
        <v>33</v>
      </c>
    </row>
    <row r="347" spans="3:11" ht="15.75" x14ac:dyDescent="0.25">
      <c r="C347" s="454" t="s">
        <v>1282</v>
      </c>
      <c r="D347" s="456" t="s">
        <v>22</v>
      </c>
      <c r="E347" s="457" t="s">
        <v>841</v>
      </c>
      <c r="F347" s="457" t="s">
        <v>20</v>
      </c>
      <c r="G347" s="457" t="s">
        <v>25</v>
      </c>
      <c r="H347" s="460" t="s">
        <v>24</v>
      </c>
      <c r="I347" s="460" t="s">
        <v>272</v>
      </c>
      <c r="J347" s="460" t="s">
        <v>34</v>
      </c>
      <c r="K347" s="461" t="s">
        <v>33</v>
      </c>
    </row>
    <row r="348" spans="3:11" ht="15.75" x14ac:dyDescent="0.25">
      <c r="C348" s="454" t="s">
        <v>1281</v>
      </c>
      <c r="D348" s="456" t="s">
        <v>22</v>
      </c>
      <c r="E348" s="457" t="s">
        <v>272</v>
      </c>
      <c r="F348" s="457" t="s">
        <v>20</v>
      </c>
      <c r="G348" s="457" t="s">
        <v>24</v>
      </c>
      <c r="H348" s="460" t="s">
        <v>32</v>
      </c>
      <c r="I348" s="460" t="s">
        <v>25</v>
      </c>
      <c r="J348" s="460" t="s">
        <v>34</v>
      </c>
      <c r="K348" s="461" t="s">
        <v>33</v>
      </c>
    </row>
    <row r="349" spans="3:11" ht="15.75" x14ac:dyDescent="0.25">
      <c r="C349" s="454" t="s">
        <v>1280</v>
      </c>
      <c r="D349" s="456" t="s">
        <v>22</v>
      </c>
      <c r="E349" s="457" t="s">
        <v>841</v>
      </c>
      <c r="F349" s="457" t="s">
        <v>20</v>
      </c>
      <c r="G349" s="457" t="s">
        <v>25</v>
      </c>
      <c r="H349" s="460" t="s">
        <v>24</v>
      </c>
      <c r="I349" s="460" t="s">
        <v>272</v>
      </c>
      <c r="J349" s="460" t="s">
        <v>34</v>
      </c>
      <c r="K349" s="461" t="s">
        <v>32</v>
      </c>
    </row>
    <row r="350" spans="3:11" ht="15.75" x14ac:dyDescent="0.25">
      <c r="C350" s="454" t="s">
        <v>1279</v>
      </c>
      <c r="D350" s="456" t="s">
        <v>22</v>
      </c>
      <c r="E350" s="457" t="s">
        <v>841</v>
      </c>
      <c r="F350" s="457" t="s">
        <v>20</v>
      </c>
      <c r="G350" s="457" t="s">
        <v>25</v>
      </c>
      <c r="H350" s="460" t="s">
        <v>24</v>
      </c>
      <c r="I350" s="460" t="s">
        <v>272</v>
      </c>
      <c r="J350" s="460" t="s">
        <v>32</v>
      </c>
      <c r="K350" s="461" t="s">
        <v>33</v>
      </c>
    </row>
    <row r="351" spans="3:11" ht="15.75" x14ac:dyDescent="0.25">
      <c r="C351" s="454" t="s">
        <v>1278</v>
      </c>
      <c r="D351" s="456" t="s">
        <v>22</v>
      </c>
      <c r="E351" s="457" t="s">
        <v>272</v>
      </c>
      <c r="F351" s="457" t="s">
        <v>20</v>
      </c>
      <c r="G351" s="457" t="s">
        <v>25</v>
      </c>
      <c r="H351" s="460" t="s">
        <v>24</v>
      </c>
      <c r="I351" s="460" t="s">
        <v>31</v>
      </c>
      <c r="J351" s="460" t="s">
        <v>34</v>
      </c>
      <c r="K351" s="461" t="s">
        <v>33</v>
      </c>
    </row>
    <row r="352" spans="3:11" ht="15.75" x14ac:dyDescent="0.25">
      <c r="C352" s="454" t="s">
        <v>1277</v>
      </c>
      <c r="D352" s="456" t="s">
        <v>31</v>
      </c>
      <c r="E352" s="457" t="s">
        <v>841</v>
      </c>
      <c r="F352" s="457" t="s">
        <v>20</v>
      </c>
      <c r="G352" s="457" t="s">
        <v>25</v>
      </c>
      <c r="H352" s="460" t="s">
        <v>24</v>
      </c>
      <c r="I352" s="460" t="s">
        <v>272</v>
      </c>
      <c r="J352" s="460" t="s">
        <v>34</v>
      </c>
      <c r="K352" s="461" t="s">
        <v>22</v>
      </c>
    </row>
    <row r="353" spans="3:11" ht="15.75" x14ac:dyDescent="0.25">
      <c r="C353" s="454" t="s">
        <v>1276</v>
      </c>
      <c r="D353" s="456" t="s">
        <v>31</v>
      </c>
      <c r="E353" s="457" t="s">
        <v>841</v>
      </c>
      <c r="F353" s="457" t="s">
        <v>20</v>
      </c>
      <c r="G353" s="457" t="s">
        <v>25</v>
      </c>
      <c r="H353" s="460" t="s">
        <v>24</v>
      </c>
      <c r="I353" s="460" t="s">
        <v>272</v>
      </c>
      <c r="J353" s="460" t="s">
        <v>22</v>
      </c>
      <c r="K353" s="461" t="s">
        <v>33</v>
      </c>
    </row>
    <row r="354" spans="3:11" ht="15.75" x14ac:dyDescent="0.25">
      <c r="C354" s="454" t="s">
        <v>1275</v>
      </c>
      <c r="D354" s="456" t="s">
        <v>22</v>
      </c>
      <c r="E354" s="457" t="s">
        <v>272</v>
      </c>
      <c r="F354" s="457" t="s">
        <v>20</v>
      </c>
      <c r="G354" s="457" t="s">
        <v>25</v>
      </c>
      <c r="H354" s="460" t="s">
        <v>24</v>
      </c>
      <c r="I354" s="460" t="s">
        <v>31</v>
      </c>
      <c r="J354" s="460" t="s">
        <v>34</v>
      </c>
      <c r="K354" s="461" t="s">
        <v>32</v>
      </c>
    </row>
    <row r="355" spans="3:11" ht="15.75" x14ac:dyDescent="0.25">
      <c r="C355" s="454" t="s">
        <v>1274</v>
      </c>
      <c r="D355" s="456" t="s">
        <v>22</v>
      </c>
      <c r="E355" s="457" t="s">
        <v>272</v>
      </c>
      <c r="F355" s="457" t="s">
        <v>20</v>
      </c>
      <c r="G355" s="457" t="s">
        <v>25</v>
      </c>
      <c r="H355" s="460" t="s">
        <v>24</v>
      </c>
      <c r="I355" s="460" t="s">
        <v>31</v>
      </c>
      <c r="J355" s="460" t="s">
        <v>32</v>
      </c>
      <c r="K355" s="461" t="s">
        <v>33</v>
      </c>
    </row>
    <row r="356" spans="3:11" ht="15.75" x14ac:dyDescent="0.25">
      <c r="C356" s="454" t="s">
        <v>1273</v>
      </c>
      <c r="D356" s="456" t="s">
        <v>31</v>
      </c>
      <c r="E356" s="457" t="s">
        <v>841</v>
      </c>
      <c r="F356" s="457" t="s">
        <v>20</v>
      </c>
      <c r="G356" s="457" t="s">
        <v>25</v>
      </c>
      <c r="H356" s="460" t="s">
        <v>24</v>
      </c>
      <c r="I356" s="460" t="s">
        <v>272</v>
      </c>
      <c r="J356" s="460" t="s">
        <v>22</v>
      </c>
      <c r="K356" s="461" t="s">
        <v>32</v>
      </c>
    </row>
    <row r="357" spans="3:11" ht="15.75" x14ac:dyDescent="0.25">
      <c r="C357" s="454" t="s">
        <v>1272</v>
      </c>
      <c r="D357" s="456" t="s">
        <v>22</v>
      </c>
      <c r="E357" s="457" t="s">
        <v>841</v>
      </c>
      <c r="F357" s="457" t="s">
        <v>20</v>
      </c>
      <c r="G357" s="457" t="s">
        <v>25</v>
      </c>
      <c r="H357" s="460" t="s">
        <v>24</v>
      </c>
      <c r="I357" s="460" t="s">
        <v>23</v>
      </c>
      <c r="J357" s="460" t="s">
        <v>34</v>
      </c>
      <c r="K357" s="461" t="s">
        <v>33</v>
      </c>
    </row>
    <row r="358" spans="3:11" ht="15.75" x14ac:dyDescent="0.25">
      <c r="C358" s="454" t="s">
        <v>1271</v>
      </c>
      <c r="D358" s="456" t="s">
        <v>22</v>
      </c>
      <c r="E358" s="457" t="s">
        <v>32</v>
      </c>
      <c r="F358" s="457" t="s">
        <v>20</v>
      </c>
      <c r="G358" s="457" t="s">
        <v>25</v>
      </c>
      <c r="H358" s="460" t="s">
        <v>24</v>
      </c>
      <c r="I358" s="460" t="s">
        <v>23</v>
      </c>
      <c r="J358" s="460" t="s">
        <v>34</v>
      </c>
      <c r="K358" s="461" t="s">
        <v>33</v>
      </c>
    </row>
    <row r="359" spans="3:11" ht="15.75" x14ac:dyDescent="0.25">
      <c r="C359" s="454" t="s">
        <v>1270</v>
      </c>
      <c r="D359" s="456" t="s">
        <v>22</v>
      </c>
      <c r="E359" s="457" t="s">
        <v>841</v>
      </c>
      <c r="F359" s="457" t="s">
        <v>20</v>
      </c>
      <c r="G359" s="457" t="s">
        <v>25</v>
      </c>
      <c r="H359" s="460" t="s">
        <v>24</v>
      </c>
      <c r="I359" s="460" t="s">
        <v>23</v>
      </c>
      <c r="J359" s="460" t="s">
        <v>34</v>
      </c>
      <c r="K359" s="461" t="s">
        <v>32</v>
      </c>
    </row>
    <row r="360" spans="3:11" ht="15.75" x14ac:dyDescent="0.25">
      <c r="C360" s="454" t="s">
        <v>1269</v>
      </c>
      <c r="D360" s="456" t="s">
        <v>22</v>
      </c>
      <c r="E360" s="457" t="s">
        <v>841</v>
      </c>
      <c r="F360" s="457" t="s">
        <v>20</v>
      </c>
      <c r="G360" s="457" t="s">
        <v>25</v>
      </c>
      <c r="H360" s="460" t="s">
        <v>24</v>
      </c>
      <c r="I360" s="460" t="s">
        <v>23</v>
      </c>
      <c r="J360" s="460" t="s">
        <v>32</v>
      </c>
      <c r="K360" s="461" t="s">
        <v>33</v>
      </c>
    </row>
    <row r="361" spans="3:11" ht="15.75" x14ac:dyDescent="0.25">
      <c r="C361" s="454" t="s">
        <v>1268</v>
      </c>
      <c r="D361" s="456" t="s">
        <v>31</v>
      </c>
      <c r="E361" s="457" t="s">
        <v>22</v>
      </c>
      <c r="F361" s="457" t="s">
        <v>20</v>
      </c>
      <c r="G361" s="457" t="s">
        <v>25</v>
      </c>
      <c r="H361" s="460" t="s">
        <v>24</v>
      </c>
      <c r="I361" s="460" t="s">
        <v>23</v>
      </c>
      <c r="J361" s="460" t="s">
        <v>34</v>
      </c>
      <c r="K361" s="461" t="s">
        <v>33</v>
      </c>
    </row>
    <row r="362" spans="3:11" ht="15.75" x14ac:dyDescent="0.25">
      <c r="C362" s="454" t="s">
        <v>1267</v>
      </c>
      <c r="D362" s="456" t="s">
        <v>31</v>
      </c>
      <c r="E362" s="457" t="s">
        <v>841</v>
      </c>
      <c r="F362" s="457" t="s">
        <v>20</v>
      </c>
      <c r="G362" s="457" t="s">
        <v>25</v>
      </c>
      <c r="H362" s="460" t="s">
        <v>24</v>
      </c>
      <c r="I362" s="460" t="s">
        <v>23</v>
      </c>
      <c r="J362" s="460" t="s">
        <v>34</v>
      </c>
      <c r="K362" s="461" t="s">
        <v>22</v>
      </c>
    </row>
    <row r="363" spans="3:11" ht="15.75" x14ac:dyDescent="0.25">
      <c r="C363" s="454" t="s">
        <v>1266</v>
      </c>
      <c r="D363" s="456" t="s">
        <v>31</v>
      </c>
      <c r="E363" s="457" t="s">
        <v>841</v>
      </c>
      <c r="F363" s="457" t="s">
        <v>20</v>
      </c>
      <c r="G363" s="457" t="s">
        <v>25</v>
      </c>
      <c r="H363" s="460" t="s">
        <v>24</v>
      </c>
      <c r="I363" s="460" t="s">
        <v>23</v>
      </c>
      <c r="J363" s="460" t="s">
        <v>22</v>
      </c>
      <c r="K363" s="461" t="s">
        <v>33</v>
      </c>
    </row>
    <row r="364" spans="3:11" ht="15.75" x14ac:dyDescent="0.25">
      <c r="C364" s="454" t="s">
        <v>1265</v>
      </c>
      <c r="D364" s="456" t="s">
        <v>31</v>
      </c>
      <c r="E364" s="457" t="s">
        <v>22</v>
      </c>
      <c r="F364" s="457" t="s">
        <v>20</v>
      </c>
      <c r="G364" s="457" t="s">
        <v>25</v>
      </c>
      <c r="H364" s="460" t="s">
        <v>24</v>
      </c>
      <c r="I364" s="460" t="s">
        <v>23</v>
      </c>
      <c r="J364" s="460" t="s">
        <v>34</v>
      </c>
      <c r="K364" s="461" t="s">
        <v>32</v>
      </c>
    </row>
    <row r="365" spans="3:11" ht="15.75" x14ac:dyDescent="0.25">
      <c r="C365" s="454" t="s">
        <v>1264</v>
      </c>
      <c r="D365" s="456" t="s">
        <v>31</v>
      </c>
      <c r="E365" s="457" t="s">
        <v>22</v>
      </c>
      <c r="F365" s="457" t="s">
        <v>20</v>
      </c>
      <c r="G365" s="457" t="s">
        <v>25</v>
      </c>
      <c r="H365" s="460" t="s">
        <v>24</v>
      </c>
      <c r="I365" s="460" t="s">
        <v>23</v>
      </c>
      <c r="J365" s="460" t="s">
        <v>32</v>
      </c>
      <c r="K365" s="461" t="s">
        <v>33</v>
      </c>
    </row>
    <row r="366" spans="3:11" ht="15.75" x14ac:dyDescent="0.25">
      <c r="C366" s="454" t="s">
        <v>1263</v>
      </c>
      <c r="D366" s="456" t="s">
        <v>31</v>
      </c>
      <c r="E366" s="457" t="s">
        <v>841</v>
      </c>
      <c r="F366" s="457" t="s">
        <v>20</v>
      </c>
      <c r="G366" s="457" t="s">
        <v>25</v>
      </c>
      <c r="H366" s="460" t="s">
        <v>24</v>
      </c>
      <c r="I366" s="460" t="s">
        <v>23</v>
      </c>
      <c r="J366" s="460" t="s">
        <v>22</v>
      </c>
      <c r="K366" s="461" t="s">
        <v>32</v>
      </c>
    </row>
    <row r="367" spans="3:11" ht="15.75" x14ac:dyDescent="0.25">
      <c r="C367" s="454" t="s">
        <v>1262</v>
      </c>
      <c r="D367" s="456" t="s">
        <v>22</v>
      </c>
      <c r="E367" s="457" t="s">
        <v>272</v>
      </c>
      <c r="F367" s="457" t="s">
        <v>20</v>
      </c>
      <c r="G367" s="457" t="s">
        <v>25</v>
      </c>
      <c r="H367" s="460" t="s">
        <v>24</v>
      </c>
      <c r="I367" s="460" t="s">
        <v>23</v>
      </c>
      <c r="J367" s="460" t="s">
        <v>34</v>
      </c>
      <c r="K367" s="461" t="s">
        <v>33</v>
      </c>
    </row>
    <row r="368" spans="3:11" ht="15.75" x14ac:dyDescent="0.25">
      <c r="C368" s="454" t="s">
        <v>1261</v>
      </c>
      <c r="D368" s="456" t="s">
        <v>22</v>
      </c>
      <c r="E368" s="457" t="s">
        <v>272</v>
      </c>
      <c r="F368" s="457" t="s">
        <v>20</v>
      </c>
      <c r="G368" s="457" t="s">
        <v>25</v>
      </c>
      <c r="H368" s="460" t="s">
        <v>24</v>
      </c>
      <c r="I368" s="460" t="s">
        <v>23</v>
      </c>
      <c r="J368" s="460" t="s">
        <v>34</v>
      </c>
      <c r="K368" s="461" t="s">
        <v>841</v>
      </c>
    </row>
    <row r="369" spans="3:11" ht="15.75" x14ac:dyDescent="0.25">
      <c r="C369" s="454" t="s">
        <v>1260</v>
      </c>
      <c r="D369" s="456" t="s">
        <v>22</v>
      </c>
      <c r="E369" s="457" t="s">
        <v>272</v>
      </c>
      <c r="F369" s="457" t="s">
        <v>20</v>
      </c>
      <c r="G369" s="457" t="s">
        <v>25</v>
      </c>
      <c r="H369" s="460" t="s">
        <v>24</v>
      </c>
      <c r="I369" s="460" t="s">
        <v>23</v>
      </c>
      <c r="J369" s="460" t="s">
        <v>841</v>
      </c>
      <c r="K369" s="461" t="s">
        <v>33</v>
      </c>
    </row>
    <row r="370" spans="3:11" ht="15.75" x14ac:dyDescent="0.25">
      <c r="C370" s="454" t="s">
        <v>1259</v>
      </c>
      <c r="D370" s="456" t="s">
        <v>22</v>
      </c>
      <c r="E370" s="457" t="s">
        <v>272</v>
      </c>
      <c r="F370" s="457" t="s">
        <v>20</v>
      </c>
      <c r="G370" s="457" t="s">
        <v>25</v>
      </c>
      <c r="H370" s="460" t="s">
        <v>24</v>
      </c>
      <c r="I370" s="460" t="s">
        <v>23</v>
      </c>
      <c r="J370" s="460" t="s">
        <v>34</v>
      </c>
      <c r="K370" s="461" t="s">
        <v>32</v>
      </c>
    </row>
    <row r="371" spans="3:11" ht="15.75" x14ac:dyDescent="0.25">
      <c r="C371" s="454" t="s">
        <v>1258</v>
      </c>
      <c r="D371" s="456" t="s">
        <v>22</v>
      </c>
      <c r="E371" s="457" t="s">
        <v>272</v>
      </c>
      <c r="F371" s="457" t="s">
        <v>20</v>
      </c>
      <c r="G371" s="457" t="s">
        <v>25</v>
      </c>
      <c r="H371" s="460" t="s">
        <v>24</v>
      </c>
      <c r="I371" s="460" t="s">
        <v>23</v>
      </c>
      <c r="J371" s="460" t="s">
        <v>32</v>
      </c>
      <c r="K371" s="461" t="s">
        <v>33</v>
      </c>
    </row>
    <row r="372" spans="3:11" ht="15.75" x14ac:dyDescent="0.25">
      <c r="C372" s="454" t="s">
        <v>1257</v>
      </c>
      <c r="D372" s="456" t="s">
        <v>22</v>
      </c>
      <c r="E372" s="457" t="s">
        <v>272</v>
      </c>
      <c r="F372" s="457" t="s">
        <v>20</v>
      </c>
      <c r="G372" s="457" t="s">
        <v>25</v>
      </c>
      <c r="H372" s="460" t="s">
        <v>24</v>
      </c>
      <c r="I372" s="460" t="s">
        <v>23</v>
      </c>
      <c r="J372" s="460" t="s">
        <v>32</v>
      </c>
      <c r="K372" s="461" t="s">
        <v>841</v>
      </c>
    </row>
    <row r="373" spans="3:11" ht="15.75" x14ac:dyDescent="0.25">
      <c r="C373" s="454" t="s">
        <v>1256</v>
      </c>
      <c r="D373" s="456" t="s">
        <v>31</v>
      </c>
      <c r="E373" s="457" t="s">
        <v>272</v>
      </c>
      <c r="F373" s="457" t="s">
        <v>20</v>
      </c>
      <c r="G373" s="457" t="s">
        <v>25</v>
      </c>
      <c r="H373" s="460" t="s">
        <v>24</v>
      </c>
      <c r="I373" s="460" t="s">
        <v>23</v>
      </c>
      <c r="J373" s="460" t="s">
        <v>34</v>
      </c>
      <c r="K373" s="461" t="s">
        <v>22</v>
      </c>
    </row>
    <row r="374" spans="3:11" ht="15.75" x14ac:dyDescent="0.25">
      <c r="C374" s="454" t="s">
        <v>1255</v>
      </c>
      <c r="D374" s="456" t="s">
        <v>31</v>
      </c>
      <c r="E374" s="457" t="s">
        <v>272</v>
      </c>
      <c r="F374" s="457" t="s">
        <v>20</v>
      </c>
      <c r="G374" s="457" t="s">
        <v>25</v>
      </c>
      <c r="H374" s="460" t="s">
        <v>24</v>
      </c>
      <c r="I374" s="460" t="s">
        <v>23</v>
      </c>
      <c r="J374" s="460" t="s">
        <v>22</v>
      </c>
      <c r="K374" s="461" t="s">
        <v>33</v>
      </c>
    </row>
    <row r="375" spans="3:11" ht="15.75" x14ac:dyDescent="0.25">
      <c r="C375" s="454" t="s">
        <v>1254</v>
      </c>
      <c r="D375" s="456" t="s">
        <v>31</v>
      </c>
      <c r="E375" s="457" t="s">
        <v>272</v>
      </c>
      <c r="F375" s="457" t="s">
        <v>20</v>
      </c>
      <c r="G375" s="457" t="s">
        <v>25</v>
      </c>
      <c r="H375" s="460" t="s">
        <v>24</v>
      </c>
      <c r="I375" s="460" t="s">
        <v>23</v>
      </c>
      <c r="J375" s="460" t="s">
        <v>22</v>
      </c>
      <c r="K375" s="461" t="s">
        <v>841</v>
      </c>
    </row>
    <row r="376" spans="3:11" ht="15.75" x14ac:dyDescent="0.25">
      <c r="C376" s="454" t="s">
        <v>1253</v>
      </c>
      <c r="D376" s="456" t="s">
        <v>31</v>
      </c>
      <c r="E376" s="457" t="s">
        <v>272</v>
      </c>
      <c r="F376" s="457" t="s">
        <v>20</v>
      </c>
      <c r="G376" s="457" t="s">
        <v>25</v>
      </c>
      <c r="H376" s="460" t="s">
        <v>24</v>
      </c>
      <c r="I376" s="460" t="s">
        <v>23</v>
      </c>
      <c r="J376" s="460" t="s">
        <v>22</v>
      </c>
      <c r="K376" s="461" t="s">
        <v>32</v>
      </c>
    </row>
    <row r="377" spans="3:11" ht="15.75" x14ac:dyDescent="0.25">
      <c r="C377" s="454" t="s">
        <v>1252</v>
      </c>
      <c r="D377" s="456" t="s">
        <v>32</v>
      </c>
      <c r="E377" s="457" t="s">
        <v>841</v>
      </c>
      <c r="F377" s="457" t="s">
        <v>20</v>
      </c>
      <c r="G377" s="457" t="s">
        <v>21</v>
      </c>
      <c r="H377" s="460" t="s">
        <v>24</v>
      </c>
      <c r="I377" s="460" t="s">
        <v>31</v>
      </c>
      <c r="J377" s="460" t="s">
        <v>34</v>
      </c>
      <c r="K377" s="461" t="s">
        <v>33</v>
      </c>
    </row>
    <row r="378" spans="3:11" ht="15.75" x14ac:dyDescent="0.25">
      <c r="C378" s="454" t="s">
        <v>1251</v>
      </c>
      <c r="D378" s="456" t="s">
        <v>32</v>
      </c>
      <c r="E378" s="457" t="s">
        <v>841</v>
      </c>
      <c r="F378" s="457" t="s">
        <v>20</v>
      </c>
      <c r="G378" s="457" t="s">
        <v>21</v>
      </c>
      <c r="H378" s="460" t="s">
        <v>24</v>
      </c>
      <c r="I378" s="460" t="s">
        <v>272</v>
      </c>
      <c r="J378" s="460" t="s">
        <v>34</v>
      </c>
      <c r="K378" s="461" t="s">
        <v>33</v>
      </c>
    </row>
    <row r="379" spans="3:11" ht="15.75" x14ac:dyDescent="0.25">
      <c r="C379" s="454" t="s">
        <v>1250</v>
      </c>
      <c r="D379" s="456" t="s">
        <v>31</v>
      </c>
      <c r="E379" s="457" t="s">
        <v>841</v>
      </c>
      <c r="F379" s="457" t="s">
        <v>20</v>
      </c>
      <c r="G379" s="457" t="s">
        <v>21</v>
      </c>
      <c r="H379" s="460" t="s">
        <v>24</v>
      </c>
      <c r="I379" s="460" t="s">
        <v>272</v>
      </c>
      <c r="J379" s="460" t="s">
        <v>34</v>
      </c>
      <c r="K379" s="461" t="s">
        <v>33</v>
      </c>
    </row>
    <row r="380" spans="3:11" ht="15.75" x14ac:dyDescent="0.25">
      <c r="C380" s="454" t="s">
        <v>1249</v>
      </c>
      <c r="D380" s="456" t="s">
        <v>32</v>
      </c>
      <c r="E380" s="457" t="s">
        <v>272</v>
      </c>
      <c r="F380" s="457" t="s">
        <v>20</v>
      </c>
      <c r="G380" s="457" t="s">
        <v>21</v>
      </c>
      <c r="H380" s="460" t="s">
        <v>24</v>
      </c>
      <c r="I380" s="460" t="s">
        <v>31</v>
      </c>
      <c r="J380" s="460" t="s">
        <v>34</v>
      </c>
      <c r="K380" s="461" t="s">
        <v>33</v>
      </c>
    </row>
    <row r="381" spans="3:11" ht="15.75" x14ac:dyDescent="0.25">
      <c r="C381" s="454" t="s">
        <v>1248</v>
      </c>
      <c r="D381" s="456" t="s">
        <v>31</v>
      </c>
      <c r="E381" s="457" t="s">
        <v>841</v>
      </c>
      <c r="F381" s="457" t="s">
        <v>20</v>
      </c>
      <c r="G381" s="457" t="s">
        <v>21</v>
      </c>
      <c r="H381" s="460" t="s">
        <v>24</v>
      </c>
      <c r="I381" s="460" t="s">
        <v>272</v>
      </c>
      <c r="J381" s="460" t="s">
        <v>34</v>
      </c>
      <c r="K381" s="461" t="s">
        <v>32</v>
      </c>
    </row>
    <row r="382" spans="3:11" ht="15.75" x14ac:dyDescent="0.25">
      <c r="C382" s="454" t="s">
        <v>1247</v>
      </c>
      <c r="D382" s="456" t="s">
        <v>31</v>
      </c>
      <c r="E382" s="457" t="s">
        <v>841</v>
      </c>
      <c r="F382" s="457" t="s">
        <v>20</v>
      </c>
      <c r="G382" s="457" t="s">
        <v>21</v>
      </c>
      <c r="H382" s="460" t="s">
        <v>24</v>
      </c>
      <c r="I382" s="460" t="s">
        <v>272</v>
      </c>
      <c r="J382" s="460" t="s">
        <v>32</v>
      </c>
      <c r="K382" s="461" t="s">
        <v>33</v>
      </c>
    </row>
    <row r="383" spans="3:11" ht="15.75" x14ac:dyDescent="0.25">
      <c r="C383" s="454" t="s">
        <v>1246</v>
      </c>
      <c r="D383" s="456" t="s">
        <v>32</v>
      </c>
      <c r="E383" s="457" t="s">
        <v>841</v>
      </c>
      <c r="F383" s="457" t="s">
        <v>20</v>
      </c>
      <c r="G383" s="457" t="s">
        <v>21</v>
      </c>
      <c r="H383" s="460" t="s">
        <v>24</v>
      </c>
      <c r="I383" s="460" t="s">
        <v>23</v>
      </c>
      <c r="J383" s="460" t="s">
        <v>34</v>
      </c>
      <c r="K383" s="461" t="s">
        <v>33</v>
      </c>
    </row>
    <row r="384" spans="3:11" ht="15.75" x14ac:dyDescent="0.25">
      <c r="C384" s="454" t="s">
        <v>1245</v>
      </c>
      <c r="D384" s="456" t="s">
        <v>31</v>
      </c>
      <c r="E384" s="457" t="s">
        <v>841</v>
      </c>
      <c r="F384" s="457" t="s">
        <v>20</v>
      </c>
      <c r="G384" s="457" t="s">
        <v>21</v>
      </c>
      <c r="H384" s="460" t="s">
        <v>24</v>
      </c>
      <c r="I384" s="460" t="s">
        <v>23</v>
      </c>
      <c r="J384" s="460" t="s">
        <v>34</v>
      </c>
      <c r="K384" s="461" t="s">
        <v>33</v>
      </c>
    </row>
    <row r="385" spans="3:11" ht="15.75" x14ac:dyDescent="0.25">
      <c r="C385" s="454" t="s">
        <v>1244</v>
      </c>
      <c r="D385" s="456" t="s">
        <v>31</v>
      </c>
      <c r="E385" s="457" t="s">
        <v>32</v>
      </c>
      <c r="F385" s="457" t="s">
        <v>20</v>
      </c>
      <c r="G385" s="457" t="s">
        <v>21</v>
      </c>
      <c r="H385" s="460" t="s">
        <v>24</v>
      </c>
      <c r="I385" s="460" t="s">
        <v>23</v>
      </c>
      <c r="J385" s="460" t="s">
        <v>34</v>
      </c>
      <c r="K385" s="461" t="s">
        <v>33</v>
      </c>
    </row>
    <row r="386" spans="3:11" ht="15.75" x14ac:dyDescent="0.25">
      <c r="C386" s="454" t="s">
        <v>1243</v>
      </c>
      <c r="D386" s="456" t="s">
        <v>31</v>
      </c>
      <c r="E386" s="457" t="s">
        <v>841</v>
      </c>
      <c r="F386" s="457" t="s">
        <v>20</v>
      </c>
      <c r="G386" s="457" t="s">
        <v>21</v>
      </c>
      <c r="H386" s="460" t="s">
        <v>24</v>
      </c>
      <c r="I386" s="460" t="s">
        <v>23</v>
      </c>
      <c r="J386" s="460" t="s">
        <v>34</v>
      </c>
      <c r="K386" s="461" t="s">
        <v>32</v>
      </c>
    </row>
    <row r="387" spans="3:11" ht="15.75" x14ac:dyDescent="0.25">
      <c r="C387" s="454" t="s">
        <v>1242</v>
      </c>
      <c r="D387" s="456" t="s">
        <v>31</v>
      </c>
      <c r="E387" s="457" t="s">
        <v>841</v>
      </c>
      <c r="F387" s="457" t="s">
        <v>20</v>
      </c>
      <c r="G387" s="457" t="s">
        <v>21</v>
      </c>
      <c r="H387" s="460" t="s">
        <v>24</v>
      </c>
      <c r="I387" s="460" t="s">
        <v>23</v>
      </c>
      <c r="J387" s="460" t="s">
        <v>32</v>
      </c>
      <c r="K387" s="461" t="s">
        <v>33</v>
      </c>
    </row>
    <row r="388" spans="3:11" ht="15.75" x14ac:dyDescent="0.25">
      <c r="C388" s="454" t="s">
        <v>1241</v>
      </c>
      <c r="D388" s="456" t="s">
        <v>21</v>
      </c>
      <c r="E388" s="457" t="s">
        <v>841</v>
      </c>
      <c r="F388" s="457" t="s">
        <v>20</v>
      </c>
      <c r="G388" s="457" t="s">
        <v>23</v>
      </c>
      <c r="H388" s="460" t="s">
        <v>24</v>
      </c>
      <c r="I388" s="460" t="s">
        <v>272</v>
      </c>
      <c r="J388" s="460" t="s">
        <v>34</v>
      </c>
      <c r="K388" s="461" t="s">
        <v>33</v>
      </c>
    </row>
    <row r="389" spans="3:11" ht="15.75" x14ac:dyDescent="0.25">
      <c r="C389" s="454" t="s">
        <v>1240</v>
      </c>
      <c r="D389" s="456" t="s">
        <v>32</v>
      </c>
      <c r="E389" s="457" t="s">
        <v>272</v>
      </c>
      <c r="F389" s="457" t="s">
        <v>20</v>
      </c>
      <c r="G389" s="457" t="s">
        <v>21</v>
      </c>
      <c r="H389" s="460" t="s">
        <v>24</v>
      </c>
      <c r="I389" s="460" t="s">
        <v>23</v>
      </c>
      <c r="J389" s="460" t="s">
        <v>34</v>
      </c>
      <c r="K389" s="461" t="s">
        <v>33</v>
      </c>
    </row>
    <row r="390" spans="3:11" ht="15.75" x14ac:dyDescent="0.25">
      <c r="C390" s="454" t="s">
        <v>1239</v>
      </c>
      <c r="D390" s="456" t="s">
        <v>21</v>
      </c>
      <c r="E390" s="457" t="s">
        <v>841</v>
      </c>
      <c r="F390" s="457" t="s">
        <v>20</v>
      </c>
      <c r="G390" s="457" t="s">
        <v>23</v>
      </c>
      <c r="H390" s="460" t="s">
        <v>24</v>
      </c>
      <c r="I390" s="460" t="s">
        <v>272</v>
      </c>
      <c r="J390" s="460" t="s">
        <v>34</v>
      </c>
      <c r="K390" s="461" t="s">
        <v>32</v>
      </c>
    </row>
    <row r="391" spans="3:11" ht="15.75" x14ac:dyDescent="0.25">
      <c r="C391" s="454" t="s">
        <v>1238</v>
      </c>
      <c r="D391" s="456" t="s">
        <v>21</v>
      </c>
      <c r="E391" s="457" t="s">
        <v>841</v>
      </c>
      <c r="F391" s="457" t="s">
        <v>20</v>
      </c>
      <c r="G391" s="457" t="s">
        <v>23</v>
      </c>
      <c r="H391" s="460" t="s">
        <v>24</v>
      </c>
      <c r="I391" s="460" t="s">
        <v>272</v>
      </c>
      <c r="J391" s="460" t="s">
        <v>32</v>
      </c>
      <c r="K391" s="461" t="s">
        <v>33</v>
      </c>
    </row>
    <row r="392" spans="3:11" ht="15.75" x14ac:dyDescent="0.25">
      <c r="C392" s="454" t="s">
        <v>1237</v>
      </c>
      <c r="D392" s="456" t="s">
        <v>31</v>
      </c>
      <c r="E392" s="457" t="s">
        <v>272</v>
      </c>
      <c r="F392" s="457" t="s">
        <v>20</v>
      </c>
      <c r="G392" s="457" t="s">
        <v>21</v>
      </c>
      <c r="H392" s="460" t="s">
        <v>24</v>
      </c>
      <c r="I392" s="460" t="s">
        <v>23</v>
      </c>
      <c r="J392" s="460" t="s">
        <v>34</v>
      </c>
      <c r="K392" s="461" t="s">
        <v>33</v>
      </c>
    </row>
    <row r="393" spans="3:11" ht="15.75" x14ac:dyDescent="0.25">
      <c r="C393" s="454" t="s">
        <v>1236</v>
      </c>
      <c r="D393" s="456" t="s">
        <v>31</v>
      </c>
      <c r="E393" s="457" t="s">
        <v>272</v>
      </c>
      <c r="F393" s="457" t="s">
        <v>20</v>
      </c>
      <c r="G393" s="457" t="s">
        <v>21</v>
      </c>
      <c r="H393" s="460" t="s">
        <v>24</v>
      </c>
      <c r="I393" s="460" t="s">
        <v>23</v>
      </c>
      <c r="J393" s="460" t="s">
        <v>34</v>
      </c>
      <c r="K393" s="461" t="s">
        <v>841</v>
      </c>
    </row>
    <row r="394" spans="3:11" ht="15.75" x14ac:dyDescent="0.25">
      <c r="C394" s="454" t="s">
        <v>1235</v>
      </c>
      <c r="D394" s="456" t="s">
        <v>31</v>
      </c>
      <c r="E394" s="457" t="s">
        <v>272</v>
      </c>
      <c r="F394" s="457" t="s">
        <v>20</v>
      </c>
      <c r="G394" s="457" t="s">
        <v>21</v>
      </c>
      <c r="H394" s="460" t="s">
        <v>24</v>
      </c>
      <c r="I394" s="460" t="s">
        <v>23</v>
      </c>
      <c r="J394" s="460" t="s">
        <v>841</v>
      </c>
      <c r="K394" s="461" t="s">
        <v>33</v>
      </c>
    </row>
    <row r="395" spans="3:11" ht="15.75" x14ac:dyDescent="0.25">
      <c r="C395" s="454" t="s">
        <v>1234</v>
      </c>
      <c r="D395" s="456" t="s">
        <v>31</v>
      </c>
      <c r="E395" s="457" t="s">
        <v>272</v>
      </c>
      <c r="F395" s="457" t="s">
        <v>20</v>
      </c>
      <c r="G395" s="457" t="s">
        <v>21</v>
      </c>
      <c r="H395" s="460" t="s">
        <v>24</v>
      </c>
      <c r="I395" s="460" t="s">
        <v>23</v>
      </c>
      <c r="J395" s="460" t="s">
        <v>34</v>
      </c>
      <c r="K395" s="461" t="s">
        <v>32</v>
      </c>
    </row>
    <row r="396" spans="3:11" ht="15.75" x14ac:dyDescent="0.25">
      <c r="C396" s="454" t="s">
        <v>1233</v>
      </c>
      <c r="D396" s="456" t="s">
        <v>31</v>
      </c>
      <c r="E396" s="457" t="s">
        <v>272</v>
      </c>
      <c r="F396" s="457" t="s">
        <v>20</v>
      </c>
      <c r="G396" s="457" t="s">
        <v>21</v>
      </c>
      <c r="H396" s="460" t="s">
        <v>24</v>
      </c>
      <c r="I396" s="460" t="s">
        <v>23</v>
      </c>
      <c r="J396" s="460" t="s">
        <v>32</v>
      </c>
      <c r="K396" s="461" t="s">
        <v>33</v>
      </c>
    </row>
    <row r="397" spans="3:11" ht="15.75" x14ac:dyDescent="0.25">
      <c r="C397" s="454" t="s">
        <v>1232</v>
      </c>
      <c r="D397" s="456" t="s">
        <v>31</v>
      </c>
      <c r="E397" s="457" t="s">
        <v>272</v>
      </c>
      <c r="F397" s="457" t="s">
        <v>20</v>
      </c>
      <c r="G397" s="457" t="s">
        <v>21</v>
      </c>
      <c r="H397" s="460" t="s">
        <v>24</v>
      </c>
      <c r="I397" s="460" t="s">
        <v>23</v>
      </c>
      <c r="J397" s="460" t="s">
        <v>32</v>
      </c>
      <c r="K397" s="461" t="s">
        <v>841</v>
      </c>
    </row>
    <row r="398" spans="3:11" ht="15.75" x14ac:dyDescent="0.25">
      <c r="C398" s="454" t="s">
        <v>1231</v>
      </c>
      <c r="D398" s="456" t="s">
        <v>22</v>
      </c>
      <c r="E398" s="457" t="s">
        <v>841</v>
      </c>
      <c r="F398" s="457" t="s">
        <v>20</v>
      </c>
      <c r="G398" s="457" t="s">
        <v>24</v>
      </c>
      <c r="H398" s="460" t="s">
        <v>32</v>
      </c>
      <c r="I398" s="460" t="s">
        <v>21</v>
      </c>
      <c r="J398" s="460" t="s">
        <v>34</v>
      </c>
      <c r="K398" s="461" t="s">
        <v>33</v>
      </c>
    </row>
    <row r="399" spans="3:11" ht="15.75" x14ac:dyDescent="0.25">
      <c r="C399" s="454" t="s">
        <v>1230</v>
      </c>
      <c r="D399" s="456" t="s">
        <v>22</v>
      </c>
      <c r="E399" s="457" t="s">
        <v>841</v>
      </c>
      <c r="F399" s="457" t="s">
        <v>20</v>
      </c>
      <c r="G399" s="457" t="s">
        <v>21</v>
      </c>
      <c r="H399" s="460" t="s">
        <v>24</v>
      </c>
      <c r="I399" s="460" t="s">
        <v>31</v>
      </c>
      <c r="J399" s="460" t="s">
        <v>34</v>
      </c>
      <c r="K399" s="461" t="s">
        <v>33</v>
      </c>
    </row>
    <row r="400" spans="3:11" ht="15.75" x14ac:dyDescent="0.25">
      <c r="C400" s="454" t="s">
        <v>1229</v>
      </c>
      <c r="D400" s="456" t="s">
        <v>22</v>
      </c>
      <c r="E400" s="457" t="s">
        <v>32</v>
      </c>
      <c r="F400" s="457" t="s">
        <v>20</v>
      </c>
      <c r="G400" s="457" t="s">
        <v>21</v>
      </c>
      <c r="H400" s="460" t="s">
        <v>24</v>
      </c>
      <c r="I400" s="460" t="s">
        <v>31</v>
      </c>
      <c r="J400" s="460" t="s">
        <v>34</v>
      </c>
      <c r="K400" s="461" t="s">
        <v>33</v>
      </c>
    </row>
    <row r="401" spans="3:11" ht="15.75" x14ac:dyDescent="0.25">
      <c r="C401" s="454" t="s">
        <v>1228</v>
      </c>
      <c r="D401" s="456" t="s">
        <v>22</v>
      </c>
      <c r="E401" s="457" t="s">
        <v>841</v>
      </c>
      <c r="F401" s="457" t="s">
        <v>20</v>
      </c>
      <c r="G401" s="457" t="s">
        <v>21</v>
      </c>
      <c r="H401" s="460" t="s">
        <v>24</v>
      </c>
      <c r="I401" s="460" t="s">
        <v>31</v>
      </c>
      <c r="J401" s="460" t="s">
        <v>34</v>
      </c>
      <c r="K401" s="461" t="s">
        <v>32</v>
      </c>
    </row>
    <row r="402" spans="3:11" ht="15.75" x14ac:dyDescent="0.25">
      <c r="C402" s="454" t="s">
        <v>1227</v>
      </c>
      <c r="D402" s="456" t="s">
        <v>22</v>
      </c>
      <c r="E402" s="457" t="s">
        <v>841</v>
      </c>
      <c r="F402" s="457" t="s">
        <v>20</v>
      </c>
      <c r="G402" s="457" t="s">
        <v>21</v>
      </c>
      <c r="H402" s="460" t="s">
        <v>24</v>
      </c>
      <c r="I402" s="460" t="s">
        <v>31</v>
      </c>
      <c r="J402" s="460" t="s">
        <v>32</v>
      </c>
      <c r="K402" s="461" t="s">
        <v>33</v>
      </c>
    </row>
    <row r="403" spans="3:11" ht="15.75" x14ac:dyDescent="0.25">
      <c r="C403" s="454" t="s">
        <v>1226</v>
      </c>
      <c r="D403" s="456" t="s">
        <v>22</v>
      </c>
      <c r="E403" s="457" t="s">
        <v>841</v>
      </c>
      <c r="F403" s="457" t="s">
        <v>20</v>
      </c>
      <c r="G403" s="457" t="s">
        <v>21</v>
      </c>
      <c r="H403" s="460" t="s">
        <v>24</v>
      </c>
      <c r="I403" s="460" t="s">
        <v>272</v>
      </c>
      <c r="J403" s="460" t="s">
        <v>34</v>
      </c>
      <c r="K403" s="461" t="s">
        <v>33</v>
      </c>
    </row>
    <row r="404" spans="3:11" ht="15.75" x14ac:dyDescent="0.25">
      <c r="C404" s="454" t="s">
        <v>1225</v>
      </c>
      <c r="D404" s="456" t="s">
        <v>22</v>
      </c>
      <c r="E404" s="457" t="s">
        <v>272</v>
      </c>
      <c r="F404" s="457" t="s">
        <v>20</v>
      </c>
      <c r="G404" s="457" t="s">
        <v>24</v>
      </c>
      <c r="H404" s="460" t="s">
        <v>32</v>
      </c>
      <c r="I404" s="460" t="s">
        <v>21</v>
      </c>
      <c r="J404" s="460" t="s">
        <v>34</v>
      </c>
      <c r="K404" s="461" t="s">
        <v>33</v>
      </c>
    </row>
    <row r="405" spans="3:11" ht="15.75" x14ac:dyDescent="0.25">
      <c r="C405" s="454" t="s">
        <v>1224</v>
      </c>
      <c r="D405" s="456" t="s">
        <v>22</v>
      </c>
      <c r="E405" s="457" t="s">
        <v>841</v>
      </c>
      <c r="F405" s="457" t="s">
        <v>20</v>
      </c>
      <c r="G405" s="457" t="s">
        <v>21</v>
      </c>
      <c r="H405" s="460" t="s">
        <v>24</v>
      </c>
      <c r="I405" s="460" t="s">
        <v>272</v>
      </c>
      <c r="J405" s="460" t="s">
        <v>34</v>
      </c>
      <c r="K405" s="461" t="s">
        <v>32</v>
      </c>
    </row>
    <row r="406" spans="3:11" ht="15.75" x14ac:dyDescent="0.25">
      <c r="C406" s="454" t="s">
        <v>1223</v>
      </c>
      <c r="D406" s="456" t="s">
        <v>22</v>
      </c>
      <c r="E406" s="457" t="s">
        <v>841</v>
      </c>
      <c r="F406" s="457" t="s">
        <v>20</v>
      </c>
      <c r="G406" s="457" t="s">
        <v>21</v>
      </c>
      <c r="H406" s="460" t="s">
        <v>24</v>
      </c>
      <c r="I406" s="460" t="s">
        <v>272</v>
      </c>
      <c r="J406" s="460" t="s">
        <v>32</v>
      </c>
      <c r="K406" s="461" t="s">
        <v>33</v>
      </c>
    </row>
    <row r="407" spans="3:11" ht="15.75" x14ac:dyDescent="0.25">
      <c r="C407" s="454" t="s">
        <v>1222</v>
      </c>
      <c r="D407" s="456" t="s">
        <v>22</v>
      </c>
      <c r="E407" s="457" t="s">
        <v>272</v>
      </c>
      <c r="F407" s="457" t="s">
        <v>20</v>
      </c>
      <c r="G407" s="457" t="s">
        <v>21</v>
      </c>
      <c r="H407" s="460" t="s">
        <v>24</v>
      </c>
      <c r="I407" s="460" t="s">
        <v>31</v>
      </c>
      <c r="J407" s="460" t="s">
        <v>34</v>
      </c>
      <c r="K407" s="461" t="s">
        <v>33</v>
      </c>
    </row>
    <row r="408" spans="3:11" ht="15.75" x14ac:dyDescent="0.25">
      <c r="C408" s="454" t="s">
        <v>1221</v>
      </c>
      <c r="D408" s="456" t="s">
        <v>31</v>
      </c>
      <c r="E408" s="457" t="s">
        <v>841</v>
      </c>
      <c r="F408" s="457" t="s">
        <v>20</v>
      </c>
      <c r="G408" s="457" t="s">
        <v>21</v>
      </c>
      <c r="H408" s="460" t="s">
        <v>24</v>
      </c>
      <c r="I408" s="460" t="s">
        <v>272</v>
      </c>
      <c r="J408" s="460" t="s">
        <v>34</v>
      </c>
      <c r="K408" s="461" t="s">
        <v>22</v>
      </c>
    </row>
    <row r="409" spans="3:11" ht="15.75" x14ac:dyDescent="0.25">
      <c r="C409" s="454" t="s">
        <v>1220</v>
      </c>
      <c r="D409" s="456" t="s">
        <v>31</v>
      </c>
      <c r="E409" s="457" t="s">
        <v>841</v>
      </c>
      <c r="F409" s="457" t="s">
        <v>20</v>
      </c>
      <c r="G409" s="457" t="s">
        <v>21</v>
      </c>
      <c r="H409" s="460" t="s">
        <v>24</v>
      </c>
      <c r="I409" s="460" t="s">
        <v>272</v>
      </c>
      <c r="J409" s="460" t="s">
        <v>22</v>
      </c>
      <c r="K409" s="461" t="s">
        <v>33</v>
      </c>
    </row>
    <row r="410" spans="3:11" ht="15.75" x14ac:dyDescent="0.25">
      <c r="C410" s="454" t="s">
        <v>1219</v>
      </c>
      <c r="D410" s="456" t="s">
        <v>22</v>
      </c>
      <c r="E410" s="457" t="s">
        <v>272</v>
      </c>
      <c r="F410" s="457" t="s">
        <v>20</v>
      </c>
      <c r="G410" s="457" t="s">
        <v>21</v>
      </c>
      <c r="H410" s="460" t="s">
        <v>24</v>
      </c>
      <c r="I410" s="460" t="s">
        <v>31</v>
      </c>
      <c r="J410" s="460" t="s">
        <v>34</v>
      </c>
      <c r="K410" s="461" t="s">
        <v>32</v>
      </c>
    </row>
    <row r="411" spans="3:11" ht="15.75" x14ac:dyDescent="0.25">
      <c r="C411" s="454" t="s">
        <v>1218</v>
      </c>
      <c r="D411" s="456" t="s">
        <v>22</v>
      </c>
      <c r="E411" s="457" t="s">
        <v>272</v>
      </c>
      <c r="F411" s="457" t="s">
        <v>20</v>
      </c>
      <c r="G411" s="457" t="s">
        <v>21</v>
      </c>
      <c r="H411" s="460" t="s">
        <v>24</v>
      </c>
      <c r="I411" s="460" t="s">
        <v>31</v>
      </c>
      <c r="J411" s="460" t="s">
        <v>32</v>
      </c>
      <c r="K411" s="461" t="s">
        <v>33</v>
      </c>
    </row>
    <row r="412" spans="3:11" ht="15.75" x14ac:dyDescent="0.25">
      <c r="C412" s="454" t="s">
        <v>1217</v>
      </c>
      <c r="D412" s="456" t="s">
        <v>31</v>
      </c>
      <c r="E412" s="457" t="s">
        <v>841</v>
      </c>
      <c r="F412" s="457" t="s">
        <v>20</v>
      </c>
      <c r="G412" s="457" t="s">
        <v>21</v>
      </c>
      <c r="H412" s="460" t="s">
        <v>24</v>
      </c>
      <c r="I412" s="460" t="s">
        <v>272</v>
      </c>
      <c r="J412" s="460" t="s">
        <v>22</v>
      </c>
      <c r="K412" s="461" t="s">
        <v>32</v>
      </c>
    </row>
    <row r="413" spans="3:11" ht="15.75" x14ac:dyDescent="0.25">
      <c r="C413" s="454" t="s">
        <v>1216</v>
      </c>
      <c r="D413" s="456" t="s">
        <v>22</v>
      </c>
      <c r="E413" s="457" t="s">
        <v>841</v>
      </c>
      <c r="F413" s="457" t="s">
        <v>20</v>
      </c>
      <c r="G413" s="457" t="s">
        <v>21</v>
      </c>
      <c r="H413" s="460" t="s">
        <v>24</v>
      </c>
      <c r="I413" s="460" t="s">
        <v>23</v>
      </c>
      <c r="J413" s="460" t="s">
        <v>34</v>
      </c>
      <c r="K413" s="461" t="s">
        <v>33</v>
      </c>
    </row>
    <row r="414" spans="3:11" ht="15.75" x14ac:dyDescent="0.25">
      <c r="C414" s="454" t="s">
        <v>1215</v>
      </c>
      <c r="D414" s="456" t="s">
        <v>22</v>
      </c>
      <c r="E414" s="457" t="s">
        <v>32</v>
      </c>
      <c r="F414" s="457" t="s">
        <v>20</v>
      </c>
      <c r="G414" s="457" t="s">
        <v>21</v>
      </c>
      <c r="H414" s="460" t="s">
        <v>24</v>
      </c>
      <c r="I414" s="460" t="s">
        <v>23</v>
      </c>
      <c r="J414" s="460" t="s">
        <v>34</v>
      </c>
      <c r="K414" s="461" t="s">
        <v>33</v>
      </c>
    </row>
    <row r="415" spans="3:11" ht="15.75" x14ac:dyDescent="0.25">
      <c r="C415" s="454" t="s">
        <v>1214</v>
      </c>
      <c r="D415" s="456" t="s">
        <v>22</v>
      </c>
      <c r="E415" s="457" t="s">
        <v>841</v>
      </c>
      <c r="F415" s="457" t="s">
        <v>20</v>
      </c>
      <c r="G415" s="457" t="s">
        <v>21</v>
      </c>
      <c r="H415" s="460" t="s">
        <v>24</v>
      </c>
      <c r="I415" s="460" t="s">
        <v>23</v>
      </c>
      <c r="J415" s="460" t="s">
        <v>34</v>
      </c>
      <c r="K415" s="461" t="s">
        <v>32</v>
      </c>
    </row>
    <row r="416" spans="3:11" ht="15.75" x14ac:dyDescent="0.25">
      <c r="C416" s="454" t="s">
        <v>1213</v>
      </c>
      <c r="D416" s="456" t="s">
        <v>22</v>
      </c>
      <c r="E416" s="457" t="s">
        <v>841</v>
      </c>
      <c r="F416" s="457" t="s">
        <v>20</v>
      </c>
      <c r="G416" s="457" t="s">
        <v>21</v>
      </c>
      <c r="H416" s="460" t="s">
        <v>24</v>
      </c>
      <c r="I416" s="460" t="s">
        <v>23</v>
      </c>
      <c r="J416" s="460" t="s">
        <v>32</v>
      </c>
      <c r="K416" s="461" t="s">
        <v>33</v>
      </c>
    </row>
    <row r="417" spans="3:11" ht="15.75" x14ac:dyDescent="0.25">
      <c r="C417" s="454" t="s">
        <v>1212</v>
      </c>
      <c r="D417" s="456" t="s">
        <v>31</v>
      </c>
      <c r="E417" s="457" t="s">
        <v>22</v>
      </c>
      <c r="F417" s="457" t="s">
        <v>20</v>
      </c>
      <c r="G417" s="457" t="s">
        <v>21</v>
      </c>
      <c r="H417" s="460" t="s">
        <v>24</v>
      </c>
      <c r="I417" s="460" t="s">
        <v>23</v>
      </c>
      <c r="J417" s="460" t="s">
        <v>34</v>
      </c>
      <c r="K417" s="461" t="s">
        <v>33</v>
      </c>
    </row>
    <row r="418" spans="3:11" ht="15.75" x14ac:dyDescent="0.25">
      <c r="C418" s="454" t="s">
        <v>1211</v>
      </c>
      <c r="D418" s="456" t="s">
        <v>31</v>
      </c>
      <c r="E418" s="457" t="s">
        <v>841</v>
      </c>
      <c r="F418" s="457" t="s">
        <v>20</v>
      </c>
      <c r="G418" s="457" t="s">
        <v>21</v>
      </c>
      <c r="H418" s="460" t="s">
        <v>24</v>
      </c>
      <c r="I418" s="460" t="s">
        <v>23</v>
      </c>
      <c r="J418" s="460" t="s">
        <v>34</v>
      </c>
      <c r="K418" s="461" t="s">
        <v>22</v>
      </c>
    </row>
    <row r="419" spans="3:11" ht="15.75" x14ac:dyDescent="0.25">
      <c r="C419" s="454" t="s">
        <v>1210</v>
      </c>
      <c r="D419" s="456" t="s">
        <v>31</v>
      </c>
      <c r="E419" s="457" t="s">
        <v>841</v>
      </c>
      <c r="F419" s="457" t="s">
        <v>20</v>
      </c>
      <c r="G419" s="457" t="s">
        <v>21</v>
      </c>
      <c r="H419" s="460" t="s">
        <v>24</v>
      </c>
      <c r="I419" s="460" t="s">
        <v>23</v>
      </c>
      <c r="J419" s="460" t="s">
        <v>22</v>
      </c>
      <c r="K419" s="461" t="s">
        <v>33</v>
      </c>
    </row>
    <row r="420" spans="3:11" ht="15.75" x14ac:dyDescent="0.25">
      <c r="C420" s="454" t="s">
        <v>1209</v>
      </c>
      <c r="D420" s="456" t="s">
        <v>31</v>
      </c>
      <c r="E420" s="457" t="s">
        <v>22</v>
      </c>
      <c r="F420" s="457" t="s">
        <v>20</v>
      </c>
      <c r="G420" s="457" t="s">
        <v>21</v>
      </c>
      <c r="H420" s="460" t="s">
        <v>24</v>
      </c>
      <c r="I420" s="460" t="s">
        <v>23</v>
      </c>
      <c r="J420" s="460" t="s">
        <v>34</v>
      </c>
      <c r="K420" s="461" t="s">
        <v>32</v>
      </c>
    </row>
    <row r="421" spans="3:11" ht="15.75" x14ac:dyDescent="0.25">
      <c r="C421" s="454" t="s">
        <v>1208</v>
      </c>
      <c r="D421" s="456" t="s">
        <v>31</v>
      </c>
      <c r="E421" s="457" t="s">
        <v>22</v>
      </c>
      <c r="F421" s="457" t="s">
        <v>20</v>
      </c>
      <c r="G421" s="457" t="s">
        <v>21</v>
      </c>
      <c r="H421" s="460" t="s">
        <v>24</v>
      </c>
      <c r="I421" s="460" t="s">
        <v>23</v>
      </c>
      <c r="J421" s="460" t="s">
        <v>32</v>
      </c>
      <c r="K421" s="461" t="s">
        <v>33</v>
      </c>
    </row>
    <row r="422" spans="3:11" ht="15.75" x14ac:dyDescent="0.25">
      <c r="C422" s="454" t="s">
        <v>1207</v>
      </c>
      <c r="D422" s="456" t="s">
        <v>31</v>
      </c>
      <c r="E422" s="457" t="s">
        <v>841</v>
      </c>
      <c r="F422" s="457" t="s">
        <v>20</v>
      </c>
      <c r="G422" s="457" t="s">
        <v>21</v>
      </c>
      <c r="H422" s="460" t="s">
        <v>24</v>
      </c>
      <c r="I422" s="460" t="s">
        <v>23</v>
      </c>
      <c r="J422" s="460" t="s">
        <v>22</v>
      </c>
      <c r="K422" s="461" t="s">
        <v>32</v>
      </c>
    </row>
    <row r="423" spans="3:11" ht="15.75" x14ac:dyDescent="0.25">
      <c r="C423" s="454" t="s">
        <v>1206</v>
      </c>
      <c r="D423" s="456" t="s">
        <v>22</v>
      </c>
      <c r="E423" s="457" t="s">
        <v>272</v>
      </c>
      <c r="F423" s="457" t="s">
        <v>20</v>
      </c>
      <c r="G423" s="457" t="s">
        <v>21</v>
      </c>
      <c r="H423" s="460" t="s">
        <v>24</v>
      </c>
      <c r="I423" s="460" t="s">
        <v>23</v>
      </c>
      <c r="J423" s="460" t="s">
        <v>34</v>
      </c>
      <c r="K423" s="461" t="s">
        <v>33</v>
      </c>
    </row>
    <row r="424" spans="3:11" ht="15.75" x14ac:dyDescent="0.25">
      <c r="C424" s="454" t="s">
        <v>1205</v>
      </c>
      <c r="D424" s="456" t="s">
        <v>22</v>
      </c>
      <c r="E424" s="457" t="s">
        <v>272</v>
      </c>
      <c r="F424" s="457" t="s">
        <v>20</v>
      </c>
      <c r="G424" s="457" t="s">
        <v>21</v>
      </c>
      <c r="H424" s="460" t="s">
        <v>24</v>
      </c>
      <c r="I424" s="460" t="s">
        <v>23</v>
      </c>
      <c r="J424" s="460" t="s">
        <v>34</v>
      </c>
      <c r="K424" s="461" t="s">
        <v>841</v>
      </c>
    </row>
    <row r="425" spans="3:11" ht="15.75" x14ac:dyDescent="0.25">
      <c r="C425" s="454" t="s">
        <v>1204</v>
      </c>
      <c r="D425" s="456" t="s">
        <v>22</v>
      </c>
      <c r="E425" s="457" t="s">
        <v>272</v>
      </c>
      <c r="F425" s="457" t="s">
        <v>20</v>
      </c>
      <c r="G425" s="457" t="s">
        <v>21</v>
      </c>
      <c r="H425" s="460" t="s">
        <v>24</v>
      </c>
      <c r="I425" s="460" t="s">
        <v>23</v>
      </c>
      <c r="J425" s="460" t="s">
        <v>841</v>
      </c>
      <c r="K425" s="461" t="s">
        <v>33</v>
      </c>
    </row>
    <row r="426" spans="3:11" ht="15.75" x14ac:dyDescent="0.25">
      <c r="C426" s="454" t="s">
        <v>1203</v>
      </c>
      <c r="D426" s="456" t="s">
        <v>22</v>
      </c>
      <c r="E426" s="457" t="s">
        <v>272</v>
      </c>
      <c r="F426" s="457" t="s">
        <v>20</v>
      </c>
      <c r="G426" s="457" t="s">
        <v>21</v>
      </c>
      <c r="H426" s="460" t="s">
        <v>24</v>
      </c>
      <c r="I426" s="460" t="s">
        <v>23</v>
      </c>
      <c r="J426" s="460" t="s">
        <v>34</v>
      </c>
      <c r="K426" s="461" t="s">
        <v>32</v>
      </c>
    </row>
    <row r="427" spans="3:11" ht="15.75" x14ac:dyDescent="0.25">
      <c r="C427" s="454" t="s">
        <v>1202</v>
      </c>
      <c r="D427" s="456" t="s">
        <v>22</v>
      </c>
      <c r="E427" s="457" t="s">
        <v>272</v>
      </c>
      <c r="F427" s="457" t="s">
        <v>20</v>
      </c>
      <c r="G427" s="457" t="s">
        <v>21</v>
      </c>
      <c r="H427" s="460" t="s">
        <v>24</v>
      </c>
      <c r="I427" s="460" t="s">
        <v>23</v>
      </c>
      <c r="J427" s="460" t="s">
        <v>32</v>
      </c>
      <c r="K427" s="461" t="s">
        <v>33</v>
      </c>
    </row>
    <row r="428" spans="3:11" ht="15.75" x14ac:dyDescent="0.25">
      <c r="C428" s="454" t="s">
        <v>1201</v>
      </c>
      <c r="D428" s="456" t="s">
        <v>22</v>
      </c>
      <c r="E428" s="457" t="s">
        <v>272</v>
      </c>
      <c r="F428" s="457" t="s">
        <v>20</v>
      </c>
      <c r="G428" s="457" t="s">
        <v>21</v>
      </c>
      <c r="H428" s="460" t="s">
        <v>24</v>
      </c>
      <c r="I428" s="460" t="s">
        <v>23</v>
      </c>
      <c r="J428" s="460" t="s">
        <v>32</v>
      </c>
      <c r="K428" s="461" t="s">
        <v>841</v>
      </c>
    </row>
    <row r="429" spans="3:11" ht="15.75" x14ac:dyDescent="0.25">
      <c r="C429" s="454" t="s">
        <v>1200</v>
      </c>
      <c r="D429" s="456" t="s">
        <v>31</v>
      </c>
      <c r="E429" s="457" t="s">
        <v>272</v>
      </c>
      <c r="F429" s="457" t="s">
        <v>20</v>
      </c>
      <c r="G429" s="457" t="s">
        <v>21</v>
      </c>
      <c r="H429" s="460" t="s">
        <v>24</v>
      </c>
      <c r="I429" s="460" t="s">
        <v>23</v>
      </c>
      <c r="J429" s="460" t="s">
        <v>34</v>
      </c>
      <c r="K429" s="461" t="s">
        <v>22</v>
      </c>
    </row>
    <row r="430" spans="3:11" ht="15.75" x14ac:dyDescent="0.25">
      <c r="C430" s="454" t="s">
        <v>1199</v>
      </c>
      <c r="D430" s="456" t="s">
        <v>31</v>
      </c>
      <c r="E430" s="457" t="s">
        <v>272</v>
      </c>
      <c r="F430" s="457" t="s">
        <v>20</v>
      </c>
      <c r="G430" s="457" t="s">
        <v>21</v>
      </c>
      <c r="H430" s="460" t="s">
        <v>24</v>
      </c>
      <c r="I430" s="460" t="s">
        <v>23</v>
      </c>
      <c r="J430" s="460" t="s">
        <v>22</v>
      </c>
      <c r="K430" s="461" t="s">
        <v>33</v>
      </c>
    </row>
    <row r="431" spans="3:11" ht="15.75" x14ac:dyDescent="0.25">
      <c r="C431" s="454" t="s">
        <v>1198</v>
      </c>
      <c r="D431" s="456" t="s">
        <v>31</v>
      </c>
      <c r="E431" s="457" t="s">
        <v>272</v>
      </c>
      <c r="F431" s="457" t="s">
        <v>20</v>
      </c>
      <c r="G431" s="457" t="s">
        <v>21</v>
      </c>
      <c r="H431" s="460" t="s">
        <v>24</v>
      </c>
      <c r="I431" s="460" t="s">
        <v>23</v>
      </c>
      <c r="J431" s="460" t="s">
        <v>22</v>
      </c>
      <c r="K431" s="461" t="s">
        <v>841</v>
      </c>
    </row>
    <row r="432" spans="3:11" ht="15.75" x14ac:dyDescent="0.25">
      <c r="C432" s="454" t="s">
        <v>1197</v>
      </c>
      <c r="D432" s="456" t="s">
        <v>31</v>
      </c>
      <c r="E432" s="457" t="s">
        <v>272</v>
      </c>
      <c r="F432" s="457" t="s">
        <v>20</v>
      </c>
      <c r="G432" s="457" t="s">
        <v>21</v>
      </c>
      <c r="H432" s="460" t="s">
        <v>24</v>
      </c>
      <c r="I432" s="460" t="s">
        <v>23</v>
      </c>
      <c r="J432" s="460" t="s">
        <v>22</v>
      </c>
      <c r="K432" s="461" t="s">
        <v>32</v>
      </c>
    </row>
    <row r="433" spans="3:11" ht="15.75" x14ac:dyDescent="0.25">
      <c r="C433" s="454" t="s">
        <v>1196</v>
      </c>
      <c r="D433" s="456" t="s">
        <v>32</v>
      </c>
      <c r="E433" s="457" t="s">
        <v>841</v>
      </c>
      <c r="F433" s="457" t="s">
        <v>20</v>
      </c>
      <c r="G433" s="457" t="s">
        <v>21</v>
      </c>
      <c r="H433" s="460" t="s">
        <v>24</v>
      </c>
      <c r="I433" s="460" t="s">
        <v>25</v>
      </c>
      <c r="J433" s="460" t="s">
        <v>34</v>
      </c>
      <c r="K433" s="461" t="s">
        <v>33</v>
      </c>
    </row>
    <row r="434" spans="3:11" ht="15.75" x14ac:dyDescent="0.25">
      <c r="C434" s="454" t="s">
        <v>1195</v>
      </c>
      <c r="D434" s="456" t="s">
        <v>31</v>
      </c>
      <c r="E434" s="457" t="s">
        <v>841</v>
      </c>
      <c r="F434" s="457" t="s">
        <v>20</v>
      </c>
      <c r="G434" s="457" t="s">
        <v>21</v>
      </c>
      <c r="H434" s="460" t="s">
        <v>24</v>
      </c>
      <c r="I434" s="460" t="s">
        <v>25</v>
      </c>
      <c r="J434" s="460" t="s">
        <v>34</v>
      </c>
      <c r="K434" s="461" t="s">
        <v>33</v>
      </c>
    </row>
    <row r="435" spans="3:11" ht="15.75" x14ac:dyDescent="0.25">
      <c r="C435" s="454" t="s">
        <v>1194</v>
      </c>
      <c r="D435" s="456" t="s">
        <v>31</v>
      </c>
      <c r="E435" s="457" t="s">
        <v>32</v>
      </c>
      <c r="F435" s="457" t="s">
        <v>20</v>
      </c>
      <c r="G435" s="457" t="s">
        <v>21</v>
      </c>
      <c r="H435" s="460" t="s">
        <v>24</v>
      </c>
      <c r="I435" s="460" t="s">
        <v>25</v>
      </c>
      <c r="J435" s="460" t="s">
        <v>34</v>
      </c>
      <c r="K435" s="461" t="s">
        <v>33</v>
      </c>
    </row>
    <row r="436" spans="3:11" ht="15.75" x14ac:dyDescent="0.25">
      <c r="C436" s="454" t="s">
        <v>1193</v>
      </c>
      <c r="D436" s="456" t="s">
        <v>31</v>
      </c>
      <c r="E436" s="457" t="s">
        <v>841</v>
      </c>
      <c r="F436" s="457" t="s">
        <v>20</v>
      </c>
      <c r="G436" s="457" t="s">
        <v>21</v>
      </c>
      <c r="H436" s="460" t="s">
        <v>24</v>
      </c>
      <c r="I436" s="460" t="s">
        <v>25</v>
      </c>
      <c r="J436" s="460" t="s">
        <v>34</v>
      </c>
      <c r="K436" s="461" t="s">
        <v>32</v>
      </c>
    </row>
    <row r="437" spans="3:11" ht="15.75" x14ac:dyDescent="0.25">
      <c r="C437" s="454" t="s">
        <v>1192</v>
      </c>
      <c r="D437" s="456" t="s">
        <v>31</v>
      </c>
      <c r="E437" s="457" t="s">
        <v>841</v>
      </c>
      <c r="F437" s="457" t="s">
        <v>20</v>
      </c>
      <c r="G437" s="457" t="s">
        <v>21</v>
      </c>
      <c r="H437" s="460" t="s">
        <v>24</v>
      </c>
      <c r="I437" s="460" t="s">
        <v>25</v>
      </c>
      <c r="J437" s="460" t="s">
        <v>32</v>
      </c>
      <c r="K437" s="461" t="s">
        <v>33</v>
      </c>
    </row>
    <row r="438" spans="3:11" ht="15.75" x14ac:dyDescent="0.25">
      <c r="C438" s="454" t="s">
        <v>1191</v>
      </c>
      <c r="D438" s="456" t="s">
        <v>21</v>
      </c>
      <c r="E438" s="457" t="s">
        <v>841</v>
      </c>
      <c r="F438" s="457" t="s">
        <v>20</v>
      </c>
      <c r="G438" s="457" t="s">
        <v>25</v>
      </c>
      <c r="H438" s="460" t="s">
        <v>24</v>
      </c>
      <c r="I438" s="460" t="s">
        <v>272</v>
      </c>
      <c r="J438" s="460" t="s">
        <v>34</v>
      </c>
      <c r="K438" s="461" t="s">
        <v>33</v>
      </c>
    </row>
    <row r="439" spans="3:11" ht="15.75" x14ac:dyDescent="0.25">
      <c r="C439" s="454" t="s">
        <v>1190</v>
      </c>
      <c r="D439" s="456" t="s">
        <v>32</v>
      </c>
      <c r="E439" s="457" t="s">
        <v>272</v>
      </c>
      <c r="F439" s="457" t="s">
        <v>20</v>
      </c>
      <c r="G439" s="457" t="s">
        <v>21</v>
      </c>
      <c r="H439" s="460" t="s">
        <v>24</v>
      </c>
      <c r="I439" s="460" t="s">
        <v>25</v>
      </c>
      <c r="J439" s="460" t="s">
        <v>34</v>
      </c>
      <c r="K439" s="461" t="s">
        <v>33</v>
      </c>
    </row>
    <row r="440" spans="3:11" ht="15.75" x14ac:dyDescent="0.25">
      <c r="C440" s="454" t="s">
        <v>1189</v>
      </c>
      <c r="D440" s="456" t="s">
        <v>21</v>
      </c>
      <c r="E440" s="457" t="s">
        <v>841</v>
      </c>
      <c r="F440" s="457" t="s">
        <v>20</v>
      </c>
      <c r="G440" s="457" t="s">
        <v>25</v>
      </c>
      <c r="H440" s="460" t="s">
        <v>24</v>
      </c>
      <c r="I440" s="460" t="s">
        <v>272</v>
      </c>
      <c r="J440" s="460" t="s">
        <v>34</v>
      </c>
      <c r="K440" s="461" t="s">
        <v>32</v>
      </c>
    </row>
    <row r="441" spans="3:11" ht="15.75" x14ac:dyDescent="0.25">
      <c r="C441" s="454" t="s">
        <v>1188</v>
      </c>
      <c r="D441" s="456" t="s">
        <v>21</v>
      </c>
      <c r="E441" s="457" t="s">
        <v>841</v>
      </c>
      <c r="F441" s="457" t="s">
        <v>20</v>
      </c>
      <c r="G441" s="457" t="s">
        <v>25</v>
      </c>
      <c r="H441" s="460" t="s">
        <v>24</v>
      </c>
      <c r="I441" s="460" t="s">
        <v>272</v>
      </c>
      <c r="J441" s="460" t="s">
        <v>32</v>
      </c>
      <c r="K441" s="461" t="s">
        <v>33</v>
      </c>
    </row>
    <row r="442" spans="3:11" ht="15.75" x14ac:dyDescent="0.25">
      <c r="C442" s="454" t="s">
        <v>1187</v>
      </c>
      <c r="D442" s="456" t="s">
        <v>31</v>
      </c>
      <c r="E442" s="457" t="s">
        <v>272</v>
      </c>
      <c r="F442" s="457" t="s">
        <v>20</v>
      </c>
      <c r="G442" s="457" t="s">
        <v>21</v>
      </c>
      <c r="H442" s="460" t="s">
        <v>24</v>
      </c>
      <c r="I442" s="460" t="s">
        <v>25</v>
      </c>
      <c r="J442" s="460" t="s">
        <v>34</v>
      </c>
      <c r="K442" s="461" t="s">
        <v>33</v>
      </c>
    </row>
    <row r="443" spans="3:11" ht="15.75" x14ac:dyDescent="0.25">
      <c r="C443" s="454" t="s">
        <v>1186</v>
      </c>
      <c r="D443" s="456" t="s">
        <v>31</v>
      </c>
      <c r="E443" s="457" t="s">
        <v>272</v>
      </c>
      <c r="F443" s="457" t="s">
        <v>20</v>
      </c>
      <c r="G443" s="457" t="s">
        <v>21</v>
      </c>
      <c r="H443" s="460" t="s">
        <v>24</v>
      </c>
      <c r="I443" s="460" t="s">
        <v>25</v>
      </c>
      <c r="J443" s="460" t="s">
        <v>34</v>
      </c>
      <c r="K443" s="461" t="s">
        <v>841</v>
      </c>
    </row>
    <row r="444" spans="3:11" ht="15.75" x14ac:dyDescent="0.25">
      <c r="C444" s="454" t="s">
        <v>1185</v>
      </c>
      <c r="D444" s="456" t="s">
        <v>31</v>
      </c>
      <c r="E444" s="457" t="s">
        <v>272</v>
      </c>
      <c r="F444" s="457" t="s">
        <v>20</v>
      </c>
      <c r="G444" s="457" t="s">
        <v>21</v>
      </c>
      <c r="H444" s="460" t="s">
        <v>24</v>
      </c>
      <c r="I444" s="460" t="s">
        <v>25</v>
      </c>
      <c r="J444" s="460" t="s">
        <v>841</v>
      </c>
      <c r="K444" s="461" t="s">
        <v>33</v>
      </c>
    </row>
    <row r="445" spans="3:11" ht="15.75" x14ac:dyDescent="0.25">
      <c r="C445" s="454" t="s">
        <v>1184</v>
      </c>
      <c r="D445" s="456" t="s">
        <v>31</v>
      </c>
      <c r="E445" s="457" t="s">
        <v>272</v>
      </c>
      <c r="F445" s="457" t="s">
        <v>20</v>
      </c>
      <c r="G445" s="457" t="s">
        <v>21</v>
      </c>
      <c r="H445" s="460" t="s">
        <v>24</v>
      </c>
      <c r="I445" s="460" t="s">
        <v>25</v>
      </c>
      <c r="J445" s="460" t="s">
        <v>34</v>
      </c>
      <c r="K445" s="461" t="s">
        <v>32</v>
      </c>
    </row>
    <row r="446" spans="3:11" ht="15.75" x14ac:dyDescent="0.25">
      <c r="C446" s="454" t="s">
        <v>1183</v>
      </c>
      <c r="D446" s="456" t="s">
        <v>31</v>
      </c>
      <c r="E446" s="457" t="s">
        <v>272</v>
      </c>
      <c r="F446" s="457" t="s">
        <v>20</v>
      </c>
      <c r="G446" s="457" t="s">
        <v>21</v>
      </c>
      <c r="H446" s="460" t="s">
        <v>24</v>
      </c>
      <c r="I446" s="460" t="s">
        <v>25</v>
      </c>
      <c r="J446" s="460" t="s">
        <v>32</v>
      </c>
      <c r="K446" s="461" t="s">
        <v>33</v>
      </c>
    </row>
    <row r="447" spans="3:11" ht="15.75" x14ac:dyDescent="0.25">
      <c r="C447" s="454" t="s">
        <v>1182</v>
      </c>
      <c r="D447" s="456" t="s">
        <v>31</v>
      </c>
      <c r="E447" s="457" t="s">
        <v>272</v>
      </c>
      <c r="F447" s="457" t="s">
        <v>20</v>
      </c>
      <c r="G447" s="457" t="s">
        <v>21</v>
      </c>
      <c r="H447" s="460" t="s">
        <v>24</v>
      </c>
      <c r="I447" s="460" t="s">
        <v>25</v>
      </c>
      <c r="J447" s="460" t="s">
        <v>32</v>
      </c>
      <c r="K447" s="461" t="s">
        <v>841</v>
      </c>
    </row>
    <row r="448" spans="3:11" ht="15.75" x14ac:dyDescent="0.25">
      <c r="C448" s="454" t="s">
        <v>1181</v>
      </c>
      <c r="D448" s="456" t="s">
        <v>21</v>
      </c>
      <c r="E448" s="457" t="s">
        <v>841</v>
      </c>
      <c r="F448" s="457" t="s">
        <v>20</v>
      </c>
      <c r="G448" s="457" t="s">
        <v>25</v>
      </c>
      <c r="H448" s="460" t="s">
        <v>24</v>
      </c>
      <c r="I448" s="460" t="s">
        <v>23</v>
      </c>
      <c r="J448" s="460" t="s">
        <v>34</v>
      </c>
      <c r="K448" s="461" t="s">
        <v>33</v>
      </c>
    </row>
    <row r="449" spans="3:11" ht="15.75" x14ac:dyDescent="0.25">
      <c r="C449" s="454" t="s">
        <v>1180</v>
      </c>
      <c r="D449" s="456" t="s">
        <v>21</v>
      </c>
      <c r="E449" s="457" t="s">
        <v>32</v>
      </c>
      <c r="F449" s="457" t="s">
        <v>20</v>
      </c>
      <c r="G449" s="457" t="s">
        <v>25</v>
      </c>
      <c r="H449" s="460" t="s">
        <v>24</v>
      </c>
      <c r="I449" s="460" t="s">
        <v>23</v>
      </c>
      <c r="J449" s="460" t="s">
        <v>34</v>
      </c>
      <c r="K449" s="461" t="s">
        <v>33</v>
      </c>
    </row>
    <row r="450" spans="3:11" ht="15.75" x14ac:dyDescent="0.25">
      <c r="C450" s="454" t="s">
        <v>1179</v>
      </c>
      <c r="D450" s="456" t="s">
        <v>21</v>
      </c>
      <c r="E450" s="457" t="s">
        <v>841</v>
      </c>
      <c r="F450" s="457" t="s">
        <v>20</v>
      </c>
      <c r="G450" s="457" t="s">
        <v>25</v>
      </c>
      <c r="H450" s="460" t="s">
        <v>24</v>
      </c>
      <c r="I450" s="460" t="s">
        <v>23</v>
      </c>
      <c r="J450" s="460" t="s">
        <v>34</v>
      </c>
      <c r="K450" s="461" t="s">
        <v>32</v>
      </c>
    </row>
    <row r="451" spans="3:11" ht="15.75" x14ac:dyDescent="0.25">
      <c r="C451" s="454" t="s">
        <v>1178</v>
      </c>
      <c r="D451" s="456" t="s">
        <v>21</v>
      </c>
      <c r="E451" s="457" t="s">
        <v>841</v>
      </c>
      <c r="F451" s="457" t="s">
        <v>20</v>
      </c>
      <c r="G451" s="457" t="s">
        <v>25</v>
      </c>
      <c r="H451" s="460" t="s">
        <v>24</v>
      </c>
      <c r="I451" s="460" t="s">
        <v>23</v>
      </c>
      <c r="J451" s="460" t="s">
        <v>32</v>
      </c>
      <c r="K451" s="461" t="s">
        <v>33</v>
      </c>
    </row>
    <row r="452" spans="3:11" ht="15.75" x14ac:dyDescent="0.25">
      <c r="C452" s="454" t="s">
        <v>1177</v>
      </c>
      <c r="D452" s="456" t="s">
        <v>31</v>
      </c>
      <c r="E452" s="457" t="s">
        <v>23</v>
      </c>
      <c r="F452" s="457" t="s">
        <v>20</v>
      </c>
      <c r="G452" s="457" t="s">
        <v>21</v>
      </c>
      <c r="H452" s="460" t="s">
        <v>24</v>
      </c>
      <c r="I452" s="460" t="s">
        <v>25</v>
      </c>
      <c r="J452" s="460" t="s">
        <v>34</v>
      </c>
      <c r="K452" s="461" t="s">
        <v>33</v>
      </c>
    </row>
    <row r="453" spans="3:11" ht="15.75" x14ac:dyDescent="0.25">
      <c r="C453" s="454" t="s">
        <v>1176</v>
      </c>
      <c r="D453" s="456" t="s">
        <v>21</v>
      </c>
      <c r="E453" s="457" t="s">
        <v>841</v>
      </c>
      <c r="F453" s="457" t="s">
        <v>20</v>
      </c>
      <c r="G453" s="457" t="s">
        <v>25</v>
      </c>
      <c r="H453" s="460" t="s">
        <v>24</v>
      </c>
      <c r="I453" s="460" t="s">
        <v>23</v>
      </c>
      <c r="J453" s="460" t="s">
        <v>34</v>
      </c>
      <c r="K453" s="461" t="s">
        <v>31</v>
      </c>
    </row>
    <row r="454" spans="3:11" ht="15.75" x14ac:dyDescent="0.25">
      <c r="C454" s="454" t="s">
        <v>1175</v>
      </c>
      <c r="D454" s="456" t="s">
        <v>31</v>
      </c>
      <c r="E454" s="457" t="s">
        <v>841</v>
      </c>
      <c r="F454" s="457" t="s">
        <v>20</v>
      </c>
      <c r="G454" s="457" t="s">
        <v>21</v>
      </c>
      <c r="H454" s="460" t="s">
        <v>24</v>
      </c>
      <c r="I454" s="460" t="s">
        <v>23</v>
      </c>
      <c r="J454" s="460" t="s">
        <v>25</v>
      </c>
      <c r="K454" s="461" t="s">
        <v>33</v>
      </c>
    </row>
    <row r="455" spans="3:11" ht="15.75" x14ac:dyDescent="0.25">
      <c r="C455" s="454" t="s">
        <v>1174</v>
      </c>
      <c r="D455" s="456" t="s">
        <v>31</v>
      </c>
      <c r="E455" s="457" t="s">
        <v>23</v>
      </c>
      <c r="F455" s="457" t="s">
        <v>20</v>
      </c>
      <c r="G455" s="457" t="s">
        <v>21</v>
      </c>
      <c r="H455" s="460" t="s">
        <v>24</v>
      </c>
      <c r="I455" s="460" t="s">
        <v>25</v>
      </c>
      <c r="J455" s="460" t="s">
        <v>34</v>
      </c>
      <c r="K455" s="461" t="s">
        <v>32</v>
      </c>
    </row>
    <row r="456" spans="3:11" ht="15.75" x14ac:dyDescent="0.25">
      <c r="C456" s="454" t="s">
        <v>1173</v>
      </c>
      <c r="D456" s="456" t="s">
        <v>31</v>
      </c>
      <c r="E456" s="457" t="s">
        <v>23</v>
      </c>
      <c r="F456" s="457" t="s">
        <v>20</v>
      </c>
      <c r="G456" s="457" t="s">
        <v>21</v>
      </c>
      <c r="H456" s="460" t="s">
        <v>24</v>
      </c>
      <c r="I456" s="460" t="s">
        <v>25</v>
      </c>
      <c r="J456" s="460" t="s">
        <v>32</v>
      </c>
      <c r="K456" s="461" t="s">
        <v>33</v>
      </c>
    </row>
    <row r="457" spans="3:11" ht="15.75" x14ac:dyDescent="0.25">
      <c r="C457" s="454" t="s">
        <v>1172</v>
      </c>
      <c r="D457" s="456" t="s">
        <v>31</v>
      </c>
      <c r="E457" s="457" t="s">
        <v>841</v>
      </c>
      <c r="F457" s="457" t="s">
        <v>20</v>
      </c>
      <c r="G457" s="457" t="s">
        <v>21</v>
      </c>
      <c r="H457" s="460" t="s">
        <v>24</v>
      </c>
      <c r="I457" s="460" t="s">
        <v>23</v>
      </c>
      <c r="J457" s="460" t="s">
        <v>25</v>
      </c>
      <c r="K457" s="461" t="s">
        <v>32</v>
      </c>
    </row>
    <row r="458" spans="3:11" ht="15.75" x14ac:dyDescent="0.25">
      <c r="C458" s="454" t="s">
        <v>1171</v>
      </c>
      <c r="D458" s="456" t="s">
        <v>21</v>
      </c>
      <c r="E458" s="457" t="s">
        <v>272</v>
      </c>
      <c r="F458" s="457" t="s">
        <v>20</v>
      </c>
      <c r="G458" s="457" t="s">
        <v>25</v>
      </c>
      <c r="H458" s="460" t="s">
        <v>24</v>
      </c>
      <c r="I458" s="460" t="s">
        <v>23</v>
      </c>
      <c r="J458" s="460" t="s">
        <v>34</v>
      </c>
      <c r="K458" s="461" t="s">
        <v>33</v>
      </c>
    </row>
    <row r="459" spans="3:11" ht="15.75" x14ac:dyDescent="0.25">
      <c r="C459" s="454" t="s">
        <v>1170</v>
      </c>
      <c r="D459" s="456" t="s">
        <v>21</v>
      </c>
      <c r="E459" s="457" t="s">
        <v>272</v>
      </c>
      <c r="F459" s="457" t="s">
        <v>20</v>
      </c>
      <c r="G459" s="457" t="s">
        <v>25</v>
      </c>
      <c r="H459" s="460" t="s">
        <v>24</v>
      </c>
      <c r="I459" s="460" t="s">
        <v>23</v>
      </c>
      <c r="J459" s="460" t="s">
        <v>34</v>
      </c>
      <c r="K459" s="461" t="s">
        <v>841</v>
      </c>
    </row>
    <row r="460" spans="3:11" ht="15.75" x14ac:dyDescent="0.25">
      <c r="C460" s="454" t="s">
        <v>1169</v>
      </c>
      <c r="D460" s="456" t="s">
        <v>21</v>
      </c>
      <c r="E460" s="457" t="s">
        <v>272</v>
      </c>
      <c r="F460" s="457" t="s">
        <v>20</v>
      </c>
      <c r="G460" s="457" t="s">
        <v>25</v>
      </c>
      <c r="H460" s="460" t="s">
        <v>24</v>
      </c>
      <c r="I460" s="460" t="s">
        <v>23</v>
      </c>
      <c r="J460" s="460" t="s">
        <v>841</v>
      </c>
      <c r="K460" s="461" t="s">
        <v>33</v>
      </c>
    </row>
    <row r="461" spans="3:11" ht="15.75" x14ac:dyDescent="0.25">
      <c r="C461" s="454" t="s">
        <v>1168</v>
      </c>
      <c r="D461" s="456" t="s">
        <v>21</v>
      </c>
      <c r="E461" s="457" t="s">
        <v>272</v>
      </c>
      <c r="F461" s="457" t="s">
        <v>20</v>
      </c>
      <c r="G461" s="457" t="s">
        <v>25</v>
      </c>
      <c r="H461" s="460" t="s">
        <v>24</v>
      </c>
      <c r="I461" s="460" t="s">
        <v>23</v>
      </c>
      <c r="J461" s="460" t="s">
        <v>34</v>
      </c>
      <c r="K461" s="461" t="s">
        <v>32</v>
      </c>
    </row>
    <row r="462" spans="3:11" ht="15.75" x14ac:dyDescent="0.25">
      <c r="C462" s="454" t="s">
        <v>1167</v>
      </c>
      <c r="D462" s="456" t="s">
        <v>21</v>
      </c>
      <c r="E462" s="457" t="s">
        <v>272</v>
      </c>
      <c r="F462" s="457" t="s">
        <v>20</v>
      </c>
      <c r="G462" s="457" t="s">
        <v>25</v>
      </c>
      <c r="H462" s="460" t="s">
        <v>24</v>
      </c>
      <c r="I462" s="460" t="s">
        <v>23</v>
      </c>
      <c r="J462" s="460" t="s">
        <v>32</v>
      </c>
      <c r="K462" s="461" t="s">
        <v>33</v>
      </c>
    </row>
    <row r="463" spans="3:11" ht="15.75" x14ac:dyDescent="0.25">
      <c r="C463" s="454" t="s">
        <v>1166</v>
      </c>
      <c r="D463" s="456" t="s">
        <v>21</v>
      </c>
      <c r="E463" s="457" t="s">
        <v>272</v>
      </c>
      <c r="F463" s="457" t="s">
        <v>20</v>
      </c>
      <c r="G463" s="457" t="s">
        <v>25</v>
      </c>
      <c r="H463" s="460" t="s">
        <v>24</v>
      </c>
      <c r="I463" s="460" t="s">
        <v>23</v>
      </c>
      <c r="J463" s="460" t="s">
        <v>32</v>
      </c>
      <c r="K463" s="461" t="s">
        <v>841</v>
      </c>
    </row>
    <row r="464" spans="3:11" ht="15.75" x14ac:dyDescent="0.25">
      <c r="C464" s="454" t="s">
        <v>1165</v>
      </c>
      <c r="D464" s="456" t="s">
        <v>21</v>
      </c>
      <c r="E464" s="457" t="s">
        <v>272</v>
      </c>
      <c r="F464" s="457" t="s">
        <v>20</v>
      </c>
      <c r="G464" s="457" t="s">
        <v>25</v>
      </c>
      <c r="H464" s="460" t="s">
        <v>24</v>
      </c>
      <c r="I464" s="460" t="s">
        <v>23</v>
      </c>
      <c r="J464" s="460" t="s">
        <v>34</v>
      </c>
      <c r="K464" s="461" t="s">
        <v>31</v>
      </c>
    </row>
    <row r="465" spans="3:11" ht="15.75" x14ac:dyDescent="0.25">
      <c r="C465" s="454" t="s">
        <v>1164</v>
      </c>
      <c r="D465" s="456" t="s">
        <v>31</v>
      </c>
      <c r="E465" s="457" t="s">
        <v>272</v>
      </c>
      <c r="F465" s="457" t="s">
        <v>20</v>
      </c>
      <c r="G465" s="457" t="s">
        <v>21</v>
      </c>
      <c r="H465" s="460" t="s">
        <v>24</v>
      </c>
      <c r="I465" s="460" t="s">
        <v>23</v>
      </c>
      <c r="J465" s="460" t="s">
        <v>25</v>
      </c>
      <c r="K465" s="461" t="s">
        <v>33</v>
      </c>
    </row>
    <row r="466" spans="3:11" ht="15.75" x14ac:dyDescent="0.25">
      <c r="C466" s="454" t="s">
        <v>1163</v>
      </c>
      <c r="D466" s="456" t="s">
        <v>31</v>
      </c>
      <c r="E466" s="457" t="s">
        <v>272</v>
      </c>
      <c r="F466" s="457" t="s">
        <v>20</v>
      </c>
      <c r="G466" s="457" t="s">
        <v>21</v>
      </c>
      <c r="H466" s="460" t="s">
        <v>24</v>
      </c>
      <c r="I466" s="460" t="s">
        <v>23</v>
      </c>
      <c r="J466" s="460" t="s">
        <v>25</v>
      </c>
      <c r="K466" s="461" t="s">
        <v>841</v>
      </c>
    </row>
    <row r="467" spans="3:11" ht="15.75" x14ac:dyDescent="0.25">
      <c r="C467" s="454" t="s">
        <v>1162</v>
      </c>
      <c r="D467" s="456" t="s">
        <v>31</v>
      </c>
      <c r="E467" s="457" t="s">
        <v>272</v>
      </c>
      <c r="F467" s="457" t="s">
        <v>20</v>
      </c>
      <c r="G467" s="457" t="s">
        <v>21</v>
      </c>
      <c r="H467" s="460" t="s">
        <v>24</v>
      </c>
      <c r="I467" s="460" t="s">
        <v>23</v>
      </c>
      <c r="J467" s="460" t="s">
        <v>25</v>
      </c>
      <c r="K467" s="461" t="s">
        <v>32</v>
      </c>
    </row>
    <row r="468" spans="3:11" ht="15.75" x14ac:dyDescent="0.25">
      <c r="C468" s="454" t="s">
        <v>1161</v>
      </c>
      <c r="D468" s="456" t="s">
        <v>22</v>
      </c>
      <c r="E468" s="457" t="s">
        <v>841</v>
      </c>
      <c r="F468" s="457" t="s">
        <v>20</v>
      </c>
      <c r="G468" s="457" t="s">
        <v>21</v>
      </c>
      <c r="H468" s="460" t="s">
        <v>24</v>
      </c>
      <c r="I468" s="460" t="s">
        <v>25</v>
      </c>
      <c r="J468" s="460" t="s">
        <v>34</v>
      </c>
      <c r="K468" s="461" t="s">
        <v>33</v>
      </c>
    </row>
    <row r="469" spans="3:11" ht="15.75" x14ac:dyDescent="0.25">
      <c r="C469" s="454" t="s">
        <v>1160</v>
      </c>
      <c r="D469" s="456" t="s">
        <v>22</v>
      </c>
      <c r="E469" s="457" t="s">
        <v>32</v>
      </c>
      <c r="F469" s="457" t="s">
        <v>20</v>
      </c>
      <c r="G469" s="457" t="s">
        <v>21</v>
      </c>
      <c r="H469" s="460" t="s">
        <v>24</v>
      </c>
      <c r="I469" s="460" t="s">
        <v>25</v>
      </c>
      <c r="J469" s="460" t="s">
        <v>34</v>
      </c>
      <c r="K469" s="461" t="s">
        <v>33</v>
      </c>
    </row>
    <row r="470" spans="3:11" ht="15.75" x14ac:dyDescent="0.25">
      <c r="C470" s="454" t="s">
        <v>1159</v>
      </c>
      <c r="D470" s="456" t="s">
        <v>22</v>
      </c>
      <c r="E470" s="457" t="s">
        <v>841</v>
      </c>
      <c r="F470" s="457" t="s">
        <v>20</v>
      </c>
      <c r="G470" s="457" t="s">
        <v>21</v>
      </c>
      <c r="H470" s="460" t="s">
        <v>24</v>
      </c>
      <c r="I470" s="460" t="s">
        <v>25</v>
      </c>
      <c r="J470" s="460" t="s">
        <v>34</v>
      </c>
      <c r="K470" s="461" t="s">
        <v>32</v>
      </c>
    </row>
    <row r="471" spans="3:11" ht="15.75" x14ac:dyDescent="0.25">
      <c r="C471" s="454" t="s">
        <v>1158</v>
      </c>
      <c r="D471" s="456" t="s">
        <v>22</v>
      </c>
      <c r="E471" s="457" t="s">
        <v>841</v>
      </c>
      <c r="F471" s="457" t="s">
        <v>20</v>
      </c>
      <c r="G471" s="457" t="s">
        <v>21</v>
      </c>
      <c r="H471" s="460" t="s">
        <v>24</v>
      </c>
      <c r="I471" s="460" t="s">
        <v>25</v>
      </c>
      <c r="J471" s="460" t="s">
        <v>32</v>
      </c>
      <c r="K471" s="461" t="s">
        <v>33</v>
      </c>
    </row>
    <row r="472" spans="3:11" ht="15.75" x14ac:dyDescent="0.25">
      <c r="C472" s="454" t="s">
        <v>1157</v>
      </c>
      <c r="D472" s="456" t="s">
        <v>31</v>
      </c>
      <c r="E472" s="457" t="s">
        <v>22</v>
      </c>
      <c r="F472" s="457" t="s">
        <v>20</v>
      </c>
      <c r="G472" s="457" t="s">
        <v>21</v>
      </c>
      <c r="H472" s="460" t="s">
        <v>24</v>
      </c>
      <c r="I472" s="460" t="s">
        <v>25</v>
      </c>
      <c r="J472" s="460" t="s">
        <v>34</v>
      </c>
      <c r="K472" s="461" t="s">
        <v>33</v>
      </c>
    </row>
    <row r="473" spans="3:11" ht="15.75" x14ac:dyDescent="0.25">
      <c r="C473" s="454" t="s">
        <v>1156</v>
      </c>
      <c r="D473" s="456" t="s">
        <v>31</v>
      </c>
      <c r="E473" s="457" t="s">
        <v>841</v>
      </c>
      <c r="F473" s="457" t="s">
        <v>20</v>
      </c>
      <c r="G473" s="457" t="s">
        <v>21</v>
      </c>
      <c r="H473" s="460" t="s">
        <v>24</v>
      </c>
      <c r="I473" s="460" t="s">
        <v>25</v>
      </c>
      <c r="J473" s="460" t="s">
        <v>34</v>
      </c>
      <c r="K473" s="461" t="s">
        <v>22</v>
      </c>
    </row>
    <row r="474" spans="3:11" ht="15.75" x14ac:dyDescent="0.25">
      <c r="C474" s="454" t="s">
        <v>1155</v>
      </c>
      <c r="D474" s="456" t="s">
        <v>31</v>
      </c>
      <c r="E474" s="457" t="s">
        <v>841</v>
      </c>
      <c r="F474" s="457" t="s">
        <v>20</v>
      </c>
      <c r="G474" s="457" t="s">
        <v>21</v>
      </c>
      <c r="H474" s="460" t="s">
        <v>24</v>
      </c>
      <c r="I474" s="460" t="s">
        <v>25</v>
      </c>
      <c r="J474" s="460" t="s">
        <v>22</v>
      </c>
      <c r="K474" s="461" t="s">
        <v>33</v>
      </c>
    </row>
    <row r="475" spans="3:11" ht="15.75" x14ac:dyDescent="0.25">
      <c r="C475" s="454" t="s">
        <v>1154</v>
      </c>
      <c r="D475" s="456" t="s">
        <v>31</v>
      </c>
      <c r="E475" s="457" t="s">
        <v>22</v>
      </c>
      <c r="F475" s="457" t="s">
        <v>20</v>
      </c>
      <c r="G475" s="457" t="s">
        <v>21</v>
      </c>
      <c r="H475" s="460" t="s">
        <v>24</v>
      </c>
      <c r="I475" s="460" t="s">
        <v>25</v>
      </c>
      <c r="J475" s="460" t="s">
        <v>34</v>
      </c>
      <c r="K475" s="461" t="s">
        <v>32</v>
      </c>
    </row>
    <row r="476" spans="3:11" ht="15.75" x14ac:dyDescent="0.25">
      <c r="C476" s="454" t="s">
        <v>1153</v>
      </c>
      <c r="D476" s="456" t="s">
        <v>31</v>
      </c>
      <c r="E476" s="457" t="s">
        <v>22</v>
      </c>
      <c r="F476" s="457" t="s">
        <v>20</v>
      </c>
      <c r="G476" s="457" t="s">
        <v>21</v>
      </c>
      <c r="H476" s="460" t="s">
        <v>24</v>
      </c>
      <c r="I476" s="460" t="s">
        <v>25</v>
      </c>
      <c r="J476" s="460" t="s">
        <v>32</v>
      </c>
      <c r="K476" s="461" t="s">
        <v>33</v>
      </c>
    </row>
    <row r="477" spans="3:11" ht="15.75" x14ac:dyDescent="0.25">
      <c r="C477" s="454" t="s">
        <v>1152</v>
      </c>
      <c r="D477" s="456" t="s">
        <v>31</v>
      </c>
      <c r="E477" s="457" t="s">
        <v>841</v>
      </c>
      <c r="F477" s="457" t="s">
        <v>20</v>
      </c>
      <c r="G477" s="457" t="s">
        <v>21</v>
      </c>
      <c r="H477" s="460" t="s">
        <v>24</v>
      </c>
      <c r="I477" s="460" t="s">
        <v>25</v>
      </c>
      <c r="J477" s="460" t="s">
        <v>22</v>
      </c>
      <c r="K477" s="461" t="s">
        <v>32</v>
      </c>
    </row>
    <row r="478" spans="3:11" ht="15.75" x14ac:dyDescent="0.25">
      <c r="C478" s="454" t="s">
        <v>1151</v>
      </c>
      <c r="D478" s="456" t="s">
        <v>22</v>
      </c>
      <c r="E478" s="457" t="s">
        <v>272</v>
      </c>
      <c r="F478" s="457" t="s">
        <v>20</v>
      </c>
      <c r="G478" s="457" t="s">
        <v>21</v>
      </c>
      <c r="H478" s="460" t="s">
        <v>24</v>
      </c>
      <c r="I478" s="460" t="s">
        <v>25</v>
      </c>
      <c r="J478" s="460" t="s">
        <v>34</v>
      </c>
      <c r="K478" s="461" t="s">
        <v>33</v>
      </c>
    </row>
    <row r="479" spans="3:11" ht="15.75" x14ac:dyDescent="0.25">
      <c r="C479" s="454" t="s">
        <v>1150</v>
      </c>
      <c r="D479" s="456" t="s">
        <v>22</v>
      </c>
      <c r="E479" s="457" t="s">
        <v>272</v>
      </c>
      <c r="F479" s="457" t="s">
        <v>20</v>
      </c>
      <c r="G479" s="457" t="s">
        <v>21</v>
      </c>
      <c r="H479" s="460" t="s">
        <v>24</v>
      </c>
      <c r="I479" s="460" t="s">
        <v>25</v>
      </c>
      <c r="J479" s="460" t="s">
        <v>34</v>
      </c>
      <c r="K479" s="461" t="s">
        <v>841</v>
      </c>
    </row>
    <row r="480" spans="3:11" ht="15.75" x14ac:dyDescent="0.25">
      <c r="C480" s="454" t="s">
        <v>1149</v>
      </c>
      <c r="D480" s="456" t="s">
        <v>22</v>
      </c>
      <c r="E480" s="457" t="s">
        <v>272</v>
      </c>
      <c r="F480" s="457" t="s">
        <v>20</v>
      </c>
      <c r="G480" s="457" t="s">
        <v>21</v>
      </c>
      <c r="H480" s="460" t="s">
        <v>24</v>
      </c>
      <c r="I480" s="460" t="s">
        <v>25</v>
      </c>
      <c r="J480" s="460" t="s">
        <v>841</v>
      </c>
      <c r="K480" s="461" t="s">
        <v>33</v>
      </c>
    </row>
    <row r="481" spans="3:11" ht="15.75" x14ac:dyDescent="0.25">
      <c r="C481" s="454" t="s">
        <v>1148</v>
      </c>
      <c r="D481" s="456" t="s">
        <v>22</v>
      </c>
      <c r="E481" s="457" t="s">
        <v>272</v>
      </c>
      <c r="F481" s="457" t="s">
        <v>20</v>
      </c>
      <c r="G481" s="457" t="s">
        <v>21</v>
      </c>
      <c r="H481" s="460" t="s">
        <v>24</v>
      </c>
      <c r="I481" s="460" t="s">
        <v>25</v>
      </c>
      <c r="J481" s="460" t="s">
        <v>34</v>
      </c>
      <c r="K481" s="461" t="s">
        <v>32</v>
      </c>
    </row>
    <row r="482" spans="3:11" ht="15.75" x14ac:dyDescent="0.25">
      <c r="C482" s="454" t="s">
        <v>1147</v>
      </c>
      <c r="D482" s="456" t="s">
        <v>22</v>
      </c>
      <c r="E482" s="457" t="s">
        <v>272</v>
      </c>
      <c r="F482" s="457" t="s">
        <v>20</v>
      </c>
      <c r="G482" s="457" t="s">
        <v>21</v>
      </c>
      <c r="H482" s="460" t="s">
        <v>24</v>
      </c>
      <c r="I482" s="460" t="s">
        <v>25</v>
      </c>
      <c r="J482" s="460" t="s">
        <v>32</v>
      </c>
      <c r="K482" s="461" t="s">
        <v>33</v>
      </c>
    </row>
    <row r="483" spans="3:11" ht="15.75" x14ac:dyDescent="0.25">
      <c r="C483" s="454" t="s">
        <v>1146</v>
      </c>
      <c r="D483" s="456" t="s">
        <v>22</v>
      </c>
      <c r="E483" s="457" t="s">
        <v>272</v>
      </c>
      <c r="F483" s="457" t="s">
        <v>20</v>
      </c>
      <c r="G483" s="457" t="s">
        <v>21</v>
      </c>
      <c r="H483" s="460" t="s">
        <v>24</v>
      </c>
      <c r="I483" s="460" t="s">
        <v>25</v>
      </c>
      <c r="J483" s="460" t="s">
        <v>32</v>
      </c>
      <c r="K483" s="461" t="s">
        <v>841</v>
      </c>
    </row>
    <row r="484" spans="3:11" ht="15.75" x14ac:dyDescent="0.25">
      <c r="C484" s="454" t="s">
        <v>1145</v>
      </c>
      <c r="D484" s="456" t="s">
        <v>31</v>
      </c>
      <c r="E484" s="457" t="s">
        <v>272</v>
      </c>
      <c r="F484" s="457" t="s">
        <v>20</v>
      </c>
      <c r="G484" s="457" t="s">
        <v>21</v>
      </c>
      <c r="H484" s="460" t="s">
        <v>24</v>
      </c>
      <c r="I484" s="460" t="s">
        <v>25</v>
      </c>
      <c r="J484" s="460" t="s">
        <v>34</v>
      </c>
      <c r="K484" s="461" t="s">
        <v>22</v>
      </c>
    </row>
    <row r="485" spans="3:11" ht="15.75" x14ac:dyDescent="0.25">
      <c r="C485" s="454" t="s">
        <v>1144</v>
      </c>
      <c r="D485" s="456" t="s">
        <v>31</v>
      </c>
      <c r="E485" s="457" t="s">
        <v>272</v>
      </c>
      <c r="F485" s="457" t="s">
        <v>20</v>
      </c>
      <c r="G485" s="457" t="s">
        <v>21</v>
      </c>
      <c r="H485" s="460" t="s">
        <v>24</v>
      </c>
      <c r="I485" s="460" t="s">
        <v>25</v>
      </c>
      <c r="J485" s="460" t="s">
        <v>22</v>
      </c>
      <c r="K485" s="461" t="s">
        <v>33</v>
      </c>
    </row>
    <row r="486" spans="3:11" ht="15.75" x14ac:dyDescent="0.25">
      <c r="C486" s="454" t="s">
        <v>1143</v>
      </c>
      <c r="D486" s="456" t="s">
        <v>31</v>
      </c>
      <c r="E486" s="457" t="s">
        <v>272</v>
      </c>
      <c r="F486" s="457" t="s">
        <v>20</v>
      </c>
      <c r="G486" s="457" t="s">
        <v>21</v>
      </c>
      <c r="H486" s="460" t="s">
        <v>24</v>
      </c>
      <c r="I486" s="460" t="s">
        <v>25</v>
      </c>
      <c r="J486" s="460" t="s">
        <v>22</v>
      </c>
      <c r="K486" s="461" t="s">
        <v>841</v>
      </c>
    </row>
    <row r="487" spans="3:11" ht="15.75" x14ac:dyDescent="0.25">
      <c r="C487" s="454" t="s">
        <v>1142</v>
      </c>
      <c r="D487" s="456" t="s">
        <v>31</v>
      </c>
      <c r="E487" s="457" t="s">
        <v>272</v>
      </c>
      <c r="F487" s="457" t="s">
        <v>20</v>
      </c>
      <c r="G487" s="457" t="s">
        <v>21</v>
      </c>
      <c r="H487" s="460" t="s">
        <v>24</v>
      </c>
      <c r="I487" s="460" t="s">
        <v>25</v>
      </c>
      <c r="J487" s="460" t="s">
        <v>22</v>
      </c>
      <c r="K487" s="461" t="s">
        <v>32</v>
      </c>
    </row>
    <row r="488" spans="3:11" ht="15.75" x14ac:dyDescent="0.25">
      <c r="C488" s="454" t="s">
        <v>1141</v>
      </c>
      <c r="D488" s="456" t="s">
        <v>21</v>
      </c>
      <c r="E488" s="457" t="s">
        <v>22</v>
      </c>
      <c r="F488" s="457" t="s">
        <v>20</v>
      </c>
      <c r="G488" s="457" t="s">
        <v>25</v>
      </c>
      <c r="H488" s="460" t="s">
        <v>24</v>
      </c>
      <c r="I488" s="460" t="s">
        <v>23</v>
      </c>
      <c r="J488" s="460" t="s">
        <v>34</v>
      </c>
      <c r="K488" s="461" t="s">
        <v>33</v>
      </c>
    </row>
    <row r="489" spans="3:11" ht="15.75" x14ac:dyDescent="0.25">
      <c r="C489" s="454" t="s">
        <v>1140</v>
      </c>
      <c r="D489" s="456" t="s">
        <v>21</v>
      </c>
      <c r="E489" s="457" t="s">
        <v>841</v>
      </c>
      <c r="F489" s="457" t="s">
        <v>20</v>
      </c>
      <c r="G489" s="457" t="s">
        <v>25</v>
      </c>
      <c r="H489" s="460" t="s">
        <v>24</v>
      </c>
      <c r="I489" s="460" t="s">
        <v>23</v>
      </c>
      <c r="J489" s="460" t="s">
        <v>34</v>
      </c>
      <c r="K489" s="461" t="s">
        <v>22</v>
      </c>
    </row>
    <row r="490" spans="3:11" ht="15.75" x14ac:dyDescent="0.25">
      <c r="C490" s="454" t="s">
        <v>1139</v>
      </c>
      <c r="D490" s="456" t="s">
        <v>21</v>
      </c>
      <c r="E490" s="457" t="s">
        <v>841</v>
      </c>
      <c r="F490" s="457" t="s">
        <v>20</v>
      </c>
      <c r="G490" s="457" t="s">
        <v>25</v>
      </c>
      <c r="H490" s="460" t="s">
        <v>24</v>
      </c>
      <c r="I490" s="460" t="s">
        <v>23</v>
      </c>
      <c r="J490" s="460" t="s">
        <v>22</v>
      </c>
      <c r="K490" s="461" t="s">
        <v>33</v>
      </c>
    </row>
    <row r="491" spans="3:11" ht="15.75" x14ac:dyDescent="0.25">
      <c r="C491" s="454" t="s">
        <v>1138</v>
      </c>
      <c r="D491" s="456" t="s">
        <v>21</v>
      </c>
      <c r="E491" s="457" t="s">
        <v>22</v>
      </c>
      <c r="F491" s="457" t="s">
        <v>20</v>
      </c>
      <c r="G491" s="457" t="s">
        <v>25</v>
      </c>
      <c r="H491" s="460" t="s">
        <v>24</v>
      </c>
      <c r="I491" s="460" t="s">
        <v>23</v>
      </c>
      <c r="J491" s="460" t="s">
        <v>34</v>
      </c>
      <c r="K491" s="461" t="s">
        <v>32</v>
      </c>
    </row>
    <row r="492" spans="3:11" ht="15.75" x14ac:dyDescent="0.25">
      <c r="C492" s="454" t="s">
        <v>1137</v>
      </c>
      <c r="D492" s="456" t="s">
        <v>21</v>
      </c>
      <c r="E492" s="457" t="s">
        <v>22</v>
      </c>
      <c r="F492" s="457" t="s">
        <v>20</v>
      </c>
      <c r="G492" s="457" t="s">
        <v>25</v>
      </c>
      <c r="H492" s="460" t="s">
        <v>24</v>
      </c>
      <c r="I492" s="460" t="s">
        <v>23</v>
      </c>
      <c r="J492" s="460" t="s">
        <v>32</v>
      </c>
      <c r="K492" s="461" t="s">
        <v>33</v>
      </c>
    </row>
    <row r="493" spans="3:11" ht="15.75" x14ac:dyDescent="0.25">
      <c r="C493" s="454" t="s">
        <v>1136</v>
      </c>
      <c r="D493" s="456" t="s">
        <v>21</v>
      </c>
      <c r="E493" s="457" t="s">
        <v>841</v>
      </c>
      <c r="F493" s="457" t="s">
        <v>20</v>
      </c>
      <c r="G493" s="457" t="s">
        <v>25</v>
      </c>
      <c r="H493" s="460" t="s">
        <v>24</v>
      </c>
      <c r="I493" s="460" t="s">
        <v>23</v>
      </c>
      <c r="J493" s="460" t="s">
        <v>22</v>
      </c>
      <c r="K493" s="461" t="s">
        <v>32</v>
      </c>
    </row>
    <row r="494" spans="3:11" ht="15.75" x14ac:dyDescent="0.25">
      <c r="C494" s="454" t="s">
        <v>1135</v>
      </c>
      <c r="D494" s="456" t="s">
        <v>31</v>
      </c>
      <c r="E494" s="457" t="s">
        <v>23</v>
      </c>
      <c r="F494" s="457" t="s">
        <v>20</v>
      </c>
      <c r="G494" s="457" t="s">
        <v>21</v>
      </c>
      <c r="H494" s="460" t="s">
        <v>24</v>
      </c>
      <c r="I494" s="460" t="s">
        <v>25</v>
      </c>
      <c r="J494" s="460" t="s">
        <v>34</v>
      </c>
      <c r="K494" s="461" t="s">
        <v>22</v>
      </c>
    </row>
    <row r="495" spans="3:11" ht="15.75" x14ac:dyDescent="0.25">
      <c r="C495" s="454" t="s">
        <v>1134</v>
      </c>
      <c r="D495" s="456" t="s">
        <v>31</v>
      </c>
      <c r="E495" s="457" t="s">
        <v>22</v>
      </c>
      <c r="F495" s="457" t="s">
        <v>20</v>
      </c>
      <c r="G495" s="457" t="s">
        <v>21</v>
      </c>
      <c r="H495" s="460" t="s">
        <v>24</v>
      </c>
      <c r="I495" s="460" t="s">
        <v>23</v>
      </c>
      <c r="J495" s="460" t="s">
        <v>25</v>
      </c>
      <c r="K495" s="461" t="s">
        <v>33</v>
      </c>
    </row>
    <row r="496" spans="3:11" ht="15.75" x14ac:dyDescent="0.25">
      <c r="C496" s="454" t="s">
        <v>1133</v>
      </c>
      <c r="D496" s="456" t="s">
        <v>31</v>
      </c>
      <c r="E496" s="457" t="s">
        <v>841</v>
      </c>
      <c r="F496" s="457" t="s">
        <v>20</v>
      </c>
      <c r="G496" s="457" t="s">
        <v>21</v>
      </c>
      <c r="H496" s="460" t="s">
        <v>24</v>
      </c>
      <c r="I496" s="460" t="s">
        <v>23</v>
      </c>
      <c r="J496" s="460" t="s">
        <v>25</v>
      </c>
      <c r="K496" s="461" t="s">
        <v>22</v>
      </c>
    </row>
    <row r="497" spans="3:11" ht="15.75" x14ac:dyDescent="0.25">
      <c r="C497" s="454" t="s">
        <v>1132</v>
      </c>
      <c r="D497" s="456" t="s">
        <v>31</v>
      </c>
      <c r="E497" s="457" t="s">
        <v>22</v>
      </c>
      <c r="F497" s="457" t="s">
        <v>20</v>
      </c>
      <c r="G497" s="457" t="s">
        <v>21</v>
      </c>
      <c r="H497" s="460" t="s">
        <v>24</v>
      </c>
      <c r="I497" s="460" t="s">
        <v>23</v>
      </c>
      <c r="J497" s="460" t="s">
        <v>25</v>
      </c>
      <c r="K497" s="461" t="s">
        <v>32</v>
      </c>
    </row>
    <row r="498" spans="3:11" ht="15.75" x14ac:dyDescent="0.25">
      <c r="C498" s="454" t="s">
        <v>1131</v>
      </c>
      <c r="D498" s="456" t="s">
        <v>21</v>
      </c>
      <c r="E498" s="457" t="s">
        <v>272</v>
      </c>
      <c r="F498" s="457" t="s">
        <v>20</v>
      </c>
      <c r="G498" s="457" t="s">
        <v>25</v>
      </c>
      <c r="H498" s="460" t="s">
        <v>24</v>
      </c>
      <c r="I498" s="460" t="s">
        <v>23</v>
      </c>
      <c r="J498" s="460" t="s">
        <v>34</v>
      </c>
      <c r="K498" s="461" t="s">
        <v>22</v>
      </c>
    </row>
    <row r="499" spans="3:11" ht="15.75" x14ac:dyDescent="0.25">
      <c r="C499" s="454" t="s">
        <v>1130</v>
      </c>
      <c r="D499" s="456" t="s">
        <v>21</v>
      </c>
      <c r="E499" s="457" t="s">
        <v>272</v>
      </c>
      <c r="F499" s="457" t="s">
        <v>20</v>
      </c>
      <c r="G499" s="457" t="s">
        <v>25</v>
      </c>
      <c r="H499" s="460" t="s">
        <v>24</v>
      </c>
      <c r="I499" s="460" t="s">
        <v>23</v>
      </c>
      <c r="J499" s="460" t="s">
        <v>22</v>
      </c>
      <c r="K499" s="461" t="s">
        <v>33</v>
      </c>
    </row>
    <row r="500" spans="3:11" ht="15.75" x14ac:dyDescent="0.25">
      <c r="C500" s="454" t="s">
        <v>1129</v>
      </c>
      <c r="D500" s="456" t="s">
        <v>21</v>
      </c>
      <c r="E500" s="457" t="s">
        <v>272</v>
      </c>
      <c r="F500" s="457" t="s">
        <v>20</v>
      </c>
      <c r="G500" s="457" t="s">
        <v>25</v>
      </c>
      <c r="H500" s="460" t="s">
        <v>24</v>
      </c>
      <c r="I500" s="460" t="s">
        <v>23</v>
      </c>
      <c r="J500" s="460" t="s">
        <v>22</v>
      </c>
      <c r="K500" s="461" t="s">
        <v>841</v>
      </c>
    </row>
    <row r="501" spans="3:11" ht="15.75" x14ac:dyDescent="0.25">
      <c r="C501" s="454" t="s">
        <v>1128</v>
      </c>
      <c r="D501" s="456" t="s">
        <v>21</v>
      </c>
      <c r="E501" s="457" t="s">
        <v>272</v>
      </c>
      <c r="F501" s="457" t="s">
        <v>20</v>
      </c>
      <c r="G501" s="457" t="s">
        <v>25</v>
      </c>
      <c r="H501" s="460" t="s">
        <v>24</v>
      </c>
      <c r="I501" s="460" t="s">
        <v>23</v>
      </c>
      <c r="J501" s="460" t="s">
        <v>22</v>
      </c>
      <c r="K501" s="461" t="s">
        <v>32</v>
      </c>
    </row>
    <row r="502" spans="3:11" ht="16.5" thickBot="1" x14ac:dyDescent="0.3">
      <c r="C502" s="455" t="s">
        <v>1127</v>
      </c>
      <c r="D502" s="462" t="s">
        <v>31</v>
      </c>
      <c r="E502" s="463" t="s">
        <v>272</v>
      </c>
      <c r="F502" s="463" t="s">
        <v>20</v>
      </c>
      <c r="G502" s="463" t="s">
        <v>21</v>
      </c>
      <c r="H502" s="464" t="s">
        <v>24</v>
      </c>
      <c r="I502" s="464" t="s">
        <v>23</v>
      </c>
      <c r="J502" s="464" t="s">
        <v>25</v>
      </c>
      <c r="K502" s="465" t="s">
        <v>22</v>
      </c>
    </row>
    <row r="503" spans="3:11" ht="15.75" thickTop="1" x14ac:dyDescent="0.25">
      <c r="H503" s="382"/>
      <c r="I503" s="382"/>
      <c r="J503" s="382"/>
      <c r="K503" s="38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8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69" t="str">
        <f>Language!$E$180</f>
        <v>Third in the group</v>
      </c>
    </row>
    <row r="2" spans="1:19" ht="38.25" customHeight="1" x14ac:dyDescent="0.25"/>
    <row r="3" spans="1:19" x14ac:dyDescent="0.25">
      <c r="A3" s="470"/>
      <c r="B3" s="35"/>
      <c r="C3" s="34"/>
      <c r="D3" s="468" t="s">
        <v>1107</v>
      </c>
      <c r="E3" s="468" t="s">
        <v>190</v>
      </c>
      <c r="F3" s="468" t="s">
        <v>1108</v>
      </c>
      <c r="G3" s="468" t="s">
        <v>1109</v>
      </c>
      <c r="H3" s="468" t="s">
        <v>191</v>
      </c>
      <c r="I3" s="468" t="s">
        <v>198</v>
      </c>
      <c r="J3" s="468"/>
      <c r="K3" s="468" t="s">
        <v>30</v>
      </c>
      <c r="L3" s="651" t="s">
        <v>1725</v>
      </c>
    </row>
    <row r="4" spans="1:19" x14ac:dyDescent="0.25">
      <c r="A4" s="382"/>
      <c r="B4" s="522" t="s">
        <v>26</v>
      </c>
      <c r="C4" s="523" t="str">
        <f>CalcA!$D$24</f>
        <v>Rep. of Korea</v>
      </c>
      <c r="D4" s="522">
        <f>CalcA!$E$24</f>
        <v>0</v>
      </c>
      <c r="E4" s="522">
        <f>F4-G4</f>
        <v>0</v>
      </c>
      <c r="F4" s="522">
        <f>CalcA!$F$24</f>
        <v>0</v>
      </c>
      <c r="G4" s="522">
        <f>CalcA!$G$24</f>
        <v>0</v>
      </c>
      <c r="H4" s="524">
        <f t="shared" ref="H4:H15" si="0">$D4*$S$4+($E4+$S$5/2)*$S$5+$F4*$S$6+$K4*$S$7+$L4*$S$8</f>
        <v>500000.00007499999</v>
      </c>
      <c r="I4" s="522" t="s">
        <v>24</v>
      </c>
      <c r="J4" s="522"/>
      <c r="K4" s="522">
        <f>SUMIFS(FairPlay!$C$6:$C$27,FairPlay!$B$6:$B$27,$C4)+SUMIFS(FairPlay!$F$6:$F$27,FairPlay!$E$6:$E$27,$C4)+SUMIFS(FairPlay!$I$6:$I$27,FairPlay!$H$6:$H$27,$C4)</f>
        <v>0</v>
      </c>
      <c r="L4" s="522">
        <f>100-INDEX(Language!$D$5:$D$100,MATCH($C4,Language!$E$5:$E$100,0),1)</f>
        <v>75</v>
      </c>
      <c r="R4" s="815" t="s">
        <v>1798</v>
      </c>
      <c r="S4" s="816">
        <v>1000000</v>
      </c>
    </row>
    <row r="5" spans="1:19" x14ac:dyDescent="0.25">
      <c r="A5" s="382"/>
      <c r="B5" s="467" t="s">
        <v>27</v>
      </c>
      <c r="C5" s="27" t="str">
        <f>CalcB!$D$24</f>
        <v>Qatar</v>
      </c>
      <c r="D5" s="467">
        <f>CalcB!$E$24</f>
        <v>0</v>
      </c>
      <c r="E5" s="467">
        <f t="shared" ref="E5:E15" si="1">F5-G5</f>
        <v>0</v>
      </c>
      <c r="F5" s="467">
        <f>CalcB!$F$24</f>
        <v>0</v>
      </c>
      <c r="G5" s="467">
        <f>CalcB!$G$24</f>
        <v>0</v>
      </c>
      <c r="H5" s="525">
        <f t="shared" si="0"/>
        <v>500000.00004499999</v>
      </c>
      <c r="I5" s="467" t="s">
        <v>20</v>
      </c>
      <c r="J5" s="467"/>
      <c r="K5" s="467">
        <f>SUMIFS(FairPlay!$C$6:$C$27,FairPlay!$B$6:$B$27,$C5)+SUMIFS(FairPlay!$F$6:$F$27,FairPlay!$E$6:$E$27,$C5)+SUMIFS(FairPlay!$I$6:$I$27,FairPlay!$H$6:$H$27,$C5)</f>
        <v>0</v>
      </c>
      <c r="L5" s="467">
        <f>100-INDEX(Language!$D$5:$D$100,MATCH($C5,Language!$E$5:$E$100,0),1)</f>
        <v>45</v>
      </c>
      <c r="R5" s="817" t="s">
        <v>1797</v>
      </c>
      <c r="S5" s="818">
        <v>1000</v>
      </c>
    </row>
    <row r="6" spans="1:19" x14ac:dyDescent="0.25">
      <c r="A6" s="382"/>
      <c r="B6" s="467" t="s">
        <v>28</v>
      </c>
      <c r="C6" s="27" t="str">
        <f>CalcC!$D$24</f>
        <v>Haiti</v>
      </c>
      <c r="D6" s="467">
        <f>CalcC!$E$24</f>
        <v>0</v>
      </c>
      <c r="E6" s="467">
        <f t="shared" si="1"/>
        <v>0</v>
      </c>
      <c r="F6" s="467">
        <f>CalcC!$F$24</f>
        <v>0</v>
      </c>
      <c r="G6" s="467">
        <f>CalcC!$G$24</f>
        <v>0</v>
      </c>
      <c r="H6" s="525">
        <f t="shared" si="0"/>
        <v>500000.00001700001</v>
      </c>
      <c r="I6" s="467" t="s">
        <v>21</v>
      </c>
      <c r="J6" s="467"/>
      <c r="K6" s="467">
        <f>SUMIFS(FairPlay!$C$6:$C$27,FairPlay!$B$6:$B$27,$C6)+SUMIFS(FairPlay!$F$6:$F$27,FairPlay!$E$6:$E$27,$C6)+SUMIFS(FairPlay!$I$6:$I$27,FairPlay!$H$6:$H$27,$C6)</f>
        <v>0</v>
      </c>
      <c r="L6" s="467">
        <f>100-INDEX(Language!$D$5:$D$100,MATCH($C6,Language!$E$5:$E$100,0),1)</f>
        <v>17</v>
      </c>
      <c r="R6" s="817" t="s">
        <v>1796</v>
      </c>
      <c r="S6" s="818">
        <v>1</v>
      </c>
    </row>
    <row r="7" spans="1:19" x14ac:dyDescent="0.25">
      <c r="A7" s="382"/>
      <c r="B7" s="467" t="s">
        <v>29</v>
      </c>
      <c r="C7" s="27" t="str">
        <f>CalcD!$D$24</f>
        <v>Australia</v>
      </c>
      <c r="D7" s="467">
        <f>CalcD!$E$24</f>
        <v>0</v>
      </c>
      <c r="E7" s="467">
        <f t="shared" si="1"/>
        <v>0</v>
      </c>
      <c r="F7" s="467">
        <f>CalcD!$F$24</f>
        <v>0</v>
      </c>
      <c r="G7" s="467">
        <f>CalcD!$G$24</f>
        <v>0</v>
      </c>
      <c r="H7" s="525">
        <f t="shared" si="0"/>
        <v>500000.00007299997</v>
      </c>
      <c r="I7" s="467" t="s">
        <v>25</v>
      </c>
      <c r="J7" s="467"/>
      <c r="K7" s="467">
        <f>SUMIFS(FairPlay!$C$6:$C$27,FairPlay!$B$6:$B$27,$C7)+SUMIFS(FairPlay!$F$6:$F$27,FairPlay!$E$6:$E$27,$C7)+SUMIFS(FairPlay!$I$6:$I$27,FairPlay!$H$6:$H$27,$C7)</f>
        <v>0</v>
      </c>
      <c r="L7" s="467">
        <f>100-INDEX(Language!$D$5:$D$100,MATCH($C7,Language!$E$5:$E$100,0),1)</f>
        <v>73</v>
      </c>
      <c r="R7" s="817" t="s">
        <v>1799</v>
      </c>
      <c r="S7" s="818">
        <v>1E-3</v>
      </c>
    </row>
    <row r="8" spans="1:19" x14ac:dyDescent="0.25">
      <c r="A8" s="382"/>
      <c r="B8" s="467" t="s">
        <v>1111</v>
      </c>
      <c r="C8" s="27" t="str">
        <f>CalcE!$D$24</f>
        <v>Ivory Coast</v>
      </c>
      <c r="D8" s="467">
        <f>CalcE!$E$24</f>
        <v>0</v>
      </c>
      <c r="E8" s="467">
        <f t="shared" si="1"/>
        <v>0</v>
      </c>
      <c r="F8" s="467">
        <f>CalcE!$F$24</f>
        <v>0</v>
      </c>
      <c r="G8" s="467">
        <f>CalcE!$G$24</f>
        <v>0</v>
      </c>
      <c r="H8" s="525">
        <f t="shared" si="0"/>
        <v>500000.00006599998</v>
      </c>
      <c r="I8" s="467" t="s">
        <v>22</v>
      </c>
      <c r="J8" s="467"/>
      <c r="K8" s="467">
        <f>SUMIFS(FairPlay!$C$6:$C$27,FairPlay!$B$6:$B$27,$C8)+SUMIFS(FairPlay!$F$6:$F$27,FairPlay!$E$6:$E$27,$C8)+SUMIFS(FairPlay!$I$6:$I$27,FairPlay!$H$6:$H$27,$C8)</f>
        <v>0</v>
      </c>
      <c r="L8" s="467">
        <f>100-INDEX(Language!$D$5:$D$100,MATCH($C8,Language!$E$5:$E$100,0),1)</f>
        <v>66</v>
      </c>
      <c r="R8" s="819" t="s">
        <v>1800</v>
      </c>
      <c r="S8" s="820">
        <v>9.9999999999999995E-7</v>
      </c>
    </row>
    <row r="9" spans="1:19" x14ac:dyDescent="0.25">
      <c r="A9" s="382"/>
      <c r="B9" s="467" t="s">
        <v>1112</v>
      </c>
      <c r="C9" s="27" t="str">
        <f>CalcF!$D$24</f>
        <v>Sweden</v>
      </c>
      <c r="D9" s="467">
        <f>CalcF!$E$24</f>
        <v>0</v>
      </c>
      <c r="E9" s="467">
        <f t="shared" si="1"/>
        <v>0</v>
      </c>
      <c r="F9" s="467">
        <f>CalcF!$F$24</f>
        <v>0</v>
      </c>
      <c r="G9" s="467">
        <f>CalcF!$G$24</f>
        <v>0</v>
      </c>
      <c r="H9" s="525">
        <f t="shared" si="0"/>
        <v>500000.00006200001</v>
      </c>
      <c r="I9" s="467" t="s">
        <v>23</v>
      </c>
      <c r="J9" s="467"/>
      <c r="K9" s="467">
        <f>SUMIFS(FairPlay!$C$6:$C$27,FairPlay!$B$6:$B$27,$C9)+SUMIFS(FairPlay!$F$6:$F$27,FairPlay!$E$6:$E$27,$C9)+SUMIFS(FairPlay!$I$6:$I$27,FairPlay!$H$6:$H$27,$C9)</f>
        <v>0</v>
      </c>
      <c r="L9" s="467">
        <f>100-INDEX(Language!$D$5:$D$100,MATCH($C9,Language!$E$5:$E$100,0),1)</f>
        <v>62</v>
      </c>
    </row>
    <row r="10" spans="1:19" x14ac:dyDescent="0.25">
      <c r="A10" s="382"/>
      <c r="B10" s="467" t="s">
        <v>1115</v>
      </c>
      <c r="C10" s="27" t="str">
        <f>CalcG!$D$24</f>
        <v>IR Iran</v>
      </c>
      <c r="D10" s="467">
        <f>CalcG!$E$24</f>
        <v>0</v>
      </c>
      <c r="E10" s="467">
        <f t="shared" si="1"/>
        <v>0</v>
      </c>
      <c r="F10" s="467">
        <f>CalcG!$F$24</f>
        <v>0</v>
      </c>
      <c r="G10" s="467">
        <f>CalcG!$G$24</f>
        <v>0</v>
      </c>
      <c r="H10" s="525">
        <f t="shared" si="0"/>
        <v>500000.00007900002</v>
      </c>
      <c r="I10" s="467" t="s">
        <v>272</v>
      </c>
      <c r="J10" s="467"/>
      <c r="K10" s="467">
        <f>SUMIFS(FairPlay!$C$6:$C$27,FairPlay!$B$6:$B$27,$C10)+SUMIFS(FairPlay!$F$6:$F$27,FairPlay!$E$6:$E$27,$C10)+SUMIFS(FairPlay!$I$6:$I$27,FairPlay!$H$6:$H$27,$C10)</f>
        <v>0</v>
      </c>
      <c r="L10" s="467">
        <f>100-INDEX(Language!$D$5:$D$100,MATCH($C10,Language!$E$5:$E$100,0),1)</f>
        <v>79</v>
      </c>
    </row>
    <row r="11" spans="1:19" x14ac:dyDescent="0.25">
      <c r="A11" s="382"/>
      <c r="B11" s="467" t="s">
        <v>1116</v>
      </c>
      <c r="C11" s="27" t="str">
        <f>CalcH!$D$24</f>
        <v>Saudi Arabia</v>
      </c>
      <c r="D11" s="467">
        <f>CalcH!$E$24</f>
        <v>0</v>
      </c>
      <c r="E11" s="467">
        <f t="shared" si="1"/>
        <v>0</v>
      </c>
      <c r="F11" s="467">
        <f>CalcH!$F$24</f>
        <v>0</v>
      </c>
      <c r="G11" s="467">
        <f>CalcH!$G$24</f>
        <v>0</v>
      </c>
      <c r="H11" s="525">
        <f t="shared" si="0"/>
        <v>500000.00003900001</v>
      </c>
      <c r="I11" s="467" t="s">
        <v>31</v>
      </c>
      <c r="J11" s="467"/>
      <c r="K11" s="467">
        <f>SUMIFS(FairPlay!$C$6:$C$27,FairPlay!$B$6:$B$27,$C11)+SUMIFS(FairPlay!$F$6:$F$27,FairPlay!$E$6:$E$27,$C11)+SUMIFS(FairPlay!$I$6:$I$27,FairPlay!$H$6:$H$27,$C11)</f>
        <v>0</v>
      </c>
      <c r="L11" s="467">
        <f>100-INDEX(Language!$D$5:$D$100,MATCH($C11,Language!$E$5:$E$100,0),1)</f>
        <v>39</v>
      </c>
    </row>
    <row r="12" spans="1:19" x14ac:dyDescent="0.25">
      <c r="A12" s="382"/>
      <c r="B12" s="467" t="s">
        <v>1117</v>
      </c>
      <c r="C12" s="27" t="str">
        <f>CalcI!$D$24</f>
        <v>Iraq</v>
      </c>
      <c r="D12" s="467">
        <f>CalcI!$E$24</f>
        <v>0</v>
      </c>
      <c r="E12" s="467">
        <f t="shared" si="1"/>
        <v>0</v>
      </c>
      <c r="F12" s="467">
        <f>CalcI!$F$24</f>
        <v>0</v>
      </c>
      <c r="G12" s="467">
        <f>CalcI!$G$24</f>
        <v>0</v>
      </c>
      <c r="H12" s="525">
        <f t="shared" si="0"/>
        <v>500000.00004299998</v>
      </c>
      <c r="I12" s="467" t="s">
        <v>32</v>
      </c>
      <c r="J12" s="467"/>
      <c r="K12" s="467">
        <f>SUMIFS(FairPlay!$C$6:$C$27,FairPlay!$B$6:$B$27,$C12)+SUMIFS(FairPlay!$F$6:$F$27,FairPlay!$E$6:$E$27,$C12)+SUMIFS(FairPlay!$I$6:$I$27,FairPlay!$H$6:$H$27,$C12)</f>
        <v>0</v>
      </c>
      <c r="L12" s="467">
        <f>100-INDEX(Language!$D$5:$D$100,MATCH($C12,Language!$E$5:$E$100,0),1)</f>
        <v>43</v>
      </c>
    </row>
    <row r="13" spans="1:19" x14ac:dyDescent="0.25">
      <c r="A13" s="382"/>
      <c r="B13" s="467" t="s">
        <v>1118</v>
      </c>
      <c r="C13" s="27" t="str">
        <f>CalcJ!$D$24</f>
        <v>Austria</v>
      </c>
      <c r="D13" s="467">
        <f>CalcJ!$E$24</f>
        <v>0</v>
      </c>
      <c r="E13" s="467">
        <f t="shared" si="1"/>
        <v>0</v>
      </c>
      <c r="F13" s="467">
        <f>CalcJ!$F$24</f>
        <v>0</v>
      </c>
      <c r="G13" s="467">
        <f>CalcJ!$G$24</f>
        <v>0</v>
      </c>
      <c r="H13" s="525">
        <f t="shared" si="0"/>
        <v>500000.000076</v>
      </c>
      <c r="I13" s="467" t="s">
        <v>841</v>
      </c>
      <c r="J13" s="467"/>
      <c r="K13" s="467">
        <f>SUMIFS(FairPlay!$C$6:$C$27,FairPlay!$B$6:$B$27,$C13)+SUMIFS(FairPlay!$F$6:$F$27,FairPlay!$E$6:$E$27,$C13)+SUMIFS(FairPlay!$I$6:$I$27,FairPlay!$H$6:$H$27,$C13)</f>
        <v>0</v>
      </c>
      <c r="L13" s="467">
        <f>100-INDEX(Language!$D$5:$D$100,MATCH($C13,Language!$E$5:$E$100,0),1)</f>
        <v>76</v>
      </c>
    </row>
    <row r="14" spans="1:19" x14ac:dyDescent="0.25">
      <c r="A14" s="382"/>
      <c r="B14" s="467" t="s">
        <v>1119</v>
      </c>
      <c r="C14" s="27" t="str">
        <f>CalcK!$D$24</f>
        <v>Uzbekistan</v>
      </c>
      <c r="D14" s="467">
        <f>CalcK!$E$24</f>
        <v>0</v>
      </c>
      <c r="E14" s="467">
        <f t="shared" si="1"/>
        <v>0</v>
      </c>
      <c r="F14" s="467">
        <f>CalcK!$F$24</f>
        <v>0</v>
      </c>
      <c r="G14" s="467">
        <f>CalcK!$G$24</f>
        <v>0</v>
      </c>
      <c r="H14" s="525">
        <f t="shared" si="0"/>
        <v>500000.00004999997</v>
      </c>
      <c r="I14" s="467" t="s">
        <v>33</v>
      </c>
      <c r="J14" s="467"/>
      <c r="K14" s="467">
        <f>SUMIFS(FairPlay!$C$6:$C$27,FairPlay!$B$6:$B$27,$C14)+SUMIFS(FairPlay!$F$6:$F$27,FairPlay!$E$6:$E$27,$C14)+SUMIFS(FairPlay!$I$6:$I$27,FairPlay!$H$6:$H$27,$C14)</f>
        <v>0</v>
      </c>
      <c r="L14" s="467">
        <f>100-INDEX(Language!$D$5:$D$100,MATCH($C14,Language!$E$5:$E$100,0),1)</f>
        <v>50</v>
      </c>
    </row>
    <row r="15" spans="1:19" x14ac:dyDescent="0.25">
      <c r="A15" s="382"/>
      <c r="B15" s="35" t="s">
        <v>1120</v>
      </c>
      <c r="C15" s="34" t="str">
        <f>CalcL!$D$24</f>
        <v>Ghana</v>
      </c>
      <c r="D15" s="35">
        <f>CalcL!$E$24</f>
        <v>0</v>
      </c>
      <c r="E15" s="35">
        <f t="shared" si="1"/>
        <v>0</v>
      </c>
      <c r="F15" s="35">
        <f>CalcL!$F$24</f>
        <v>0</v>
      </c>
      <c r="G15" s="35">
        <f>CalcL!$G$24</f>
        <v>0</v>
      </c>
      <c r="H15" s="526">
        <f t="shared" si="0"/>
        <v>500000.00002600002</v>
      </c>
      <c r="I15" s="35" t="s">
        <v>34</v>
      </c>
      <c r="J15" s="35"/>
      <c r="K15" s="35">
        <f>SUMIFS(FairPlay!$C$6:$C$27,FairPlay!$B$6:$B$27,$C15)+SUMIFS(FairPlay!$F$6:$F$27,FairPlay!$E$6:$E$27,$C15)+SUMIFS(FairPlay!$I$6:$I$27,FairPlay!$H$6:$H$27,$C15)</f>
        <v>0</v>
      </c>
      <c r="L15" s="35">
        <f>100-INDEX(Language!$D$5:$D$100,MATCH($C15,Language!$E$5:$E$100,0),1)</f>
        <v>26</v>
      </c>
    </row>
    <row r="16" spans="1:19" ht="15.75" thickBot="1" x14ac:dyDescent="0.3">
      <c r="D16" s="58" t="s">
        <v>1107</v>
      </c>
      <c r="E16" s="58" t="s">
        <v>190</v>
      </c>
      <c r="F16" s="468" t="s">
        <v>1108</v>
      </c>
      <c r="G16" s="468" t="s">
        <v>1109</v>
      </c>
      <c r="H16" s="468" t="s">
        <v>191</v>
      </c>
      <c r="I16" s="58" t="s">
        <v>198</v>
      </c>
      <c r="J16" s="382"/>
    </row>
    <row r="17" spans="2:16" ht="15.75" thickTop="1" x14ac:dyDescent="0.25">
      <c r="B17" s="471" t="s">
        <v>26</v>
      </c>
      <c r="C17" s="472" t="str">
        <f t="shared" ref="C17:G22" si="2">INDEX(C$4:C$15,MATCH($H17,$H$4:$H$15,0))</f>
        <v>IR Iran</v>
      </c>
      <c r="D17" s="473">
        <f t="shared" si="2"/>
        <v>0</v>
      </c>
      <c r="E17" s="474">
        <f t="shared" si="2"/>
        <v>0</v>
      </c>
      <c r="F17" s="475">
        <f t="shared" si="2"/>
        <v>0</v>
      </c>
      <c r="G17" s="476">
        <f t="shared" si="2"/>
        <v>0</v>
      </c>
      <c r="H17" s="477">
        <f t="shared" ref="H17:H22" si="3">LARGE($H$4:$H$15,ROW(A1))</f>
        <v>500000.00007900002</v>
      </c>
      <c r="I17" s="478" t="str">
        <f t="shared" ref="I17:I22" si="4">INDEX(I$4:I$15,MATCH($H17,$H$4:$H$15,0))</f>
        <v>G</v>
      </c>
      <c r="J17" s="519"/>
      <c r="K17" s="479">
        <f t="array" ref="K17">SUM(IF($I$17:$I$24 &lt; $I17,1))</f>
        <v>5</v>
      </c>
      <c r="L17" s="474" t="str">
        <f>INDEX($I$17:$I$24,MATCH(ROW(A1)-1,$K$17:$K$24,0))</f>
        <v>A</v>
      </c>
      <c r="M17" s="473">
        <f>D17</f>
        <v>0</v>
      </c>
      <c r="N17" s="480">
        <f>F17</f>
        <v>0</v>
      </c>
      <c r="O17" s="481" t="s">
        <v>1113</v>
      </c>
      <c r="P17" s="482">
        <f>G17</f>
        <v>0</v>
      </c>
    </row>
    <row r="18" spans="2:16" x14ac:dyDescent="0.25">
      <c r="B18" s="483" t="s">
        <v>27</v>
      </c>
      <c r="C18" s="484" t="str">
        <f t="shared" si="2"/>
        <v>Austria</v>
      </c>
      <c r="D18" s="485">
        <f t="shared" si="2"/>
        <v>0</v>
      </c>
      <c r="E18" s="486">
        <f t="shared" si="2"/>
        <v>0</v>
      </c>
      <c r="F18" s="487">
        <f t="shared" si="2"/>
        <v>0</v>
      </c>
      <c r="G18" s="488">
        <f t="shared" si="2"/>
        <v>0</v>
      </c>
      <c r="H18" s="489">
        <f t="shared" si="3"/>
        <v>500000.000076</v>
      </c>
      <c r="I18" s="490" t="str">
        <f t="shared" si="4"/>
        <v>J</v>
      </c>
      <c r="J18" s="520"/>
      <c r="K18" s="491">
        <f t="array" ref="K18">SUM(IF($I$17:$I$24 &lt; $I18,1))</f>
        <v>6</v>
      </c>
      <c r="L18" s="486" t="str">
        <f>INDEX($I$17:$I$24,MATCH(ROW(A2)-1,$K$17:$K$24,0))</f>
        <v>B</v>
      </c>
      <c r="M18" s="485">
        <f t="shared" ref="M18:M22" si="5">D18</f>
        <v>0</v>
      </c>
      <c r="N18" s="492">
        <f t="shared" ref="N18:N22" si="6">F18</f>
        <v>0</v>
      </c>
      <c r="O18" s="493" t="s">
        <v>1113</v>
      </c>
      <c r="P18" s="494">
        <f t="shared" ref="P18:P22" si="7">G18</f>
        <v>0</v>
      </c>
    </row>
    <row r="19" spans="2:16" x14ac:dyDescent="0.25">
      <c r="B19" s="483" t="s">
        <v>28</v>
      </c>
      <c r="C19" s="484" t="str">
        <f t="shared" si="2"/>
        <v>Rep. of Korea</v>
      </c>
      <c r="D19" s="485">
        <f t="shared" si="2"/>
        <v>0</v>
      </c>
      <c r="E19" s="486">
        <f t="shared" si="2"/>
        <v>0</v>
      </c>
      <c r="F19" s="487">
        <f t="shared" si="2"/>
        <v>0</v>
      </c>
      <c r="G19" s="488">
        <f t="shared" si="2"/>
        <v>0</v>
      </c>
      <c r="H19" s="489">
        <f t="shared" si="3"/>
        <v>500000.00007499999</v>
      </c>
      <c r="I19" s="490" t="str">
        <f t="shared" si="4"/>
        <v>A</v>
      </c>
      <c r="J19" s="520"/>
      <c r="K19" s="491">
        <f t="array" ref="K19">SUM(IF($I$17:$I$24 &lt; $I19,1))</f>
        <v>0</v>
      </c>
      <c r="L19" s="486" t="str">
        <f t="shared" ref="L19:L24" si="8">INDEX($I$17:$I$24,MATCH(ROW(A3)-1,$K$17:$K$24,0))</f>
        <v>D</v>
      </c>
      <c r="M19" s="485">
        <f t="shared" si="5"/>
        <v>0</v>
      </c>
      <c r="N19" s="492">
        <f t="shared" si="6"/>
        <v>0</v>
      </c>
      <c r="O19" s="493" t="s">
        <v>1113</v>
      </c>
      <c r="P19" s="494">
        <f t="shared" si="7"/>
        <v>0</v>
      </c>
    </row>
    <row r="20" spans="2:16" x14ac:dyDescent="0.25">
      <c r="B20" s="483" t="s">
        <v>29</v>
      </c>
      <c r="C20" s="484" t="str">
        <f t="shared" si="2"/>
        <v>Australia</v>
      </c>
      <c r="D20" s="485">
        <f t="shared" si="2"/>
        <v>0</v>
      </c>
      <c r="E20" s="486">
        <f t="shared" si="2"/>
        <v>0</v>
      </c>
      <c r="F20" s="487">
        <f t="shared" si="2"/>
        <v>0</v>
      </c>
      <c r="G20" s="488">
        <f t="shared" si="2"/>
        <v>0</v>
      </c>
      <c r="H20" s="489">
        <f t="shared" si="3"/>
        <v>500000.00007299997</v>
      </c>
      <c r="I20" s="490" t="str">
        <f t="shared" si="4"/>
        <v>D</v>
      </c>
      <c r="J20" s="520"/>
      <c r="K20" s="491">
        <f t="array" ref="K20">SUM(IF($I$17:$I$24 &lt; $I20,1))</f>
        <v>2</v>
      </c>
      <c r="L20" s="486" t="str">
        <f t="shared" si="8"/>
        <v>E</v>
      </c>
      <c r="M20" s="485">
        <f t="shared" si="5"/>
        <v>0</v>
      </c>
      <c r="N20" s="492">
        <f t="shared" si="6"/>
        <v>0</v>
      </c>
      <c r="O20" s="493" t="s">
        <v>1113</v>
      </c>
      <c r="P20" s="494">
        <f t="shared" si="7"/>
        <v>0</v>
      </c>
    </row>
    <row r="21" spans="2:16" x14ac:dyDescent="0.25">
      <c r="B21" s="483" t="s">
        <v>1111</v>
      </c>
      <c r="C21" s="484" t="str">
        <f t="shared" si="2"/>
        <v>Ivory Coast</v>
      </c>
      <c r="D21" s="485">
        <f t="shared" si="2"/>
        <v>0</v>
      </c>
      <c r="E21" s="486">
        <f t="shared" si="2"/>
        <v>0</v>
      </c>
      <c r="F21" s="487">
        <f t="shared" si="2"/>
        <v>0</v>
      </c>
      <c r="G21" s="488">
        <f t="shared" si="2"/>
        <v>0</v>
      </c>
      <c r="H21" s="489">
        <f t="shared" si="3"/>
        <v>500000.00006599998</v>
      </c>
      <c r="I21" s="490" t="str">
        <f t="shared" si="4"/>
        <v>E</v>
      </c>
      <c r="J21" s="520"/>
      <c r="K21" s="491">
        <f t="array" ref="K21">SUM(IF($I$17:$I$24 &lt; $I21,1))</f>
        <v>3</v>
      </c>
      <c r="L21" s="486" t="str">
        <f t="shared" si="8"/>
        <v>F</v>
      </c>
      <c r="M21" s="485">
        <f t="shared" si="5"/>
        <v>0</v>
      </c>
      <c r="N21" s="492">
        <f t="shared" si="6"/>
        <v>0</v>
      </c>
      <c r="O21" s="493" t="s">
        <v>1113</v>
      </c>
      <c r="P21" s="494">
        <f t="shared" si="7"/>
        <v>0</v>
      </c>
    </row>
    <row r="22" spans="2:16" x14ac:dyDescent="0.25">
      <c r="B22" s="508" t="s">
        <v>1112</v>
      </c>
      <c r="C22" s="509" t="str">
        <f t="shared" si="2"/>
        <v>Sweden</v>
      </c>
      <c r="D22" s="510">
        <f t="shared" si="2"/>
        <v>0</v>
      </c>
      <c r="E22" s="511">
        <f t="shared" si="2"/>
        <v>0</v>
      </c>
      <c r="F22" s="512">
        <f t="shared" si="2"/>
        <v>0</v>
      </c>
      <c r="G22" s="513">
        <f t="shared" si="2"/>
        <v>0</v>
      </c>
      <c r="H22" s="514">
        <f t="shared" si="3"/>
        <v>500000.00006200001</v>
      </c>
      <c r="I22" s="515" t="str">
        <f t="shared" si="4"/>
        <v>F</v>
      </c>
      <c r="J22" s="520"/>
      <c r="K22" s="491">
        <f t="array" ref="K22">SUM(IF($I$17:$I$24 &lt; $I22,1))</f>
        <v>4</v>
      </c>
      <c r="L22" s="486" t="str">
        <f t="shared" si="8"/>
        <v>G</v>
      </c>
      <c r="M22" s="510">
        <f t="shared" si="5"/>
        <v>0</v>
      </c>
      <c r="N22" s="516">
        <f t="shared" si="6"/>
        <v>0</v>
      </c>
      <c r="O22" s="517" t="s">
        <v>1113</v>
      </c>
      <c r="P22" s="518">
        <f t="shared" si="7"/>
        <v>0</v>
      </c>
    </row>
    <row r="23" spans="2:16" x14ac:dyDescent="0.25">
      <c r="B23" s="508" t="s">
        <v>1115</v>
      </c>
      <c r="C23" s="509" t="str">
        <f t="shared" ref="C23:G28" si="9">INDEX(C$4:C$15,MATCH($H23,$H$4:$H$15,0))</f>
        <v>Uzbekistan</v>
      </c>
      <c r="D23" s="510">
        <f t="shared" si="9"/>
        <v>0</v>
      </c>
      <c r="E23" s="511">
        <f t="shared" si="9"/>
        <v>0</v>
      </c>
      <c r="F23" s="512">
        <f t="shared" si="9"/>
        <v>0</v>
      </c>
      <c r="G23" s="513">
        <f t="shared" si="9"/>
        <v>0</v>
      </c>
      <c r="H23" s="514">
        <f t="shared" ref="H23:H28" si="10">LARGE($H$4:$H$15,ROW(A7))</f>
        <v>500000.00004999997</v>
      </c>
      <c r="I23" s="515" t="str">
        <f t="shared" ref="I23:I28" si="11">INDEX(I$4:I$15,MATCH($H23,$H$4:$H$15,0))</f>
        <v>K</v>
      </c>
      <c r="J23" s="27"/>
      <c r="K23" s="491">
        <f t="array" ref="K23">SUM(IF($I$17:$I$24 &lt; $I23,1))</f>
        <v>7</v>
      </c>
      <c r="L23" s="486" t="str">
        <f t="shared" si="8"/>
        <v>J</v>
      </c>
      <c r="M23" s="510">
        <f t="shared" ref="M23:M28" si="12">D23</f>
        <v>0</v>
      </c>
      <c r="N23" s="516">
        <f t="shared" ref="N23:N28" si="13">F23</f>
        <v>0</v>
      </c>
      <c r="O23" s="517" t="s">
        <v>1113</v>
      </c>
      <c r="P23" s="518">
        <f t="shared" ref="P23:P28" si="14">G23</f>
        <v>0</v>
      </c>
    </row>
    <row r="24" spans="2:16" x14ac:dyDescent="0.25">
      <c r="B24" s="508" t="s">
        <v>1116</v>
      </c>
      <c r="C24" s="509" t="str">
        <f t="shared" si="9"/>
        <v>Qatar</v>
      </c>
      <c r="D24" s="510">
        <f t="shared" si="9"/>
        <v>0</v>
      </c>
      <c r="E24" s="511">
        <f t="shared" si="9"/>
        <v>0</v>
      </c>
      <c r="F24" s="512">
        <f t="shared" si="9"/>
        <v>0</v>
      </c>
      <c r="G24" s="513">
        <f t="shared" si="9"/>
        <v>0</v>
      </c>
      <c r="H24" s="514">
        <f t="shared" si="10"/>
        <v>500000.00004499999</v>
      </c>
      <c r="I24" s="515" t="str">
        <f t="shared" si="11"/>
        <v>B</v>
      </c>
      <c r="J24" s="27"/>
      <c r="K24" s="491">
        <f t="array" ref="K24">SUM(IF($I$17:$I$24 &lt; $I24,1))</f>
        <v>1</v>
      </c>
      <c r="L24" s="486" t="str">
        <f t="shared" si="8"/>
        <v>K</v>
      </c>
      <c r="M24" s="510">
        <f t="shared" si="12"/>
        <v>0</v>
      </c>
      <c r="N24" s="516">
        <f t="shared" si="13"/>
        <v>0</v>
      </c>
      <c r="O24" s="517" t="s">
        <v>1113</v>
      </c>
      <c r="P24" s="518">
        <f t="shared" si="14"/>
        <v>0</v>
      </c>
    </row>
    <row r="25" spans="2:16" x14ac:dyDescent="0.25">
      <c r="B25" s="508" t="s">
        <v>1117</v>
      </c>
      <c r="C25" s="509" t="str">
        <f t="shared" si="9"/>
        <v>Iraq</v>
      </c>
      <c r="D25" s="510">
        <f t="shared" si="9"/>
        <v>0</v>
      </c>
      <c r="E25" s="511">
        <f t="shared" si="9"/>
        <v>0</v>
      </c>
      <c r="F25" s="512">
        <f t="shared" si="9"/>
        <v>0</v>
      </c>
      <c r="G25" s="513">
        <f t="shared" si="9"/>
        <v>0</v>
      </c>
      <c r="H25" s="514">
        <f t="shared" si="10"/>
        <v>500000.00004299998</v>
      </c>
      <c r="I25" s="515" t="str">
        <f t="shared" si="11"/>
        <v>I</v>
      </c>
      <c r="J25" s="27"/>
      <c r="K25" s="27"/>
      <c r="L25" s="55"/>
      <c r="M25" s="510">
        <f t="shared" si="12"/>
        <v>0</v>
      </c>
      <c r="N25" s="516">
        <f t="shared" si="13"/>
        <v>0</v>
      </c>
      <c r="O25" s="517" t="s">
        <v>1113</v>
      </c>
      <c r="P25" s="518">
        <f t="shared" si="14"/>
        <v>0</v>
      </c>
    </row>
    <row r="26" spans="2:16" x14ac:dyDescent="0.25">
      <c r="B26" s="508" t="s">
        <v>1118</v>
      </c>
      <c r="C26" s="509" t="str">
        <f t="shared" si="9"/>
        <v>Saudi Arabia</v>
      </c>
      <c r="D26" s="510">
        <f t="shared" si="9"/>
        <v>0</v>
      </c>
      <c r="E26" s="511">
        <f t="shared" si="9"/>
        <v>0</v>
      </c>
      <c r="F26" s="512">
        <f t="shared" si="9"/>
        <v>0</v>
      </c>
      <c r="G26" s="513">
        <f t="shared" si="9"/>
        <v>0</v>
      </c>
      <c r="H26" s="514">
        <f t="shared" si="10"/>
        <v>500000.00003900001</v>
      </c>
      <c r="I26" s="515" t="str">
        <f t="shared" si="11"/>
        <v>H</v>
      </c>
      <c r="J26" s="27"/>
      <c r="K26" s="27"/>
      <c r="L26" s="55"/>
      <c r="M26" s="510">
        <f t="shared" si="12"/>
        <v>0</v>
      </c>
      <c r="N26" s="516">
        <f t="shared" si="13"/>
        <v>0</v>
      </c>
      <c r="O26" s="517" t="s">
        <v>1113</v>
      </c>
      <c r="P26" s="518">
        <f t="shared" si="14"/>
        <v>0</v>
      </c>
    </row>
    <row r="27" spans="2:16" x14ac:dyDescent="0.25">
      <c r="B27" s="508" t="s">
        <v>1119</v>
      </c>
      <c r="C27" s="509" t="str">
        <f t="shared" si="9"/>
        <v>Ghana</v>
      </c>
      <c r="D27" s="510">
        <f t="shared" si="9"/>
        <v>0</v>
      </c>
      <c r="E27" s="511">
        <f t="shared" si="9"/>
        <v>0</v>
      </c>
      <c r="F27" s="512">
        <f t="shared" si="9"/>
        <v>0</v>
      </c>
      <c r="G27" s="513">
        <f t="shared" si="9"/>
        <v>0</v>
      </c>
      <c r="H27" s="514">
        <f t="shared" si="10"/>
        <v>500000.00002600002</v>
      </c>
      <c r="I27" s="515" t="str">
        <f t="shared" si="11"/>
        <v>L</v>
      </c>
      <c r="J27" s="27"/>
      <c r="K27" s="27"/>
      <c r="L27" s="55"/>
      <c r="M27" s="510">
        <f t="shared" si="12"/>
        <v>0</v>
      </c>
      <c r="N27" s="516">
        <f t="shared" si="13"/>
        <v>0</v>
      </c>
      <c r="O27" s="517" t="s">
        <v>1113</v>
      </c>
      <c r="P27" s="518">
        <f t="shared" si="14"/>
        <v>0</v>
      </c>
    </row>
    <row r="28" spans="2:16" ht="15.75" thickBot="1" x14ac:dyDescent="0.3">
      <c r="B28" s="495" t="s">
        <v>1120</v>
      </c>
      <c r="C28" s="496" t="str">
        <f t="shared" si="9"/>
        <v>Haiti</v>
      </c>
      <c r="D28" s="497">
        <f t="shared" si="9"/>
        <v>0</v>
      </c>
      <c r="E28" s="498">
        <f t="shared" si="9"/>
        <v>0</v>
      </c>
      <c r="F28" s="499">
        <f t="shared" si="9"/>
        <v>0</v>
      </c>
      <c r="G28" s="500">
        <f t="shared" si="9"/>
        <v>0</v>
      </c>
      <c r="H28" s="501">
        <f t="shared" si="10"/>
        <v>500000.00001700001</v>
      </c>
      <c r="I28" s="502" t="str">
        <f t="shared" si="11"/>
        <v>C</v>
      </c>
      <c r="J28" s="466"/>
      <c r="K28" s="466"/>
      <c r="L28" s="521"/>
      <c r="M28" s="497">
        <f t="shared" si="12"/>
        <v>0</v>
      </c>
      <c r="N28" s="503">
        <f t="shared" si="13"/>
        <v>0</v>
      </c>
      <c r="O28" s="504" t="s">
        <v>1113</v>
      </c>
      <c r="P28" s="505">
        <f t="shared" si="14"/>
        <v>0</v>
      </c>
    </row>
    <row r="29" spans="2:16" ht="15.75" thickTop="1" x14ac:dyDescent="0.25">
      <c r="L29" s="32"/>
    </row>
    <row r="30" spans="2:16" x14ac:dyDescent="0.25">
      <c r="B30" s="467"/>
      <c r="C30" s="27"/>
      <c r="D30" s="467"/>
      <c r="E30" s="467"/>
      <c r="F30" s="467"/>
      <c r="G30" s="1064" t="s">
        <v>1083</v>
      </c>
      <c r="H30" s="1064"/>
      <c r="I30" s="486" t="str">
        <f>IF(Distinctness!$G$17&gt;0,L17&amp;L18&amp;L19&amp;L20&amp;L21&amp;L22&amp;L23&amp;L24,"")</f>
        <v/>
      </c>
      <c r="J30" s="467"/>
      <c r="K30" s="467"/>
      <c r="L30" s="467"/>
    </row>
    <row r="31" spans="2:16" x14ac:dyDescent="0.25">
      <c r="B31" s="467"/>
      <c r="C31" s="27"/>
      <c r="D31" s="467"/>
      <c r="E31" s="467"/>
      <c r="F31" s="467"/>
      <c r="G31" s="467"/>
      <c r="H31" s="27"/>
      <c r="I31" s="467"/>
      <c r="J31" s="467"/>
      <c r="K31" s="467"/>
      <c r="L31" s="467"/>
    </row>
    <row r="33" spans="8:9" x14ac:dyDescent="0.25">
      <c r="H33" s="506" t="s">
        <v>1114</v>
      </c>
      <c r="I33" s="507"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2" t="s">
        <v>308</v>
      </c>
      <c r="C1" s="62"/>
      <c r="D1" s="62"/>
      <c r="E1" s="62"/>
      <c r="F1" s="62"/>
    </row>
    <row r="3" spans="2:14" x14ac:dyDescent="0.25">
      <c r="B3" s="39" t="s">
        <v>198</v>
      </c>
      <c r="C3" s="39" t="s">
        <v>197</v>
      </c>
      <c r="D3" s="39" t="s">
        <v>196</v>
      </c>
      <c r="E3" s="39" t="s">
        <v>199</v>
      </c>
      <c r="F3" s="39" t="s">
        <v>314</v>
      </c>
      <c r="G3" s="39" t="s">
        <v>35</v>
      </c>
      <c r="H3" s="39" t="s">
        <v>195</v>
      </c>
      <c r="J3" s="59"/>
      <c r="K3" s="60"/>
      <c r="L3" s="60"/>
      <c r="M3" s="60"/>
      <c r="N3" s="60"/>
    </row>
    <row r="4" spans="2:14" x14ac:dyDescent="0.25">
      <c r="B4" s="26" t="s">
        <v>24</v>
      </c>
      <c r="C4" s="26" t="b">
        <f>CalcA!$AU$14</f>
        <v>0</v>
      </c>
      <c r="D4" s="40">
        <f>COUNTIF($C$4:$C$15,TRUE)</f>
        <v>0</v>
      </c>
      <c r="E4" s="26" t="str">
        <f>IF($C4,$B4,"")</f>
        <v/>
      </c>
      <c r="F4" s="104">
        <f>LEN($E4)</f>
        <v>0</v>
      </c>
      <c r="G4" s="104">
        <f>SUM($F$4:$F4)</f>
        <v>0</v>
      </c>
      <c r="H4" t="str">
        <f>IF($E4&lt;&gt;"",$E4&amp;IF($G4=$G$15,"",IF($G4&lt;$G$15-1,", ",Language!$E$191)),"")</f>
        <v/>
      </c>
      <c r="J4" s="1065" t="str">
        <f>Language!$E$189&amp;"  "&amp;$K$13&amp;"."</f>
        <v>Groups with fair play valuation:  .</v>
      </c>
      <c r="K4" s="1066"/>
      <c r="L4" s="1066"/>
      <c r="M4" s="1066"/>
      <c r="N4" s="1066"/>
    </row>
    <row r="5" spans="2:14" x14ac:dyDescent="0.25">
      <c r="B5" s="26" t="s">
        <v>20</v>
      </c>
      <c r="C5" s="801" t="b">
        <f>CalcB!$AU$14</f>
        <v>0</v>
      </c>
      <c r="E5" s="801" t="str">
        <f t="shared" ref="E5:E15" si="0">IF($C5,$B5,"")</f>
        <v/>
      </c>
      <c r="F5" s="104">
        <f t="shared" ref="F5:F15" si="1">LEN($E5)</f>
        <v>0</v>
      </c>
      <c r="G5" s="104">
        <f>SUM($F$4:$F5)</f>
        <v>0</v>
      </c>
      <c r="H5" t="str">
        <f>IF($E5&lt;&gt;"",$E5&amp;IF($G5=$G$15,"",IF($G5&lt;$G$15-1,", ",Language!$E$191)),"")</f>
        <v/>
      </c>
      <c r="J5" s="1067" t="str">
        <f>Language!$E$190</f>
        <v>The placement has been clarified in all groups.</v>
      </c>
      <c r="K5" s="1067"/>
      <c r="L5" s="1067"/>
      <c r="M5" s="1067"/>
      <c r="N5" s="1067"/>
    </row>
    <row r="6" spans="2:14" x14ac:dyDescent="0.25">
      <c r="B6" s="26" t="s">
        <v>21</v>
      </c>
      <c r="C6" s="801" t="b">
        <f>CalcC!$AU$14</f>
        <v>0</v>
      </c>
      <c r="E6" s="801" t="str">
        <f t="shared" si="0"/>
        <v/>
      </c>
      <c r="F6" s="104">
        <f t="shared" si="1"/>
        <v>0</v>
      </c>
      <c r="G6" s="104">
        <f>SUM($F$4:$F6)</f>
        <v>0</v>
      </c>
      <c r="H6" t="str">
        <f>IF($E6&lt;&gt;"",$E6&amp;IF($G6=$G$15,"",IF($G6&lt;$G$15-1,", ",Language!$E$191)),"")</f>
        <v/>
      </c>
    </row>
    <row r="7" spans="2:14" x14ac:dyDescent="0.25">
      <c r="B7" s="26" t="s">
        <v>25</v>
      </c>
      <c r="C7" s="801" t="b">
        <f>CalcD!$AU$14</f>
        <v>0</v>
      </c>
      <c r="E7" s="801" t="str">
        <f t="shared" si="0"/>
        <v/>
      </c>
      <c r="F7" s="104">
        <f t="shared" si="1"/>
        <v>0</v>
      </c>
      <c r="G7" s="104">
        <f>SUM($F$4:$F7)</f>
        <v>0</v>
      </c>
      <c r="H7" t="str">
        <f>IF($E7&lt;&gt;"",$E7&amp;IF($G7=$G$15,"",IF($G7&lt;$G$15-1,", ",Language!$E$191)),"")</f>
        <v/>
      </c>
      <c r="J7" s="59"/>
      <c r="K7" s="59"/>
      <c r="L7" s="59"/>
      <c r="M7" s="59"/>
      <c r="N7" s="59"/>
    </row>
    <row r="8" spans="2:14" x14ac:dyDescent="0.25">
      <c r="B8" s="26" t="s">
        <v>22</v>
      </c>
      <c r="C8" s="801" t="b">
        <f>CalcE!$AU$14</f>
        <v>0</v>
      </c>
      <c r="E8" s="801" t="str">
        <f t="shared" si="0"/>
        <v/>
      </c>
      <c r="F8" s="104">
        <f t="shared" si="1"/>
        <v>0</v>
      </c>
      <c r="G8" s="104">
        <f>SUM($F$4:$F8)</f>
        <v>0</v>
      </c>
      <c r="H8" t="str">
        <f>IF($E8&lt;&gt;"",$E8&amp;IF($G8=$G$15,"",IF($G8&lt;$G$15-1,", ",Language!$E$191)),"")</f>
        <v/>
      </c>
      <c r="J8" s="59"/>
      <c r="K8" s="59"/>
      <c r="L8" s="59"/>
      <c r="M8" s="59"/>
      <c r="N8" s="59"/>
    </row>
    <row r="9" spans="2:14" x14ac:dyDescent="0.25">
      <c r="B9" s="26" t="s">
        <v>23</v>
      </c>
      <c r="C9" s="801" t="b">
        <f>CalcF!$AU$14</f>
        <v>0</v>
      </c>
      <c r="E9" s="801" t="str">
        <f t="shared" si="0"/>
        <v/>
      </c>
      <c r="F9" s="104">
        <f t="shared" si="1"/>
        <v>0</v>
      </c>
      <c r="G9" s="104">
        <f>SUM($F$4:$F9)</f>
        <v>0</v>
      </c>
      <c r="H9" t="str">
        <f>IF($E9&lt;&gt;"",$E9&amp;IF($G9=$G$15,"",IF($G9&lt;$G$15-1,", ",Language!$E$191)),"")</f>
        <v/>
      </c>
    </row>
    <row r="10" spans="2:14" x14ac:dyDescent="0.25">
      <c r="B10" s="26" t="s">
        <v>272</v>
      </c>
      <c r="C10" s="801" t="b">
        <f>CalcG!$AU$14</f>
        <v>0</v>
      </c>
      <c r="E10" s="801" t="str">
        <f t="shared" si="0"/>
        <v/>
      </c>
      <c r="F10" s="104">
        <f t="shared" si="1"/>
        <v>0</v>
      </c>
      <c r="G10" s="104">
        <f>SUM($F$4:$F10)</f>
        <v>0</v>
      </c>
      <c r="H10" t="str">
        <f>IF($E10&lt;&gt;"",$E10&amp;IF($G10=$G$15,"",IF($G10&lt;$G$15-1,", ",Language!$E$191)),"")</f>
        <v/>
      </c>
    </row>
    <row r="11" spans="2:14" x14ac:dyDescent="0.25">
      <c r="B11" s="26" t="s">
        <v>31</v>
      </c>
      <c r="C11" s="801" t="b">
        <f>CalcH!$AU$14</f>
        <v>0</v>
      </c>
      <c r="E11" s="801" t="str">
        <f t="shared" si="0"/>
        <v/>
      </c>
      <c r="F11" s="104">
        <f t="shared" si="1"/>
        <v>0</v>
      </c>
      <c r="G11" s="104">
        <f>SUM($F$4:$F11)</f>
        <v>0</v>
      </c>
      <c r="H11" t="str">
        <f>IF($E11&lt;&gt;"",$E11&amp;IF($G11=$G$15,"",IF($G11&lt;$G$15-1,", ",Language!$E$191)),"")</f>
        <v/>
      </c>
    </row>
    <row r="12" spans="2:14" x14ac:dyDescent="0.25">
      <c r="B12" s="374" t="s">
        <v>32</v>
      </c>
      <c r="C12" s="801" t="b">
        <f>CalcI!$AU$14</f>
        <v>0</v>
      </c>
      <c r="E12" s="801" t="str">
        <f t="shared" si="0"/>
        <v/>
      </c>
      <c r="F12" s="374">
        <f t="shared" si="1"/>
        <v>0</v>
      </c>
      <c r="G12" s="374">
        <f>SUM($F$4:$F12)</f>
        <v>0</v>
      </c>
      <c r="H12" t="str">
        <f>IF($E12&lt;&gt;"",$E12&amp;IF($G12=$G$15,"",IF($G12&lt;$G$15-1,", ",Language!$E$191)),"")</f>
        <v/>
      </c>
      <c r="J12" s="61"/>
      <c r="K12" s="61"/>
      <c r="L12" s="61"/>
      <c r="M12" s="61"/>
      <c r="N12" s="61"/>
    </row>
    <row r="13" spans="2:14" x14ac:dyDescent="0.25">
      <c r="B13" s="374" t="s">
        <v>841</v>
      </c>
      <c r="C13" s="801" t="b">
        <f>CalcJ!$AU$14</f>
        <v>0</v>
      </c>
      <c r="E13" s="801" t="str">
        <f t="shared" si="0"/>
        <v/>
      </c>
      <c r="F13" s="374">
        <f t="shared" si="1"/>
        <v>0</v>
      </c>
      <c r="G13" s="374">
        <f>SUM($F$4:$F13)</f>
        <v>0</v>
      </c>
      <c r="H13" t="str">
        <f>IF($E13&lt;&gt;"",$E13&amp;IF($G13=$G$15,"",IF($G13&lt;$G$15-1,", ",Language!$E$191)),"")</f>
        <v/>
      </c>
      <c r="J13" s="39" t="s">
        <v>194</v>
      </c>
      <c r="K13" s="1068" t="str">
        <f>$H$4&amp;$H$5&amp;$H$6&amp;$H$7&amp;$H$8&amp;$H$9&amp;$H$10&amp;$H$11&amp;$H$12&amp;$H$13&amp;$H$14&amp;$H$15</f>
        <v/>
      </c>
      <c r="L13" s="1069"/>
      <c r="M13" s="1069"/>
      <c r="N13" s="1069"/>
    </row>
    <row r="14" spans="2:14" x14ac:dyDescent="0.25">
      <c r="B14" s="374" t="s">
        <v>33</v>
      </c>
      <c r="C14" s="801" t="b">
        <f>CalcK!$AU$14</f>
        <v>0</v>
      </c>
      <c r="E14" s="801" t="str">
        <f t="shared" si="0"/>
        <v/>
      </c>
      <c r="F14" s="374">
        <f t="shared" si="1"/>
        <v>0</v>
      </c>
      <c r="G14" s="374">
        <f>SUM($F$4:$F14)</f>
        <v>0</v>
      </c>
      <c r="H14" t="str">
        <f>IF($E14&lt;&gt;"",$E14&amp;IF($G14=$G$15,"",IF($G14&lt;$G$15-1,", ",Language!$E$191)),"")</f>
        <v/>
      </c>
    </row>
    <row r="15" spans="2:14" x14ac:dyDescent="0.25">
      <c r="B15" s="374" t="s">
        <v>34</v>
      </c>
      <c r="C15" s="801" t="b">
        <f>CalcL!$AU$14</f>
        <v>0</v>
      </c>
      <c r="E15" s="801" t="str">
        <f t="shared" si="0"/>
        <v/>
      </c>
      <c r="F15" s="374">
        <f t="shared" si="1"/>
        <v>0</v>
      </c>
      <c r="G15" s="374">
        <f>SUM($F$4:$F15)</f>
        <v>0</v>
      </c>
      <c r="H15" t="str">
        <f>IF($E15&lt;&gt;"",$E15&amp;IF($G15=$G$15,"",IF($G15&lt;$G$15-1,", ",Language!$E$191)),"")</f>
        <v/>
      </c>
      <c r="J15" s="65"/>
      <c r="K15" s="65"/>
    </row>
    <row r="16" spans="2:14" ht="15.75" thickBot="1" x14ac:dyDescent="0.3">
      <c r="B16" s="374"/>
      <c r="C16" s="374"/>
      <c r="E16" s="374"/>
      <c r="F16" s="374"/>
      <c r="G16" s="374"/>
      <c r="J16" s="66"/>
      <c r="K16" s="66"/>
    </row>
    <row r="17" spans="2:7" ht="15.75" thickBot="1" x14ac:dyDescent="0.3">
      <c r="B17" s="374"/>
      <c r="C17" s="374"/>
      <c r="E17" s="374"/>
      <c r="F17" s="41" t="s">
        <v>1630</v>
      </c>
      <c r="G17" s="532">
        <f>CalcA!$L$9+CalcB!$L$9+CalcC!$L$9+CalcD!$L$9+CalcE!$L$9+CalcF!$L$9+CalcG!$L$9+CalcH!$L$9+CalcI!$L$9+CalcJ!$L$9+CalcK!$L$9+CalcL!$L$9</f>
        <v>0</v>
      </c>
    </row>
    <row r="18" spans="2:7" x14ac:dyDescent="0.25">
      <c r="B18" s="374"/>
      <c r="C18" s="374"/>
      <c r="E18" s="374"/>
      <c r="F18" s="374"/>
      <c r="G18" s="374"/>
    </row>
    <row r="19" spans="2:7" x14ac:dyDescent="0.25">
      <c r="B19" s="374"/>
      <c r="C19" s="374"/>
      <c r="E19" s="374"/>
      <c r="F19" s="374"/>
      <c r="G19" s="37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6.140625" style="765" customWidth="1"/>
    <col min="42" max="42" width="5.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3" width="2.7109375" style="765"/>
    <col min="54" max="54" width="3" style="765" bestFit="1" customWidth="1"/>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24</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c r="AZ3" s="884" t="s">
        <v>1854</v>
      </c>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Mexico</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15</v>
      </c>
      <c r="R5" s="813">
        <f>(1000-Q5)*($L$9&gt;0)</f>
        <v>0</v>
      </c>
      <c r="S5" s="664"/>
      <c r="T5" s="664"/>
      <c r="U5" s="680"/>
      <c r="V5" s="664"/>
      <c r="W5" s="664"/>
      <c r="X5" s="873"/>
      <c r="Y5" s="664"/>
      <c r="Z5" s="664"/>
      <c r="AA5" s="664"/>
      <c r="AB5" s="873"/>
      <c r="AC5" s="664"/>
      <c r="AD5" s="664"/>
      <c r="AE5" s="664"/>
      <c r="AF5" s="873"/>
      <c r="AG5" s="664"/>
      <c r="AH5" s="664"/>
      <c r="AI5" s="664"/>
      <c r="AJ5" s="873"/>
      <c r="AK5" s="664"/>
      <c r="AL5" s="664"/>
      <c r="AM5" s="873"/>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South Africa</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60</v>
      </c>
      <c r="R6" s="813">
        <f t="shared" ref="R6:R8" si="3">(1000-Q6)*($L$9&gt;0)</f>
        <v>0</v>
      </c>
      <c r="S6" s="664"/>
      <c r="T6" s="664"/>
      <c r="U6" s="680"/>
      <c r="V6" s="664"/>
      <c r="W6" s="664"/>
      <c r="X6" s="873"/>
      <c r="Y6" s="664"/>
      <c r="Z6" s="664"/>
      <c r="AA6" s="664"/>
      <c r="AB6" s="873"/>
      <c r="AC6" s="664"/>
      <c r="AD6" s="664"/>
      <c r="AE6" s="664"/>
      <c r="AF6" s="873"/>
      <c r="AG6" s="664"/>
      <c r="AH6" s="664"/>
      <c r="AI6" s="664"/>
      <c r="AJ6" s="873"/>
      <c r="AK6" s="664"/>
      <c r="AL6" s="664"/>
      <c r="AM6" s="873"/>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Rep. of Korea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25</v>
      </c>
      <c r="R7" s="813">
        <f t="shared" si="3"/>
        <v>0</v>
      </c>
      <c r="S7" s="664"/>
      <c r="T7" s="664"/>
      <c r="U7" s="680"/>
      <c r="V7" s="664"/>
      <c r="W7" s="664"/>
      <c r="X7" s="873"/>
      <c r="Y7" s="664"/>
      <c r="Z7" s="664"/>
      <c r="AA7" s="664"/>
      <c r="AB7" s="873"/>
      <c r="AC7" s="664"/>
      <c r="AD7" s="664"/>
      <c r="AE7" s="664"/>
      <c r="AF7" s="873"/>
      <c r="AG7" s="664"/>
      <c r="AH7" s="664"/>
      <c r="AI7" s="664"/>
      <c r="AJ7" s="873"/>
      <c r="AK7" s="664"/>
      <c r="AL7" s="664"/>
      <c r="AM7" s="873"/>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Czech Rep.</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41</v>
      </c>
      <c r="R8" s="813">
        <f t="shared" si="3"/>
        <v>0</v>
      </c>
      <c r="S8" s="664"/>
      <c r="T8" s="664"/>
      <c r="U8" s="680"/>
      <c r="V8" s="664"/>
      <c r="W8" s="664"/>
      <c r="X8" s="873"/>
      <c r="Y8" s="664"/>
      <c r="Z8" s="664"/>
      <c r="AA8" s="664"/>
      <c r="AB8" s="873"/>
      <c r="AC8" s="664"/>
      <c r="AD8" s="664"/>
      <c r="AE8" s="664"/>
      <c r="AF8" s="873"/>
      <c r="AG8" s="664"/>
      <c r="AH8" s="664"/>
      <c r="AI8" s="664"/>
      <c r="AJ8" s="873"/>
      <c r="AK8" s="664"/>
      <c r="AL8" s="664"/>
      <c r="AM8" s="873"/>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Mexico</v>
      </c>
      <c r="BF13" s="693" t="str">
        <v>South Africa</v>
      </c>
      <c r="BG13" s="693" t="str">
        <v>Rep. of Korea</v>
      </c>
      <c r="BH13" s="694" t="str">
        <v>Czech Rep.</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Mexico</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Mexico</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South Africa</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South Africa</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Rep. of Korea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Rep. of Korea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Czech Rep.</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Czech Rep.</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Mexico</v>
      </c>
      <c r="I21" s="722" t="str">
        <v>South Africa</v>
      </c>
      <c r="J21" s="722" t="str">
        <v>Rep. of Korea</v>
      </c>
      <c r="K21" s="723" t="str">
        <v>Czech Rep.</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Mexico</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15</v>
      </c>
      <c r="O22" s="732" t="s">
        <v>26</v>
      </c>
      <c r="P22" s="768" t="str">
        <f>INDEX('World Cup'!$B$13:$AJ$38,1,1+(CODE($B$1)-65)*3)</f>
        <v>Mexico</v>
      </c>
      <c r="Q22" s="769" t="str">
        <f>INDEX('World Cup'!$B$13:$AJ$38,1,2+(CODE($B$1)-65)*3)</f>
        <v>South Africa</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7" si="28">IF(AND(P22&lt;&gt;"",Q22&lt;&gt;"",P22&lt;&gt;Q22,R22&lt;&gt;"",S22&lt;&gt;""),1,0)</f>
        <v>0</v>
      </c>
      <c r="U22" s="735">
        <f t="shared" ref="U22:U27" si="29">IF($T22=0,0,IF($R22&gt;$S22,3,IF($R22=$S22,1,0)))</f>
        <v>0</v>
      </c>
      <c r="V22" s="736">
        <f t="shared" ref="V22:V27" si="30">IF($T22=0,0,IF($R22&lt;$S22,3,IF($R22=$S22,1,0)))</f>
        <v>0</v>
      </c>
      <c r="W22" s="737">
        <f t="shared" ref="W22:W27" si="31">IF(OR(R22="",S22=""),0,R22-S22)</f>
        <v>0</v>
      </c>
      <c r="X22" s="738">
        <f t="shared" ref="X22:X27" si="32">IF(OR(R22="",S22=""),0,R22)</f>
        <v>0</v>
      </c>
      <c r="Y22" s="739">
        <f t="shared" ref="Y22:Y27" si="33">IF(OR(R22="",S22=""),0,S22)</f>
        <v>0</v>
      </c>
      <c r="Z22" s="740" t="str">
        <f t="shared" ref="Z22:Z27" si="34">P22&amp;Q22</f>
        <v>MexicoSouth Africa</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South Africa</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60</v>
      </c>
      <c r="O23" s="744" t="s">
        <v>27</v>
      </c>
      <c r="P23" s="771" t="str">
        <f>INDEX('World Cup'!$B$13:$AJ$38,6,1+(CODE($B$1)-65)*3)</f>
        <v>Rep. of Korea</v>
      </c>
      <c r="Q23" s="772" t="str">
        <f>INDEX('World Cup'!$B$13:$AJ$38,6,2+(CODE($B$1)-65)*3)</f>
        <v>Czech Rep.</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Rep. of KoreaCzech Rep.</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Rep. of Korea</v>
      </c>
      <c r="E24" s="791">
        <f t="shared" si="36"/>
        <v>0</v>
      </c>
      <c r="F24" s="664">
        <f t="shared" si="37"/>
        <v>0</v>
      </c>
      <c r="G24" s="798">
        <f t="shared" si="38"/>
        <v>0</v>
      </c>
      <c r="H24" s="728" t="str">
        <v/>
      </c>
      <c r="I24" s="664" t="str">
        <v/>
      </c>
      <c r="J24" s="729" t="str">
        <v/>
      </c>
      <c r="K24" s="794" t="str">
        <v/>
      </c>
      <c r="L24" s="781" t="b">
        <f t="shared" si="39"/>
        <v>0</v>
      </c>
      <c r="M24" s="781" t="b">
        <v>0</v>
      </c>
      <c r="N24" s="665">
        <f t="shared" si="40"/>
        <v>25</v>
      </c>
      <c r="O24" s="744" t="s">
        <v>28</v>
      </c>
      <c r="P24" s="771" t="str">
        <f>INDEX('World Cup'!$B$13:$AJ$38,11,1+(CODE($B$1)-65)*3)</f>
        <v>Czech Rep.</v>
      </c>
      <c r="Q24" s="772" t="str">
        <f>INDEX('World Cup'!$B$13:$AJ$38,11,2+(CODE($B$1)-65)*3)</f>
        <v>South Africa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Czech Rep.South Africa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Czech Rep.</v>
      </c>
      <c r="E25" s="799">
        <f t="shared" si="36"/>
        <v>0</v>
      </c>
      <c r="F25" s="731">
        <f t="shared" si="37"/>
        <v>0</v>
      </c>
      <c r="G25" s="800">
        <f t="shared" si="38"/>
        <v>0</v>
      </c>
      <c r="H25" s="730" t="str">
        <v/>
      </c>
      <c r="I25" s="731" t="str">
        <v/>
      </c>
      <c r="J25" s="731" t="str">
        <v/>
      </c>
      <c r="K25" s="795" t="str">
        <v/>
      </c>
      <c r="L25" s="781" t="b">
        <f t="shared" si="39"/>
        <v>0</v>
      </c>
      <c r="M25" s="781" t="b">
        <v>0</v>
      </c>
      <c r="N25" s="665">
        <f t="shared" si="40"/>
        <v>41</v>
      </c>
      <c r="O25" s="744" t="s">
        <v>29</v>
      </c>
      <c r="P25" s="771" t="str">
        <f>INDEX('World Cup'!$B$13:$AJ$38,16,1+(CODE($B$1)-65)*3)</f>
        <v>Mexico</v>
      </c>
      <c r="Q25" s="772" t="str">
        <f>INDEX('World Cup'!$B$13:$AJ$38,16,2+(CODE($B$1)-65)*3)</f>
        <v>Rep. of Korea</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MexicoRep. of Korea</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Czech Rep.</v>
      </c>
      <c r="Q26" s="772" t="str">
        <f>INDEX('World Cup'!$B$13:$AJ$38,21,2+(CODE($B$1)-65)*3)</f>
        <v>Mexico</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si="28"/>
        <v>0</v>
      </c>
      <c r="U26" s="746">
        <f t="shared" si="29"/>
        <v>0</v>
      </c>
      <c r="V26" s="664">
        <f t="shared" si="30"/>
        <v>0</v>
      </c>
      <c r="W26" s="747">
        <f t="shared" si="31"/>
        <v>0</v>
      </c>
      <c r="X26" s="748">
        <f t="shared" si="32"/>
        <v>0</v>
      </c>
      <c r="Y26" s="749">
        <f t="shared" si="33"/>
        <v>0</v>
      </c>
      <c r="Z26" s="750" t="str">
        <f t="shared" si="34"/>
        <v>Czech Rep.Mexico</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South Africa</v>
      </c>
      <c r="Q27" s="775" t="str">
        <f>INDEX('World Cup'!$B$13:$AJ$38,26,2+(CODE($B$1)-65)*3)</f>
        <v>Rep. of Korea</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28"/>
        <v>0</v>
      </c>
      <c r="U27" s="757">
        <f t="shared" si="29"/>
        <v>0</v>
      </c>
      <c r="V27" s="756">
        <f t="shared" si="30"/>
        <v>0</v>
      </c>
      <c r="W27" s="758">
        <f t="shared" si="31"/>
        <v>0</v>
      </c>
      <c r="X27" s="759">
        <f t="shared" si="32"/>
        <v>0</v>
      </c>
      <c r="Y27" s="760">
        <f t="shared" si="33"/>
        <v>0</v>
      </c>
      <c r="Z27" s="761" t="str">
        <f t="shared" si="34"/>
        <v>South AfricaRep. of Korea</v>
      </c>
      <c r="AA27" s="762" t="str">
        <f>IF($T27,$X27&amp;Language!$E$197&amp;$Y27,"")</f>
        <v/>
      </c>
      <c r="AE27" s="686"/>
      <c r="AF27" s="686"/>
      <c r="AG27" s="664"/>
      <c r="AH27" s="686"/>
      <c r="AI27" s="686"/>
      <c r="AJ27" s="686"/>
      <c r="AK27" s="742"/>
      <c r="AL27" s="686"/>
      <c r="AM27" s="686"/>
      <c r="AN27" s="823"/>
      <c r="AO27" s="823"/>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2">Q22&amp;P22</f>
        <v>South AfricaMexico</v>
      </c>
      <c r="AA28" s="751" t="str">
        <f>IF($T22,$Y22&amp;Language!$E$197&amp;$X22,"")</f>
        <v/>
      </c>
      <c r="AE28" s="686"/>
      <c r="AF28" s="686"/>
      <c r="AG28" s="664"/>
      <c r="AH28" s="686"/>
      <c r="AI28" s="686"/>
      <c r="AJ28" s="686"/>
      <c r="AK28" s="742"/>
      <c r="AL28" s="686"/>
      <c r="AM28" s="686"/>
      <c r="AN28" s="823"/>
      <c r="AO28" s="823"/>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2"/>
        <v>Czech Rep.Rep. of Korea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2"/>
        <v>South AfricaCzech Rep.</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2"/>
        <v>Rep. of KoreaMexico</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2"/>
        <v>MexicoCzech Rep.</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2"/>
        <v>Rep. of KoreaSouth Africa</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20</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Canada</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30</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Bosnia/Herzeg.</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65</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Qatar</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55</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Switzerland</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19</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Canada</v>
      </c>
      <c r="BF13" s="693" t="str">
        <v>Bosnia/Herzeg.</v>
      </c>
      <c r="BG13" s="693" t="str">
        <v>Qatar</v>
      </c>
      <c r="BH13" s="694" t="str">
        <v>Switzerland</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Canada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Canada</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Bosnia/Herzeg.</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Bosnia/Herzeg.</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Qatar</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Qatar</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Switzerland</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Switzerland</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Canada</v>
      </c>
      <c r="I21" s="722" t="str">
        <v>Bosnia/Herzeg.</v>
      </c>
      <c r="J21" s="722" t="str">
        <v>Qatar</v>
      </c>
      <c r="K21" s="723" t="str">
        <v>Switzerland</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Canada</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30</v>
      </c>
      <c r="O22" s="732" t="s">
        <v>26</v>
      </c>
      <c r="P22" s="768" t="str">
        <f>INDEX('World Cup'!$B$13:$AJ$38,1,1+(CODE($B$1)-65)*3)</f>
        <v>Canada</v>
      </c>
      <c r="Q22" s="769" t="str">
        <f>INDEX('World Cup'!$B$13:$AJ$38,1,2+(CODE($B$1)-65)*3)</f>
        <v>Bosnia/Herzeg.</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CanadaBosnia/Herzeg.</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Bosnia/Herzeg.</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65</v>
      </c>
      <c r="O23" s="744" t="s">
        <v>27</v>
      </c>
      <c r="P23" s="771" t="str">
        <f>INDEX('World Cup'!$B$13:$AJ$38,6,1+(CODE($B$1)-65)*3)</f>
        <v>Qatar</v>
      </c>
      <c r="Q23" s="772" t="str">
        <f>INDEX('World Cup'!$B$13:$AJ$38,6,2+(CODE($B$1)-65)*3)</f>
        <v>Switzerland</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QatarSwitzerland</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Qatar</v>
      </c>
      <c r="E24" s="791">
        <f t="shared" si="36"/>
        <v>0</v>
      </c>
      <c r="F24" s="664">
        <f t="shared" si="37"/>
        <v>0</v>
      </c>
      <c r="G24" s="798">
        <f t="shared" si="38"/>
        <v>0</v>
      </c>
      <c r="H24" s="728" t="str">
        <v/>
      </c>
      <c r="I24" s="664" t="str">
        <v/>
      </c>
      <c r="J24" s="729" t="str">
        <v/>
      </c>
      <c r="K24" s="794" t="str">
        <v/>
      </c>
      <c r="L24" s="781" t="b">
        <f t="shared" si="39"/>
        <v>0</v>
      </c>
      <c r="M24" s="781" t="b">
        <v>0</v>
      </c>
      <c r="N24" s="665">
        <f t="shared" si="40"/>
        <v>55</v>
      </c>
      <c r="O24" s="744" t="s">
        <v>28</v>
      </c>
      <c r="P24" s="771" t="str">
        <f>INDEX('World Cup'!$B$13:$AJ$38,11,1+(CODE($B$1)-65)*3)</f>
        <v>Switzerland</v>
      </c>
      <c r="Q24" s="772" t="str">
        <f>INDEX('World Cup'!$B$13:$AJ$38,11,2+(CODE($B$1)-65)*3)</f>
        <v>Bosnia/Herzeg.</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SwitzerlandBosnia/Herzeg.</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Switzerland</v>
      </c>
      <c r="E25" s="799">
        <f t="shared" si="36"/>
        <v>0</v>
      </c>
      <c r="F25" s="731">
        <f t="shared" si="37"/>
        <v>0</v>
      </c>
      <c r="G25" s="800">
        <f t="shared" si="38"/>
        <v>0</v>
      </c>
      <c r="H25" s="730" t="str">
        <v/>
      </c>
      <c r="I25" s="731" t="str">
        <v/>
      </c>
      <c r="J25" s="731" t="str">
        <v/>
      </c>
      <c r="K25" s="795" t="str">
        <v/>
      </c>
      <c r="L25" s="781" t="b">
        <f t="shared" si="39"/>
        <v>0</v>
      </c>
      <c r="M25" s="781" t="b">
        <v>0</v>
      </c>
      <c r="N25" s="665">
        <f t="shared" si="40"/>
        <v>19</v>
      </c>
      <c r="O25" s="744" t="s">
        <v>29</v>
      </c>
      <c r="P25" s="771" t="str">
        <f>INDEX('World Cup'!$B$13:$AJ$38,16,1+(CODE($B$1)-65)*3)</f>
        <v>Canada</v>
      </c>
      <c r="Q25" s="772" t="str">
        <f>INDEX('World Cup'!$B$13:$AJ$38,16,2+(CODE($B$1)-65)*3)</f>
        <v>Qatar</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CanadaQatar</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Switzerland</v>
      </c>
      <c r="Q26" s="772" t="str">
        <f>INDEX('World Cup'!$B$13:$AJ$38,21,2+(CODE($B$1)-65)*3)</f>
        <v>Canada</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SwitzerlandCanada</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Bosnia/Herzeg.</v>
      </c>
      <c r="Q27" s="775" t="str">
        <f>INDEX('World Cup'!$B$13:$AJ$38,26,2+(CODE($B$1)-65)*3)</f>
        <v>Qatar</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Bosnia/Herzeg.Qatar</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Bosnia/Herzeg.Canada</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SwitzerlandQatar</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Bosnia/Herzeg.Switzerland</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QatarCanada</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CanadaSwitzerland</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QatarBosnia/Herzeg.</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7" sqref="M7"/>
    </sheetView>
  </sheetViews>
  <sheetFormatPr baseColWidth="10" defaultColWidth="0" defaultRowHeight="15" zeroHeight="1" x14ac:dyDescent="0.25"/>
  <cols>
    <col min="1" max="1" width="11.42578125" customWidth="1"/>
    <col min="2" max="2" width="21.5703125" style="579" customWidth="1"/>
    <col min="3" max="3" width="10.28515625" style="4" customWidth="1"/>
    <col min="4" max="4" width="18" style="4" customWidth="1"/>
    <col min="5" max="5" width="19" style="4" customWidth="1"/>
    <col min="6" max="6" width="9.28515625" style="4" customWidth="1"/>
    <col min="7" max="7" width="8.7109375" style="231" customWidth="1"/>
    <col min="8" max="8" width="9.85546875" style="231" customWidth="1"/>
    <col min="9" max="9" width="22" style="231"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48"/>
      <c r="B1" s="945" t="str">
        <f>Language!$E$250</f>
        <v>Daily schedule</v>
      </c>
      <c r="C1" s="945"/>
      <c r="D1" s="945"/>
      <c r="E1" s="945"/>
      <c r="F1" s="945"/>
      <c r="G1" s="945"/>
      <c r="H1" s="945"/>
      <c r="I1" s="626"/>
    </row>
    <row r="2" spans="1:14" ht="29.25" thickBot="1" x14ac:dyDescent="0.5">
      <c r="A2" s="549"/>
      <c r="B2" s="233"/>
      <c r="C2" s="233"/>
      <c r="D2" s="233"/>
      <c r="E2" s="233"/>
      <c r="F2" s="233"/>
      <c r="G2" s="233"/>
      <c r="H2" s="233"/>
      <c r="I2" s="233"/>
      <c r="M2" s="946" t="str">
        <f>Language!$E$261</f>
        <v>Color favorites</v>
      </c>
      <c r="N2" s="946"/>
    </row>
    <row r="3" spans="1:14" ht="16.5" thickTop="1" thickBot="1" x14ac:dyDescent="0.3">
      <c r="A3" s="549"/>
      <c r="B3" s="550" t="str">
        <f>Language!$E$260</f>
        <v>Date</v>
      </c>
      <c r="C3" s="551" t="str">
        <f>Language!$E$253</f>
        <v>Time</v>
      </c>
      <c r="D3" s="551" t="str">
        <f>Language!$E$254</f>
        <v>Team 1</v>
      </c>
      <c r="E3" s="638" t="str">
        <f>Language!$E$255</f>
        <v>Team 2</v>
      </c>
      <c r="F3" s="639" t="str">
        <f>Language!$E$251</f>
        <v>Match No.</v>
      </c>
      <c r="G3" s="947" t="str">
        <f>Language!$E$252</f>
        <v>Teams</v>
      </c>
      <c r="H3" s="947"/>
      <c r="I3" s="639" t="str">
        <f>Language!$E$185</f>
        <v>Venue</v>
      </c>
      <c r="J3" s="640" t="str">
        <f>Language!$E$184</f>
        <v>TV channel</v>
      </c>
      <c r="K3" s="627"/>
      <c r="M3" s="948" t="str">
        <f>Language!$E$262</f>
        <v>Enter the group code here</v>
      </c>
      <c r="N3" s="948"/>
    </row>
    <row r="4" spans="1:14" x14ac:dyDescent="0.25">
      <c r="A4" s="4"/>
      <c r="B4" s="552">
        <f>INDEX(Matches!$B$4:$J$113,MATCH($F4,Matches!$B$4:$B$113,0),5)</f>
        <v>46184.875</v>
      </c>
      <c r="C4" s="553">
        <f>INDEX(Matches!$B$4:$J$113,MATCH($F4,Matches!$B$4:$B$113,0),5)</f>
        <v>46184.875</v>
      </c>
      <c r="D4" s="554" t="str">
        <f>INDEX(Matches!$B$4:$J$113,MATCH($F4,Matches!$B$4:$B$113,0),8)</f>
        <v>Mexico</v>
      </c>
      <c r="E4" s="554" t="str">
        <f>INDEX(Matches!$B$4:$J$113,MATCH($F4,Matches!$B$4:$B$113,0),9)</f>
        <v>South Africa</v>
      </c>
      <c r="F4" s="555">
        <v>1</v>
      </c>
      <c r="G4" s="556" t="str">
        <f>INDEX(Matches!$B$4:$J$113,MATCH($F4,Matches!$B$4:$B$113,0),2)</f>
        <v>A1</v>
      </c>
      <c r="H4" s="556" t="str">
        <f>INDEX(Matches!$B$4:$J$113,MATCH($F4,Matches!$B$4:$B$113,0),3)</f>
        <v>A2</v>
      </c>
      <c r="I4" s="556" t="str">
        <f>IFERROR(VLOOKUP($F4,Matches!$B$4:$H$113,7,0),"")</f>
        <v>Mexico City</v>
      </c>
      <c r="J4" s="809"/>
      <c r="K4" s="810"/>
      <c r="M4" s="948"/>
      <c r="N4" s="948"/>
    </row>
    <row r="5" spans="1:14" x14ac:dyDescent="0.25">
      <c r="A5" s="4"/>
      <c r="B5" s="552">
        <f>INDEX(Matches!$B$4:$J$113,MATCH($F5,Matches!$B$4:$B$113,0),5)</f>
        <v>46185.166666666664</v>
      </c>
      <c r="C5" s="553">
        <f>INDEX(Matches!$B$4:$J$113,MATCH($F5,Matches!$B$4:$B$113,0),5)</f>
        <v>46185.166666666664</v>
      </c>
      <c r="D5" s="554" t="str">
        <f>INDEX(Matches!$B$4:$J$113,MATCH($F5,Matches!$B$4:$B$113,0),8)</f>
        <v>Rep. of Korea</v>
      </c>
      <c r="E5" s="554" t="str">
        <f>INDEX(Matches!$B$4:$J$113,MATCH($F5,Matches!$B$4:$B$113,0),9)</f>
        <v>Czech Rep.</v>
      </c>
      <c r="F5" s="557">
        <v>2</v>
      </c>
      <c r="G5" s="556" t="str">
        <f>INDEX(Matches!$B$4:$J$113,MATCH($F5,Matches!$B$4:$B$113,0),2)</f>
        <v>A3</v>
      </c>
      <c r="H5" s="556" t="str">
        <f>INDEX(Matches!$B$4:$J$113,MATCH($F5,Matches!$B$4:$B$113,0),3)</f>
        <v>A4</v>
      </c>
      <c r="I5" s="556" t="str">
        <f>IFERROR(VLOOKUP($F5,Matches!$B$4:$H$113,7,0),"")</f>
        <v>Guadalajara</v>
      </c>
      <c r="J5" s="809"/>
      <c r="K5" s="810"/>
      <c r="M5" s="948"/>
      <c r="N5" s="948"/>
    </row>
    <row r="6" spans="1:14" ht="15.75" thickBot="1" x14ac:dyDescent="0.3">
      <c r="A6" s="4"/>
      <c r="B6" s="558"/>
      <c r="C6" s="559"/>
      <c r="D6" s="560"/>
      <c r="E6" s="560"/>
      <c r="F6" s="561"/>
      <c r="G6" s="562"/>
      <c r="H6" s="562"/>
      <c r="I6" s="562"/>
      <c r="J6" s="562"/>
      <c r="K6" s="563"/>
      <c r="M6" s="564" t="s">
        <v>1644</v>
      </c>
    </row>
    <row r="7" spans="1:14" x14ac:dyDescent="0.25">
      <c r="A7" s="4"/>
      <c r="B7" s="552">
        <f>INDEX(Matches!$B$4:$J$113,MATCH($F7,Matches!$B$4:$B$113,0),5)</f>
        <v>46185.875</v>
      </c>
      <c r="C7" s="553">
        <f>INDEX(Matches!$B$4:$J$113,MATCH($F7,Matches!$B$4:$B$113,0),5)</f>
        <v>46185.875</v>
      </c>
      <c r="D7" s="554" t="str">
        <f>INDEX(Matches!$B$4:$J$113,MATCH($F7,Matches!$B$4:$B$113,0),8)</f>
        <v>Canada</v>
      </c>
      <c r="E7" s="554" t="str">
        <f>INDEX(Matches!$B$4:$J$113,MATCH($F7,Matches!$B$4:$B$113,0),9)</f>
        <v>Bosnia/Herzeg.</v>
      </c>
      <c r="F7" s="557">
        <v>3</v>
      </c>
      <c r="G7" s="556" t="str">
        <f>INDEX(Matches!$B$4:$J$113,MATCH($F7,Matches!$B$4:$B$113,0),2)</f>
        <v>B1</v>
      </c>
      <c r="H7" s="556" t="str">
        <f>INDEX(Matches!$B$4:$J$113,MATCH($F7,Matches!$B$4:$B$113,0),3)</f>
        <v>B2</v>
      </c>
      <c r="I7" s="556" t="str">
        <f>IFERROR(VLOOKUP($F7,Matches!$B$4:$H$113,7,0),"")</f>
        <v>Toronto</v>
      </c>
      <c r="J7" s="809"/>
      <c r="K7" s="810"/>
      <c r="M7" s="565" t="s">
        <v>851</v>
      </c>
      <c r="N7" s="566" t="str">
        <f>IFERROR(VLOOKUP(M7,Groups!$B$7:$D$65,3,0),"")</f>
        <v>England</v>
      </c>
    </row>
    <row r="8" spans="1:14" x14ac:dyDescent="0.25">
      <c r="A8" s="4"/>
      <c r="B8" s="552">
        <f>INDEX(Matches!$B$4:$J$113,MATCH($F8,Matches!$B$4:$B$113,0),5)</f>
        <v>46186.125</v>
      </c>
      <c r="C8" s="553">
        <f>INDEX(Matches!$B$4:$J$113,MATCH($F8,Matches!$B$4:$B$113,0),5)</f>
        <v>46186.125</v>
      </c>
      <c r="D8" s="554" t="str">
        <f>INDEX(Matches!$B$4:$J$113,MATCH($F8,Matches!$B$4:$B$113,0),8)</f>
        <v>USA</v>
      </c>
      <c r="E8" s="554" t="str">
        <f>INDEX(Matches!$B$4:$J$113,MATCH($F8,Matches!$B$4:$B$113,0),9)</f>
        <v>Paraguay</v>
      </c>
      <c r="F8" s="557">
        <v>4</v>
      </c>
      <c r="G8" s="556" t="str">
        <f>INDEX(Matches!$B$4:$J$113,MATCH($F8,Matches!$B$4:$B$113,0),2)</f>
        <v>D1</v>
      </c>
      <c r="H8" s="556" t="str">
        <f>INDEX(Matches!$B$4:$J$113,MATCH($F8,Matches!$B$4:$B$113,0),3)</f>
        <v>D2</v>
      </c>
      <c r="I8" s="556" t="str">
        <f>IFERROR(VLOOKUP($F8,Matches!$B$4:$H$113,7,0),"")</f>
        <v>Los Angeles</v>
      </c>
      <c r="J8" s="809"/>
      <c r="K8" s="810"/>
      <c r="M8" s="567" t="s">
        <v>180</v>
      </c>
      <c r="N8" s="568" t="str">
        <f>IFERROR(VLOOKUP(M8,Groups!$B$7:$D$65,3,0),"")</f>
        <v>USA</v>
      </c>
    </row>
    <row r="9" spans="1:14" x14ac:dyDescent="0.25">
      <c r="A9" s="4"/>
      <c r="B9" s="558"/>
      <c r="C9" s="559"/>
      <c r="D9" s="560"/>
      <c r="E9" s="560"/>
      <c r="F9" s="561"/>
      <c r="G9" s="562"/>
      <c r="H9" s="562"/>
      <c r="I9" s="562"/>
      <c r="J9" s="562"/>
      <c r="K9" s="563"/>
      <c r="M9" s="567" t="s">
        <v>174</v>
      </c>
      <c r="N9" s="569" t="str">
        <f>IFERROR(VLOOKUP(M9,Groups!$B$7:$D$65,3,0),"")</f>
        <v>Canada</v>
      </c>
    </row>
    <row r="10" spans="1:14" ht="15.75" thickBot="1" x14ac:dyDescent="0.3">
      <c r="A10" s="4"/>
      <c r="B10" s="558">
        <f>INDEX(Matches!$B$4:$J$113,MATCH($F10,Matches!$B$4:$B$113,0),5)</f>
        <v>46186.875</v>
      </c>
      <c r="C10" s="559">
        <f>INDEX(Matches!$B$4:$J$113,MATCH($F10,Matches!$B$4:$B$113,0),5)</f>
        <v>46186.875</v>
      </c>
      <c r="D10" s="888" t="str">
        <f>INDEX(Matches!$B$4:$J$113,MATCH($F10,Matches!$B$4:$B$113,0),8)</f>
        <v>Qatar</v>
      </c>
      <c r="E10" s="888" t="str">
        <f>INDEX(Matches!$B$4:$J$113,MATCH($F10,Matches!$B$4:$B$113,0),9)</f>
        <v>Switzerland</v>
      </c>
      <c r="F10" s="561">
        <v>8</v>
      </c>
      <c r="G10" s="562" t="str">
        <f>INDEX(Matches!$B$4:$J$113,MATCH($F10,Matches!$B$4:$B$113,0),2)</f>
        <v>B3</v>
      </c>
      <c r="H10" s="562" t="str">
        <f>INDEX(Matches!$B$4:$J$113,MATCH($F10,Matches!$B$4:$B$113,0),3)</f>
        <v>B4</v>
      </c>
      <c r="I10" s="562" t="str">
        <f>IFERROR(VLOOKUP($F10,Matches!$B$4:$H$113,7,0),"")</f>
        <v>San Francisco Bay Area</v>
      </c>
      <c r="J10" s="809"/>
      <c r="K10" s="810"/>
      <c r="M10" s="570" t="s">
        <v>171</v>
      </c>
      <c r="N10" s="571" t="str">
        <f>IFERROR(VLOOKUP(M10,Groups!$B$7:$D$65,3,0),"")</f>
        <v>Mexico</v>
      </c>
    </row>
    <row r="11" spans="1:14" x14ac:dyDescent="0.25">
      <c r="A11" s="4"/>
      <c r="B11" s="552">
        <f>INDEX(Matches!$B$4:$J$113,MATCH($F11,Matches!$B$4:$B$113,0),5)</f>
        <v>46187</v>
      </c>
      <c r="C11" s="553">
        <f>INDEX(Matches!$B$4:$J$113,MATCH($F11,Matches!$B$4:$B$113,0),5)</f>
        <v>46187</v>
      </c>
      <c r="D11" s="554" t="str">
        <f>INDEX(Matches!$B$4:$J$113,MATCH($F11,Matches!$B$4:$B$113,0),8)</f>
        <v>Brazil</v>
      </c>
      <c r="E11" s="554" t="str">
        <f>INDEX(Matches!$B$4:$J$113,MATCH($F11,Matches!$B$4:$B$113,0),9)</f>
        <v>Morocco</v>
      </c>
      <c r="F11" s="557">
        <v>7</v>
      </c>
      <c r="G11" s="556" t="str">
        <f>INDEX(Matches!$B$4:$J$113,MATCH($F11,Matches!$B$4:$B$113,0),2)</f>
        <v>C1</v>
      </c>
      <c r="H11" s="556" t="str">
        <f>INDEX(Matches!$B$4:$J$113,MATCH($F11,Matches!$B$4:$B$113,0),3)</f>
        <v>C2</v>
      </c>
      <c r="I11" s="556" t="str">
        <f>IFERROR(VLOOKUP($F11,Matches!$B$4:$H$113,7,0),"")</f>
        <v>New York/New Jersey</v>
      </c>
      <c r="J11" s="809"/>
      <c r="K11" s="810"/>
    </row>
    <row r="12" spans="1:14" x14ac:dyDescent="0.25">
      <c r="A12" s="4"/>
      <c r="B12" s="552">
        <f>INDEX(Matches!$B$4:$J$113,MATCH($F12,Matches!$B$4:$B$113,0),5)</f>
        <v>46187.125</v>
      </c>
      <c r="C12" s="553">
        <f>INDEX(Matches!$B$4:$J$113,MATCH($F12,Matches!$B$4:$B$113,0),5)</f>
        <v>46187.125</v>
      </c>
      <c r="D12" s="554" t="str">
        <f>INDEX(Matches!$B$4:$J$113,MATCH($F12,Matches!$B$4:$B$113,0),8)</f>
        <v>Haiti</v>
      </c>
      <c r="E12" s="554" t="str">
        <f>INDEX(Matches!$B$4:$J$113,MATCH($F12,Matches!$B$4:$B$113,0),9)</f>
        <v>Scotland</v>
      </c>
      <c r="F12" s="557">
        <v>5</v>
      </c>
      <c r="G12" s="556" t="str">
        <f>INDEX(Matches!$B$4:$J$113,MATCH($F12,Matches!$B$4:$B$113,0),2)</f>
        <v>C3</v>
      </c>
      <c r="H12" s="556" t="str">
        <f>INDEX(Matches!$B$4:$J$113,MATCH($F12,Matches!$B$4:$B$113,0),3)</f>
        <v>C4</v>
      </c>
      <c r="I12" s="556" t="str">
        <f>IFERROR(VLOOKUP($F12,Matches!$B$4:$H$113,7,0),"")</f>
        <v>Boston</v>
      </c>
      <c r="J12" s="809"/>
      <c r="K12" s="810"/>
    </row>
    <row r="13" spans="1:14" x14ac:dyDescent="0.25">
      <c r="A13" s="4"/>
      <c r="B13" s="552">
        <f>INDEX(Matches!$B$4:$J$113,MATCH($F13,Matches!$B$4:$B$113,0),5)</f>
        <v>46187.25</v>
      </c>
      <c r="C13" s="553">
        <f>INDEX(Matches!$B$4:$J$113,MATCH($F13,Matches!$B$4:$B$113,0),5)</f>
        <v>46187.25</v>
      </c>
      <c r="D13" s="554" t="str">
        <f>INDEX(Matches!$B$4:$J$113,MATCH($F13,Matches!$B$4:$B$113,0),8)</f>
        <v>Australia</v>
      </c>
      <c r="E13" s="554" t="str">
        <f>INDEX(Matches!$B$4:$J$113,MATCH($F13,Matches!$B$4:$B$113,0),9)</f>
        <v>Turkey</v>
      </c>
      <c r="F13" s="557">
        <v>6</v>
      </c>
      <c r="G13" s="556" t="str">
        <f>INDEX(Matches!$B$4:$J$113,MATCH($F13,Matches!$B$4:$B$113,0),2)</f>
        <v>D3</v>
      </c>
      <c r="H13" s="556" t="str">
        <f>INDEX(Matches!$B$4:$J$113,MATCH($F13,Matches!$B$4:$B$113,0),3)</f>
        <v>D4</v>
      </c>
      <c r="I13" s="556" t="str">
        <f>IFERROR(VLOOKUP($F13,Matches!$B$4:$H$113,7,0),"")</f>
        <v>Vancouver</v>
      </c>
      <c r="J13" s="809"/>
      <c r="K13" s="810"/>
    </row>
    <row r="14" spans="1:14" x14ac:dyDescent="0.25">
      <c r="A14" s="4"/>
      <c r="B14" s="558"/>
      <c r="C14" s="559"/>
      <c r="D14" s="560"/>
      <c r="E14" s="560"/>
      <c r="F14" s="561"/>
      <c r="G14" s="562"/>
      <c r="H14" s="562"/>
      <c r="I14" s="562"/>
      <c r="J14" s="562"/>
      <c r="K14" s="563"/>
    </row>
    <row r="15" spans="1:14" x14ac:dyDescent="0.25">
      <c r="A15" s="4"/>
      <c r="B15" s="552">
        <f>INDEX(Matches!$B$4:$J$113,MATCH($F15,Matches!$B$4:$B$113,0),5)</f>
        <v>46187.791666666664</v>
      </c>
      <c r="C15" s="553">
        <f>INDEX(Matches!$B$4:$J$113,MATCH($F15,Matches!$B$4:$B$113,0),5)</f>
        <v>46187.791666666664</v>
      </c>
      <c r="D15" s="554" t="str">
        <f>INDEX(Matches!$B$4:$J$113,MATCH($F15,Matches!$B$4:$B$113,0),8)</f>
        <v>Germany</v>
      </c>
      <c r="E15" s="554" t="str">
        <f>INDEX(Matches!$B$4:$J$113,MATCH($F15,Matches!$B$4:$B$113,0),9)</f>
        <v>Curaçao</v>
      </c>
      <c r="F15" s="557">
        <v>10</v>
      </c>
      <c r="G15" s="556" t="str">
        <f>INDEX(Matches!$B$4:$J$113,MATCH($F15,Matches!$B$4:$B$113,0),2)</f>
        <v>E1</v>
      </c>
      <c r="H15" s="556" t="str">
        <f>INDEX(Matches!$B$4:$J$113,MATCH($F15,Matches!$B$4:$B$113,0),3)</f>
        <v>E2</v>
      </c>
      <c r="I15" s="556" t="str">
        <f>IFERROR(VLOOKUP($F15,Matches!$B$4:$H$113,7,0),"")</f>
        <v>Houston</v>
      </c>
      <c r="J15" s="809"/>
      <c r="K15" s="810"/>
    </row>
    <row r="16" spans="1:14" x14ac:dyDescent="0.25">
      <c r="A16" s="4"/>
      <c r="B16" s="552">
        <f>INDEX(Matches!$B$4:$J$113,MATCH($F16,Matches!$B$4:$B$113,0),5)</f>
        <v>46187.916666666664</v>
      </c>
      <c r="C16" s="553">
        <f>INDEX(Matches!$B$4:$J$113,MATCH($F16,Matches!$B$4:$B$113,0),5)</f>
        <v>46187.916666666664</v>
      </c>
      <c r="D16" s="554" t="str">
        <f>INDEX(Matches!$B$4:$J$113,MATCH($F16,Matches!$B$4:$B$113,0),8)</f>
        <v>Netherlands</v>
      </c>
      <c r="E16" s="554" t="str">
        <f>INDEX(Matches!$B$4:$J$113,MATCH($F16,Matches!$B$4:$B$113,0),9)</f>
        <v>Japan</v>
      </c>
      <c r="F16" s="557">
        <v>11</v>
      </c>
      <c r="G16" s="556" t="str">
        <f>INDEX(Matches!$B$4:$J$113,MATCH($F16,Matches!$B$4:$B$113,0),2)</f>
        <v>F1</v>
      </c>
      <c r="H16" s="556" t="str">
        <f>INDEX(Matches!$B$4:$J$113,MATCH($F16,Matches!$B$4:$B$113,0),3)</f>
        <v>F2</v>
      </c>
      <c r="I16" s="556" t="str">
        <f>IFERROR(VLOOKUP($F16,Matches!$B$4:$H$113,7,0),"")</f>
        <v>Dallas</v>
      </c>
      <c r="J16" s="809"/>
      <c r="K16" s="810"/>
    </row>
    <row r="17" spans="1:11" x14ac:dyDescent="0.25">
      <c r="A17" s="4"/>
      <c r="B17" s="552">
        <f>INDEX(Matches!$B$4:$J$113,MATCH($F17,Matches!$B$4:$B$113,0),5)</f>
        <v>46188.041666666664</v>
      </c>
      <c r="C17" s="553">
        <f>INDEX(Matches!$B$4:$J$113,MATCH($F17,Matches!$B$4:$B$113,0),5)</f>
        <v>46188.041666666664</v>
      </c>
      <c r="D17" s="554" t="str">
        <f>INDEX(Matches!$B$4:$J$113,MATCH($F17,Matches!$B$4:$B$113,0),8)</f>
        <v>Ivory Coast</v>
      </c>
      <c r="E17" s="554" t="str">
        <f>INDEX(Matches!$B$4:$J$113,MATCH($F17,Matches!$B$4:$B$113,0),9)</f>
        <v>Ecuador</v>
      </c>
      <c r="F17" s="557">
        <v>9</v>
      </c>
      <c r="G17" s="556" t="str">
        <f>INDEX(Matches!$B$4:$J$113,MATCH($F17,Matches!$B$4:$B$113,0),2)</f>
        <v>E3</v>
      </c>
      <c r="H17" s="556" t="str">
        <f>INDEX(Matches!$B$4:$J$113,MATCH($F17,Matches!$B$4:$B$113,0),3)</f>
        <v>E4</v>
      </c>
      <c r="I17" s="556" t="str">
        <f>IFERROR(VLOOKUP($F17,Matches!$B$4:$H$113,7,0),"")</f>
        <v>Philadelphia</v>
      </c>
      <c r="J17" s="809"/>
      <c r="K17" s="810"/>
    </row>
    <row r="18" spans="1:11" x14ac:dyDescent="0.25">
      <c r="A18" s="4"/>
      <c r="B18" s="552">
        <f>INDEX(Matches!$B$4:$J$113,MATCH($F18,Matches!$B$4:$B$113,0),5)</f>
        <v>46188.166666666664</v>
      </c>
      <c r="C18" s="553">
        <f>INDEX(Matches!$B$4:$J$113,MATCH($F18,Matches!$B$4:$B$113,0),5)</f>
        <v>46188.166666666664</v>
      </c>
      <c r="D18" s="554" t="str">
        <f>INDEX(Matches!$B$4:$J$113,MATCH($F18,Matches!$B$4:$B$113,0),8)</f>
        <v>Sweden</v>
      </c>
      <c r="E18" s="554" t="str">
        <f>INDEX(Matches!$B$4:$J$113,MATCH($F18,Matches!$B$4:$B$113,0),9)</f>
        <v>Tunisia</v>
      </c>
      <c r="F18" s="557">
        <v>12</v>
      </c>
      <c r="G18" s="556" t="str">
        <f>INDEX(Matches!$B$4:$J$113,MATCH($F18,Matches!$B$4:$B$113,0),2)</f>
        <v>F3</v>
      </c>
      <c r="H18" s="556" t="str">
        <f>INDEX(Matches!$B$4:$J$113,MATCH($F18,Matches!$B$4:$B$113,0),3)</f>
        <v>F4</v>
      </c>
      <c r="I18" s="556" t="str">
        <f>IFERROR(VLOOKUP($F18,Matches!$B$4:$H$113,7,0),"")</f>
        <v>Monterrey</v>
      </c>
      <c r="J18" s="809"/>
      <c r="K18" s="810"/>
    </row>
    <row r="19" spans="1:11" x14ac:dyDescent="0.25">
      <c r="A19" s="4"/>
      <c r="B19" s="558"/>
      <c r="C19" s="559"/>
      <c r="D19" s="560"/>
      <c r="E19" s="560"/>
      <c r="F19" s="561"/>
      <c r="G19" s="562"/>
      <c r="H19" s="562"/>
      <c r="I19" s="562"/>
      <c r="J19" s="562"/>
      <c r="K19" s="563"/>
    </row>
    <row r="20" spans="1:11" x14ac:dyDescent="0.25">
      <c r="A20" s="4"/>
      <c r="B20" s="552">
        <f>INDEX(Matches!$B$4:$J$113,MATCH($F20,Matches!$B$4:$B$113,0),5)</f>
        <v>46188.75</v>
      </c>
      <c r="C20" s="553">
        <f>INDEX(Matches!$B$4:$J$113,MATCH($F20,Matches!$B$4:$B$113,0),5)</f>
        <v>46188.75</v>
      </c>
      <c r="D20" s="554" t="str">
        <f>INDEX(Matches!$B$4:$J$113,MATCH($F20,Matches!$B$4:$B$113,0),8)</f>
        <v>Spain</v>
      </c>
      <c r="E20" s="554" t="str">
        <f>INDEX(Matches!$B$4:$J$113,MATCH($F20,Matches!$B$4:$B$113,0),9)</f>
        <v>Cape Verde</v>
      </c>
      <c r="F20" s="557">
        <v>14</v>
      </c>
      <c r="G20" s="556" t="str">
        <f>INDEX(Matches!$B$4:$J$113,MATCH($F20,Matches!$B$4:$B$113,0),2)</f>
        <v>H1</v>
      </c>
      <c r="H20" s="556" t="str">
        <f>INDEX(Matches!$B$4:$J$113,MATCH($F20,Matches!$B$4:$B$113,0),3)</f>
        <v>H2</v>
      </c>
      <c r="I20" s="556" t="str">
        <f>IFERROR(VLOOKUP($F20,Matches!$B$4:$H$113,7,0),"")</f>
        <v>Atlanta</v>
      </c>
      <c r="J20" s="809"/>
      <c r="K20" s="810"/>
    </row>
    <row r="21" spans="1:11" x14ac:dyDescent="0.25">
      <c r="A21" s="4"/>
      <c r="B21" s="552">
        <f>INDEX(Matches!$B$4:$J$113,MATCH($F21,Matches!$B$4:$B$113,0),5)</f>
        <v>46188.875</v>
      </c>
      <c r="C21" s="553">
        <f>INDEX(Matches!$B$4:$J$113,MATCH($F21,Matches!$B$4:$B$113,0),5)</f>
        <v>46188.875</v>
      </c>
      <c r="D21" s="554" t="str">
        <f>INDEX(Matches!$B$4:$J$113,MATCH($F21,Matches!$B$4:$B$113,0),8)</f>
        <v>Belgium</v>
      </c>
      <c r="E21" s="554" t="str">
        <f>INDEX(Matches!$B$4:$J$113,MATCH($F21,Matches!$B$4:$B$113,0),9)</f>
        <v>Egypt</v>
      </c>
      <c r="F21" s="557">
        <v>16</v>
      </c>
      <c r="G21" s="556" t="str">
        <f>INDEX(Matches!$B$4:$J$113,MATCH($F21,Matches!$B$4:$B$113,0),2)</f>
        <v>G1</v>
      </c>
      <c r="H21" s="556" t="str">
        <f>INDEX(Matches!$B$4:$J$113,MATCH($F21,Matches!$B$4:$B$113,0),3)</f>
        <v>G2</v>
      </c>
      <c r="I21" s="556" t="str">
        <f>IFERROR(VLOOKUP($F21,Matches!$B$4:$H$113,7,0),"")</f>
        <v>Seattle</v>
      </c>
      <c r="J21" s="809"/>
      <c r="K21" s="810"/>
    </row>
    <row r="22" spans="1:11" x14ac:dyDescent="0.25">
      <c r="A22" s="4"/>
      <c r="B22" s="552">
        <f>INDEX(Matches!$B$4:$J$113,MATCH($F22,Matches!$B$4:$B$113,0),5)</f>
        <v>46189</v>
      </c>
      <c r="C22" s="553">
        <f>INDEX(Matches!$B$4:$J$113,MATCH($F22,Matches!$B$4:$B$113,0),5)</f>
        <v>46189</v>
      </c>
      <c r="D22" s="554" t="str">
        <f>INDEX(Matches!$B$4:$J$113,MATCH($F22,Matches!$B$4:$B$113,0),8)</f>
        <v>Saudi Arabia</v>
      </c>
      <c r="E22" s="554" t="str">
        <f>INDEX(Matches!$B$4:$J$113,MATCH($F22,Matches!$B$4:$B$113,0),9)</f>
        <v>Uruguay</v>
      </c>
      <c r="F22" s="557">
        <v>13</v>
      </c>
      <c r="G22" s="556" t="str">
        <f>INDEX(Matches!$B$4:$J$113,MATCH($F22,Matches!$B$4:$B$113,0),2)</f>
        <v>H3</v>
      </c>
      <c r="H22" s="556" t="str">
        <f>INDEX(Matches!$B$4:$J$113,MATCH($F22,Matches!$B$4:$B$113,0),3)</f>
        <v>H4</v>
      </c>
      <c r="I22" s="556" t="str">
        <f>IFERROR(VLOOKUP($F22,Matches!$B$4:$H$113,7,0),"")</f>
        <v>Miami</v>
      </c>
      <c r="J22" s="809"/>
      <c r="K22" s="810"/>
    </row>
    <row r="23" spans="1:11" x14ac:dyDescent="0.25">
      <c r="A23" s="4"/>
      <c r="B23" s="558">
        <f>INDEX(Matches!$B$4:$J$113,MATCH($F23,Matches!$B$4:$B$113,0),5)</f>
        <v>46189.125</v>
      </c>
      <c r="C23" s="559">
        <f>INDEX(Matches!$B$4:$J$113,MATCH($F23,Matches!$B$4:$B$113,0),5)</f>
        <v>46189.125</v>
      </c>
      <c r="D23" s="888" t="str">
        <f>INDEX(Matches!$B$4:$J$113,MATCH($F23,Matches!$B$4:$B$113,0),8)</f>
        <v>IR Iran</v>
      </c>
      <c r="E23" s="888" t="str">
        <f>INDEX(Matches!$B$4:$J$113,MATCH($F23,Matches!$B$4:$B$113,0),9)</f>
        <v>New Zealand</v>
      </c>
      <c r="F23" s="561">
        <v>15</v>
      </c>
      <c r="G23" s="562" t="str">
        <f>INDEX(Matches!$B$4:$J$113,MATCH($F23,Matches!$B$4:$B$113,0),2)</f>
        <v>G3</v>
      </c>
      <c r="H23" s="562" t="str">
        <f>INDEX(Matches!$B$4:$J$113,MATCH($F23,Matches!$B$4:$B$113,0),3)</f>
        <v>G4</v>
      </c>
      <c r="I23" s="562" t="str">
        <f>IFERROR(VLOOKUP($F23,Matches!$B$4:$H$113,7,0),"")</f>
        <v>Los Angeles</v>
      </c>
      <c r="J23" s="809"/>
      <c r="K23" s="810"/>
    </row>
    <row r="24" spans="1:11" x14ac:dyDescent="0.25">
      <c r="A24" s="4"/>
      <c r="B24" s="558"/>
      <c r="C24" s="559"/>
      <c r="D24" s="560"/>
      <c r="E24" s="560"/>
      <c r="F24" s="561"/>
      <c r="G24" s="562"/>
      <c r="H24" s="562"/>
      <c r="I24" s="562"/>
      <c r="J24" s="562"/>
      <c r="K24" s="563"/>
    </row>
    <row r="25" spans="1:11" x14ac:dyDescent="0.25">
      <c r="A25" s="4"/>
      <c r="B25" s="552">
        <f>INDEX(Matches!$B$4:$J$113,MATCH($F25,Matches!$B$4:$B$113,0),5)</f>
        <v>46189.875</v>
      </c>
      <c r="C25" s="553">
        <f>INDEX(Matches!$B$4:$J$113,MATCH($F25,Matches!$B$4:$B$113,0),5)</f>
        <v>46189.875</v>
      </c>
      <c r="D25" s="554" t="str">
        <f>INDEX(Matches!$B$4:$J$113,MATCH($F25,Matches!$B$4:$B$113,0),8)</f>
        <v>France</v>
      </c>
      <c r="E25" s="554" t="str">
        <f>INDEX(Matches!$B$4:$J$113,MATCH($F25,Matches!$B$4:$B$113,0),9)</f>
        <v>Senegal</v>
      </c>
      <c r="F25" s="557">
        <v>17</v>
      </c>
      <c r="G25" s="556" t="str">
        <f>INDEX(Matches!$B$4:$J$113,MATCH($F25,Matches!$B$4:$B$113,0),2)</f>
        <v>I1</v>
      </c>
      <c r="H25" s="556" t="str">
        <f>INDEX(Matches!$B$4:$J$113,MATCH($F25,Matches!$B$4:$B$113,0),3)</f>
        <v>I2</v>
      </c>
      <c r="I25" s="556" t="str">
        <f>IFERROR(VLOOKUP($F25,Matches!$B$4:$H$113,7,0),"")</f>
        <v>New York/New Jersey</v>
      </c>
      <c r="J25" s="809"/>
      <c r="K25" s="810"/>
    </row>
    <row r="26" spans="1:11" x14ac:dyDescent="0.25">
      <c r="A26" s="4"/>
      <c r="B26" s="552">
        <f>INDEX(Matches!$B$4:$J$113,MATCH($F26,Matches!$B$4:$B$113,0),5)</f>
        <v>46190</v>
      </c>
      <c r="C26" s="553">
        <f>INDEX(Matches!$B$4:$J$113,MATCH($F26,Matches!$B$4:$B$113,0),5)</f>
        <v>46190</v>
      </c>
      <c r="D26" s="554" t="str">
        <f>INDEX(Matches!$B$4:$J$113,MATCH($F26,Matches!$B$4:$B$113,0),8)</f>
        <v>Iraq</v>
      </c>
      <c r="E26" s="554" t="str">
        <f>INDEX(Matches!$B$4:$J$113,MATCH($F26,Matches!$B$4:$B$113,0),9)</f>
        <v>Norway</v>
      </c>
      <c r="F26" s="557">
        <v>18</v>
      </c>
      <c r="G26" s="556" t="str">
        <f>INDEX(Matches!$B$4:$J$113,MATCH($F26,Matches!$B$4:$B$113,0),2)</f>
        <v>I3</v>
      </c>
      <c r="H26" s="556" t="str">
        <f>INDEX(Matches!$B$4:$J$113,MATCH($F26,Matches!$B$4:$B$113,0),3)</f>
        <v>I4</v>
      </c>
      <c r="I26" s="556" t="str">
        <f>IFERROR(VLOOKUP($F26,Matches!$B$4:$H$113,7,0),"")</f>
        <v>Boston</v>
      </c>
      <c r="J26" s="809"/>
      <c r="K26" s="810"/>
    </row>
    <row r="27" spans="1:11" x14ac:dyDescent="0.25">
      <c r="A27" s="4"/>
      <c r="B27" s="552">
        <f>INDEX(Matches!$B$4:$J$113,MATCH($F27,Matches!$B$4:$B$113,0),5)</f>
        <v>46190.125</v>
      </c>
      <c r="C27" s="553">
        <f>INDEX(Matches!$B$4:$J$113,MATCH($F27,Matches!$B$4:$B$113,0),5)</f>
        <v>46190.125</v>
      </c>
      <c r="D27" s="554" t="str">
        <f>INDEX(Matches!$B$4:$J$113,MATCH($F27,Matches!$B$4:$B$113,0),8)</f>
        <v>Argentina</v>
      </c>
      <c r="E27" s="554" t="str">
        <f>INDEX(Matches!$B$4:$J$113,MATCH($F27,Matches!$B$4:$B$113,0),9)</f>
        <v>Algeria</v>
      </c>
      <c r="F27" s="557">
        <v>19</v>
      </c>
      <c r="G27" s="556" t="str">
        <f>INDEX(Matches!$B$4:$J$113,MATCH($F27,Matches!$B$4:$B$113,0),2)</f>
        <v>J1</v>
      </c>
      <c r="H27" s="556" t="str">
        <f>INDEX(Matches!$B$4:$J$113,MATCH($F27,Matches!$B$4:$B$113,0),3)</f>
        <v>J2</v>
      </c>
      <c r="I27" s="556" t="str">
        <f>IFERROR(VLOOKUP($F27,Matches!$B$4:$H$113,7,0),"")</f>
        <v>Kansas City</v>
      </c>
      <c r="J27" s="809"/>
      <c r="K27" s="810"/>
    </row>
    <row r="28" spans="1:11" x14ac:dyDescent="0.25">
      <c r="A28" s="4"/>
      <c r="B28" s="552">
        <f>INDEX(Matches!$B$4:$J$113,MATCH($F28,Matches!$B$4:$B$113,0),5)</f>
        <v>46190.25</v>
      </c>
      <c r="C28" s="553">
        <f>INDEX(Matches!$B$4:$J$113,MATCH($F28,Matches!$B$4:$B$113,0),5)</f>
        <v>46190.25</v>
      </c>
      <c r="D28" s="554" t="str">
        <f>INDEX(Matches!$B$4:$J$113,MATCH($F28,Matches!$B$4:$B$113,0),8)</f>
        <v>Austria</v>
      </c>
      <c r="E28" s="554" t="str">
        <f>INDEX(Matches!$B$4:$J$113,MATCH($F28,Matches!$B$4:$B$113,0),9)</f>
        <v>Jordan</v>
      </c>
      <c r="F28" s="557">
        <v>20</v>
      </c>
      <c r="G28" s="556" t="str">
        <f>INDEX(Matches!$B$4:$J$113,MATCH($F28,Matches!$B$4:$B$113,0),2)</f>
        <v>J3</v>
      </c>
      <c r="H28" s="556" t="str">
        <f>INDEX(Matches!$B$4:$J$113,MATCH($F28,Matches!$B$4:$B$113,0),3)</f>
        <v>J4</v>
      </c>
      <c r="I28" s="556" t="str">
        <f>IFERROR(VLOOKUP($F28,Matches!$B$4:$H$113,7,0),"")</f>
        <v>San Francisco Bay Area</v>
      </c>
      <c r="J28" s="809"/>
      <c r="K28" s="810"/>
    </row>
    <row r="29" spans="1:11" x14ac:dyDescent="0.25">
      <c r="A29" s="4"/>
      <c r="B29" s="558"/>
      <c r="C29" s="559"/>
      <c r="D29" s="560"/>
      <c r="E29" s="560"/>
      <c r="F29" s="561"/>
      <c r="G29" s="562"/>
      <c r="H29" s="562"/>
      <c r="I29" s="562"/>
      <c r="J29" s="562"/>
      <c r="K29" s="563"/>
    </row>
    <row r="30" spans="1:11" x14ac:dyDescent="0.25">
      <c r="A30" s="4"/>
      <c r="B30" s="552">
        <f>INDEX(Matches!$B$4:$J$113,MATCH($F30,Matches!$B$4:$B$113,0),5)</f>
        <v>46190.791666666664</v>
      </c>
      <c r="C30" s="553">
        <f>INDEX(Matches!$B$4:$J$113,MATCH($F30,Matches!$B$4:$B$113,0),5)</f>
        <v>46190.791666666664</v>
      </c>
      <c r="D30" s="554" t="str">
        <f>INDEX(Matches!$B$4:$J$113,MATCH($F30,Matches!$B$4:$B$113,0),8)</f>
        <v>Portugal</v>
      </c>
      <c r="E30" s="554" t="str">
        <f>INDEX(Matches!$B$4:$J$113,MATCH($F30,Matches!$B$4:$B$113,0),9)</f>
        <v>DR Congo</v>
      </c>
      <c r="F30" s="557">
        <v>23</v>
      </c>
      <c r="G30" s="556" t="str">
        <f>INDEX(Matches!$B$4:$J$113,MATCH($F30,Matches!$B$4:$B$113,0),2)</f>
        <v>K1</v>
      </c>
      <c r="H30" s="556" t="str">
        <f>INDEX(Matches!$B$4:$J$113,MATCH($F30,Matches!$B$4:$B$113,0),3)</f>
        <v>K2</v>
      </c>
      <c r="I30" s="556" t="str">
        <f>IFERROR(VLOOKUP($F30,Matches!$B$4:$H$113,7,0),"")</f>
        <v>Houston</v>
      </c>
      <c r="J30" s="809"/>
      <c r="K30" s="810"/>
    </row>
    <row r="31" spans="1:11" x14ac:dyDescent="0.25">
      <c r="A31" s="4"/>
      <c r="B31" s="552">
        <f>INDEX(Matches!$B$4:$J$113,MATCH($F31,Matches!$B$4:$B$113,0),5)</f>
        <v>46190.916666666664</v>
      </c>
      <c r="C31" s="553">
        <f>INDEX(Matches!$B$4:$J$113,MATCH($F31,Matches!$B$4:$B$113,0),5)</f>
        <v>46190.916666666664</v>
      </c>
      <c r="D31" s="554" t="str">
        <f>INDEX(Matches!$B$4:$J$113,MATCH($F31,Matches!$B$4:$B$113,0),8)</f>
        <v>England</v>
      </c>
      <c r="E31" s="554" t="str">
        <f>INDEX(Matches!$B$4:$J$113,MATCH($F31,Matches!$B$4:$B$113,0),9)</f>
        <v>Croatia</v>
      </c>
      <c r="F31" s="557">
        <v>22</v>
      </c>
      <c r="G31" s="556" t="str">
        <f>INDEX(Matches!$B$4:$J$113,MATCH($F31,Matches!$B$4:$B$113,0),2)</f>
        <v>L1</v>
      </c>
      <c r="H31" s="556" t="str">
        <f>INDEX(Matches!$B$4:$J$113,MATCH($F31,Matches!$B$4:$B$113,0),3)</f>
        <v>L2</v>
      </c>
      <c r="I31" s="556" t="str">
        <f>IFERROR(VLOOKUP($F31,Matches!$B$4:$H$113,7,0),"")</f>
        <v>Dallas</v>
      </c>
      <c r="J31" s="809"/>
      <c r="K31" s="810"/>
    </row>
    <row r="32" spans="1:11" x14ac:dyDescent="0.25">
      <c r="A32" s="4"/>
      <c r="B32" s="552">
        <f>INDEX(Matches!$B$4:$J$113,MATCH($F32,Matches!$B$4:$B$113,0),5)</f>
        <v>46191.041666666664</v>
      </c>
      <c r="C32" s="553">
        <f>INDEX(Matches!$B$4:$J$113,MATCH($F32,Matches!$B$4:$B$113,0),5)</f>
        <v>46191.041666666664</v>
      </c>
      <c r="D32" s="554" t="str">
        <f>INDEX(Matches!$B$4:$J$113,MATCH($F32,Matches!$B$4:$B$113,0),8)</f>
        <v>Ghana</v>
      </c>
      <c r="E32" s="554" t="str">
        <f>INDEX(Matches!$B$4:$J$113,MATCH($F32,Matches!$B$4:$B$113,0),9)</f>
        <v>Panama</v>
      </c>
      <c r="F32" s="557">
        <v>21</v>
      </c>
      <c r="G32" s="556" t="str">
        <f>INDEX(Matches!$B$4:$J$113,MATCH($F32,Matches!$B$4:$B$113,0),2)</f>
        <v>L3</v>
      </c>
      <c r="H32" s="556" t="str">
        <f>INDEX(Matches!$B$4:$J$113,MATCH($F32,Matches!$B$4:$B$113,0),3)</f>
        <v>L4</v>
      </c>
      <c r="I32" s="556" t="str">
        <f>IFERROR(VLOOKUP($F32,Matches!$B$4:$H$113,7,0),"")</f>
        <v>Toronto</v>
      </c>
      <c r="J32" s="809"/>
      <c r="K32" s="810"/>
    </row>
    <row r="33" spans="1:11" x14ac:dyDescent="0.25">
      <c r="A33" s="4"/>
      <c r="B33" s="552">
        <f>INDEX(Matches!$B$4:$J$113,MATCH($F33,Matches!$B$4:$B$113,0),5)</f>
        <v>46191.166666666664</v>
      </c>
      <c r="C33" s="553">
        <f>INDEX(Matches!$B$4:$J$113,MATCH($F33,Matches!$B$4:$B$113,0),5)</f>
        <v>46191.166666666664</v>
      </c>
      <c r="D33" s="554" t="str">
        <f>INDEX(Matches!$B$4:$J$113,MATCH($F33,Matches!$B$4:$B$113,0),8)</f>
        <v>Uzbekistan</v>
      </c>
      <c r="E33" s="554" t="str">
        <f>INDEX(Matches!$B$4:$J$113,MATCH($F33,Matches!$B$4:$B$113,0),9)</f>
        <v>Colombia</v>
      </c>
      <c r="F33" s="557">
        <v>24</v>
      </c>
      <c r="G33" s="556" t="str">
        <f>INDEX(Matches!$B$4:$J$113,MATCH($F33,Matches!$B$4:$B$113,0),2)</f>
        <v>K3</v>
      </c>
      <c r="H33" s="556" t="str">
        <f>INDEX(Matches!$B$4:$J$113,MATCH($F33,Matches!$B$4:$B$113,0),3)</f>
        <v>K4</v>
      </c>
      <c r="I33" s="556" t="str">
        <f>IFERROR(VLOOKUP($F33,Matches!$B$4:$H$113,7,0),"")</f>
        <v>Mexico City</v>
      </c>
      <c r="J33" s="809"/>
      <c r="K33" s="810"/>
    </row>
    <row r="34" spans="1:11" x14ac:dyDescent="0.25">
      <c r="A34" s="4"/>
      <c r="B34" s="558"/>
      <c r="C34" s="559"/>
      <c r="D34" s="560"/>
      <c r="E34" s="560"/>
      <c r="F34" s="561"/>
      <c r="G34" s="562"/>
      <c r="H34" s="562"/>
      <c r="I34" s="562"/>
      <c r="J34" s="562"/>
      <c r="K34" s="563"/>
    </row>
    <row r="35" spans="1:11" x14ac:dyDescent="0.25">
      <c r="A35" s="4"/>
      <c r="B35" s="552">
        <f>INDEX(Matches!$B$4:$J$113,MATCH($F35,Matches!$B$4:$B$113,0),5)</f>
        <v>46191.75</v>
      </c>
      <c r="C35" s="553">
        <f>INDEX(Matches!$B$4:$J$113,MATCH($F35,Matches!$B$4:$B$113,0),5)</f>
        <v>46191.75</v>
      </c>
      <c r="D35" s="554" t="str">
        <f>INDEX(Matches!$B$4:$J$113,MATCH($F35,Matches!$B$4:$B$113,0),8)</f>
        <v>Czech Rep.</v>
      </c>
      <c r="E35" s="554" t="str">
        <f>INDEX(Matches!$B$4:$J$113,MATCH($F35,Matches!$B$4:$B$113,0),9)</f>
        <v>South Africa</v>
      </c>
      <c r="F35" s="557">
        <v>25</v>
      </c>
      <c r="G35" s="556" t="str">
        <f>INDEX(Matches!$B$4:$J$113,MATCH($F35,Matches!$B$4:$B$113,0),2)</f>
        <v>A4</v>
      </c>
      <c r="H35" s="556" t="str">
        <f>INDEX(Matches!$B$4:$J$113,MATCH($F35,Matches!$B$4:$B$113,0),3)</f>
        <v>A2</v>
      </c>
      <c r="I35" s="556" t="str">
        <f>IFERROR(VLOOKUP($F35,Matches!$B$4:$H$113,7,0),"")</f>
        <v>Atlanta</v>
      </c>
      <c r="J35" s="809"/>
      <c r="K35" s="810"/>
    </row>
    <row r="36" spans="1:11" x14ac:dyDescent="0.25">
      <c r="A36" s="4"/>
      <c r="B36" s="552">
        <f>INDEX(Matches!$B$4:$J$113,MATCH($F36,Matches!$B$4:$B$113,0),5)</f>
        <v>46191.875</v>
      </c>
      <c r="C36" s="553">
        <f>INDEX(Matches!$B$4:$J$113,MATCH($F36,Matches!$B$4:$B$113,0),5)</f>
        <v>46191.875</v>
      </c>
      <c r="D36" s="554" t="str">
        <f>INDEX(Matches!$B$4:$J$113,MATCH($F36,Matches!$B$4:$B$113,0),8)</f>
        <v>Switzerland</v>
      </c>
      <c r="E36" s="554" t="str">
        <f>INDEX(Matches!$B$4:$J$113,MATCH($F36,Matches!$B$4:$B$113,0),9)</f>
        <v>Bosnia/Herzeg.</v>
      </c>
      <c r="F36" s="557">
        <v>26</v>
      </c>
      <c r="G36" s="556" t="str">
        <f>INDEX(Matches!$B$4:$J$113,MATCH($F36,Matches!$B$4:$B$113,0),2)</f>
        <v>B4</v>
      </c>
      <c r="H36" s="556" t="str">
        <f>INDEX(Matches!$B$4:$J$113,MATCH($F36,Matches!$B$4:$B$113,0),3)</f>
        <v>B2</v>
      </c>
      <c r="I36" s="556" t="str">
        <f>IFERROR(VLOOKUP($F36,Matches!$B$4:$H$113,7,0),"")</f>
        <v>Los Angeles</v>
      </c>
      <c r="J36" s="809"/>
      <c r="K36" s="810"/>
    </row>
    <row r="37" spans="1:11" x14ac:dyDescent="0.25">
      <c r="A37" s="4"/>
      <c r="B37" s="552">
        <f>INDEX(Matches!$B$4:$J$113,MATCH($F37,Matches!$B$4:$B$113,0),5)</f>
        <v>46192</v>
      </c>
      <c r="C37" s="553">
        <f>INDEX(Matches!$B$4:$J$113,MATCH($F37,Matches!$B$4:$B$113,0),5)</f>
        <v>46192</v>
      </c>
      <c r="D37" s="554" t="str">
        <f>INDEX(Matches!$B$4:$J$113,MATCH($F37,Matches!$B$4:$B$113,0),8)</f>
        <v>Canada</v>
      </c>
      <c r="E37" s="554" t="str">
        <f>INDEX(Matches!$B$4:$J$113,MATCH($F37,Matches!$B$4:$B$113,0),9)</f>
        <v>Qatar</v>
      </c>
      <c r="F37" s="557">
        <v>27</v>
      </c>
      <c r="G37" s="556" t="str">
        <f>INDEX(Matches!$B$4:$J$113,MATCH($F37,Matches!$B$4:$B$113,0),2)</f>
        <v>B1</v>
      </c>
      <c r="H37" s="556" t="str">
        <f>INDEX(Matches!$B$4:$J$113,MATCH($F37,Matches!$B$4:$B$113,0),3)</f>
        <v>B3</v>
      </c>
      <c r="I37" s="556" t="str">
        <f>IFERROR(VLOOKUP($F37,Matches!$B$4:$H$113,7,0),"")</f>
        <v>Vancouver</v>
      </c>
      <c r="J37" s="809"/>
      <c r="K37" s="810"/>
    </row>
    <row r="38" spans="1:11" x14ac:dyDescent="0.25">
      <c r="A38" s="4"/>
      <c r="B38" s="552">
        <f>INDEX(Matches!$B$4:$J$113,MATCH($F38,Matches!$B$4:$B$113,0),5)</f>
        <v>46192.125</v>
      </c>
      <c r="C38" s="553">
        <f>INDEX(Matches!$B$4:$J$113,MATCH($F38,Matches!$B$4:$B$113,0),5)</f>
        <v>46192.125</v>
      </c>
      <c r="D38" s="554" t="str">
        <f>INDEX(Matches!$B$4:$J$113,MATCH($F38,Matches!$B$4:$B$113,0),8)</f>
        <v>Mexico</v>
      </c>
      <c r="E38" s="554" t="str">
        <f>INDEX(Matches!$B$4:$J$113,MATCH($F38,Matches!$B$4:$B$113,0),9)</f>
        <v>Rep. of Korea</v>
      </c>
      <c r="F38" s="557">
        <v>28</v>
      </c>
      <c r="G38" s="556" t="str">
        <f>INDEX(Matches!$B$4:$J$113,MATCH($F38,Matches!$B$4:$B$113,0),2)</f>
        <v>A1</v>
      </c>
      <c r="H38" s="556" t="str">
        <f>INDEX(Matches!$B$4:$J$113,MATCH($F38,Matches!$B$4:$B$113,0),3)</f>
        <v>A3</v>
      </c>
      <c r="I38" s="556" t="str">
        <f>IFERROR(VLOOKUP($F38,Matches!$B$4:$H$113,7,0),"")</f>
        <v>Guadalajara</v>
      </c>
      <c r="J38" s="809"/>
      <c r="K38" s="810"/>
    </row>
    <row r="39" spans="1:11" x14ac:dyDescent="0.25">
      <c r="A39" s="4"/>
      <c r="B39" s="558"/>
      <c r="C39" s="559"/>
      <c r="D39" s="560"/>
      <c r="E39" s="560"/>
      <c r="F39" s="561"/>
      <c r="G39" s="562"/>
      <c r="H39" s="562"/>
      <c r="I39" s="562"/>
      <c r="J39" s="562"/>
      <c r="K39" s="563"/>
    </row>
    <row r="40" spans="1:11" x14ac:dyDescent="0.25">
      <c r="A40" s="4"/>
      <c r="B40" s="552">
        <f>INDEX(Matches!$B$4:$J$113,MATCH($F40,Matches!$B$4:$B$113,0),5)</f>
        <v>46192.875</v>
      </c>
      <c r="C40" s="553">
        <f>INDEX(Matches!$B$4:$J$113,MATCH($F40,Matches!$B$4:$B$113,0),5)</f>
        <v>46192.875</v>
      </c>
      <c r="D40" s="554" t="str">
        <f>INDEX(Matches!$B$4:$J$113,MATCH($F40,Matches!$B$4:$B$113,0),8)</f>
        <v>USA</v>
      </c>
      <c r="E40" s="554" t="str">
        <f>INDEX(Matches!$B$4:$J$113,MATCH($F40,Matches!$B$4:$B$113,0),9)</f>
        <v>Australia</v>
      </c>
      <c r="F40" s="557">
        <v>32</v>
      </c>
      <c r="G40" s="556" t="str">
        <f>INDEX(Matches!$B$4:$J$113,MATCH($F40,Matches!$B$4:$B$113,0),2)</f>
        <v>D1</v>
      </c>
      <c r="H40" s="556" t="str">
        <f>INDEX(Matches!$B$4:$J$113,MATCH($F40,Matches!$B$4:$B$113,0),3)</f>
        <v>D3</v>
      </c>
      <c r="I40" s="556" t="str">
        <f>IFERROR(VLOOKUP($F40,Matches!$B$4:$H$113,7,0),"")</f>
        <v>Seattle</v>
      </c>
      <c r="J40" s="809"/>
      <c r="K40" s="810"/>
    </row>
    <row r="41" spans="1:11" x14ac:dyDescent="0.25">
      <c r="A41" s="4"/>
      <c r="B41" s="552">
        <f>INDEX(Matches!$B$4:$J$113,MATCH($F41,Matches!$B$4:$B$113,0),5)</f>
        <v>46193</v>
      </c>
      <c r="C41" s="553">
        <f>INDEX(Matches!$B$4:$J$113,MATCH($F41,Matches!$B$4:$B$113,0),5)</f>
        <v>46193</v>
      </c>
      <c r="D41" s="554" t="str">
        <f>INDEX(Matches!$B$4:$J$113,MATCH($F41,Matches!$B$4:$B$113,0),8)</f>
        <v>Scotland</v>
      </c>
      <c r="E41" s="554" t="str">
        <f>INDEX(Matches!$B$4:$J$113,MATCH($F41,Matches!$B$4:$B$113,0),9)</f>
        <v>Morocco</v>
      </c>
      <c r="F41" s="557">
        <v>30</v>
      </c>
      <c r="G41" s="556" t="str">
        <f>INDEX(Matches!$B$4:$J$113,MATCH($F41,Matches!$B$4:$B$113,0),2)</f>
        <v>C4</v>
      </c>
      <c r="H41" s="556" t="str">
        <f>INDEX(Matches!$B$4:$J$113,MATCH($F41,Matches!$B$4:$B$113,0),3)</f>
        <v>C2</v>
      </c>
      <c r="I41" s="556" t="str">
        <f>IFERROR(VLOOKUP($F41,Matches!$B$4:$H$113,7,0),"")</f>
        <v>Boston</v>
      </c>
      <c r="J41" s="809"/>
      <c r="K41" s="810"/>
    </row>
    <row r="42" spans="1:11" x14ac:dyDescent="0.25">
      <c r="A42" s="4"/>
      <c r="B42" s="552">
        <f>INDEX(Matches!$B$4:$J$113,MATCH($F42,Matches!$B$4:$B$113,0),5)</f>
        <v>46193.104166666664</v>
      </c>
      <c r="C42" s="553">
        <f>INDEX(Matches!$B$4:$J$113,MATCH($F42,Matches!$B$4:$B$113,0),5)</f>
        <v>46193.104166666664</v>
      </c>
      <c r="D42" s="554" t="str">
        <f>INDEX(Matches!$B$4:$J$113,MATCH($F42,Matches!$B$4:$B$113,0),8)</f>
        <v>Brazil</v>
      </c>
      <c r="E42" s="554" t="str">
        <f>INDEX(Matches!$B$4:$J$113,MATCH($F42,Matches!$B$4:$B$113,0),9)</f>
        <v>Haiti</v>
      </c>
      <c r="F42" s="557">
        <v>29</v>
      </c>
      <c r="G42" s="556" t="str">
        <f>INDEX(Matches!$B$4:$J$113,MATCH($F42,Matches!$B$4:$B$113,0),2)</f>
        <v>C1</v>
      </c>
      <c r="H42" s="556" t="str">
        <f>INDEX(Matches!$B$4:$J$113,MATCH($F42,Matches!$B$4:$B$113,0),3)</f>
        <v>C3</v>
      </c>
      <c r="I42" s="556" t="str">
        <f>IFERROR(VLOOKUP($F42,Matches!$B$4:$H$113,7,0),"")</f>
        <v>Philadelphia</v>
      </c>
      <c r="J42" s="809"/>
      <c r="K42" s="810"/>
    </row>
    <row r="43" spans="1:11" x14ac:dyDescent="0.25">
      <c r="A43" s="4"/>
      <c r="B43" s="552">
        <f>INDEX(Matches!$B$4:$J$113,MATCH($F43,Matches!$B$4:$B$113,0),5)</f>
        <v>46193.208333333336</v>
      </c>
      <c r="C43" s="553">
        <f>INDEX(Matches!$B$4:$J$113,MATCH($F43,Matches!$B$4:$B$113,0),5)</f>
        <v>46193.208333333336</v>
      </c>
      <c r="D43" s="554" t="str">
        <f>INDEX(Matches!$B$4:$J$113,MATCH($F43,Matches!$B$4:$B$113,0),8)</f>
        <v>Turkey</v>
      </c>
      <c r="E43" s="554" t="str">
        <f>INDEX(Matches!$B$4:$J$113,MATCH($F43,Matches!$B$4:$B$113,0),9)</f>
        <v>Paraguay</v>
      </c>
      <c r="F43" s="557">
        <v>31</v>
      </c>
      <c r="G43" s="556" t="str">
        <f>INDEX(Matches!$B$4:$J$113,MATCH($F43,Matches!$B$4:$B$113,0),2)</f>
        <v>D4</v>
      </c>
      <c r="H43" s="556" t="str">
        <f>INDEX(Matches!$B$4:$J$113,MATCH($F43,Matches!$B$4:$B$113,0),3)</f>
        <v>D2</v>
      </c>
      <c r="I43" s="556" t="str">
        <f>IFERROR(VLOOKUP($F43,Matches!$B$4:$H$113,7,0),"")</f>
        <v>San Francisco Bay Area</v>
      </c>
      <c r="J43" s="809"/>
      <c r="K43" s="810"/>
    </row>
    <row r="44" spans="1:11" x14ac:dyDescent="0.25">
      <c r="A44" s="4"/>
      <c r="B44" s="558"/>
      <c r="C44" s="559"/>
      <c r="D44" s="560"/>
      <c r="E44" s="560"/>
      <c r="F44" s="561"/>
      <c r="G44" s="562"/>
      <c r="H44" s="562"/>
      <c r="I44" s="562"/>
      <c r="J44" s="562"/>
      <c r="K44" s="563"/>
    </row>
    <row r="45" spans="1:11" x14ac:dyDescent="0.25">
      <c r="A45" s="4"/>
      <c r="B45" s="552">
        <f>INDEX(Matches!$B$4:$J$113,MATCH($F45,Matches!$B$4:$B$113,0),5)</f>
        <v>46193.791666666664</v>
      </c>
      <c r="C45" s="553">
        <f>INDEX(Matches!$B$4:$J$113,MATCH($F45,Matches!$B$4:$B$113,0),5)</f>
        <v>46193.791666666664</v>
      </c>
      <c r="D45" s="554" t="str">
        <f>INDEX(Matches!$B$4:$J$113,MATCH($F45,Matches!$B$4:$B$113,0),8)</f>
        <v>Netherlands</v>
      </c>
      <c r="E45" s="554" t="str">
        <f>INDEX(Matches!$B$4:$J$113,MATCH($F45,Matches!$B$4:$B$113,0),9)</f>
        <v>Sweden</v>
      </c>
      <c r="F45" s="557">
        <v>35</v>
      </c>
      <c r="G45" s="556" t="str">
        <f>INDEX(Matches!$B$4:$J$113,MATCH($F45,Matches!$B$4:$B$113,0),2)</f>
        <v>F1</v>
      </c>
      <c r="H45" s="556" t="str">
        <f>INDEX(Matches!$B$4:$J$113,MATCH($F45,Matches!$B$4:$B$113,0),3)</f>
        <v>F3</v>
      </c>
      <c r="I45" s="556" t="str">
        <f>IFERROR(VLOOKUP($F45,Matches!$B$4:$H$113,7,0),"")</f>
        <v>Houston</v>
      </c>
      <c r="J45" s="809"/>
      <c r="K45" s="810"/>
    </row>
    <row r="46" spans="1:11" x14ac:dyDescent="0.25">
      <c r="A46" s="4"/>
      <c r="B46" s="552">
        <f>INDEX(Matches!$B$4:$J$113,MATCH($F46,Matches!$B$4:$B$113,0),5)</f>
        <v>46193.916666666664</v>
      </c>
      <c r="C46" s="553">
        <f>INDEX(Matches!$B$4:$J$113,MATCH($F46,Matches!$B$4:$B$113,0),5)</f>
        <v>46193.916666666664</v>
      </c>
      <c r="D46" s="554" t="str">
        <f>INDEX(Matches!$B$4:$J$113,MATCH($F46,Matches!$B$4:$B$113,0),8)</f>
        <v>Germany</v>
      </c>
      <c r="E46" s="554" t="str">
        <f>INDEX(Matches!$B$4:$J$113,MATCH($F46,Matches!$B$4:$B$113,0),9)</f>
        <v>Ivory Coast</v>
      </c>
      <c r="F46" s="557">
        <v>33</v>
      </c>
      <c r="G46" s="556" t="str">
        <f>INDEX(Matches!$B$4:$J$113,MATCH($F46,Matches!$B$4:$B$113,0),2)</f>
        <v>E1</v>
      </c>
      <c r="H46" s="556" t="str">
        <f>INDEX(Matches!$B$4:$J$113,MATCH($F46,Matches!$B$4:$B$113,0),3)</f>
        <v>E3</v>
      </c>
      <c r="I46" s="556" t="str">
        <f>IFERROR(VLOOKUP($F46,Matches!$B$4:$H$113,7,0),"")</f>
        <v>Toronto</v>
      </c>
      <c r="J46" s="809"/>
      <c r="K46" s="810"/>
    </row>
    <row r="47" spans="1:11" x14ac:dyDescent="0.25">
      <c r="A47" s="4"/>
      <c r="B47" s="552">
        <f>INDEX(Matches!$B$4:$J$113,MATCH($F47,Matches!$B$4:$B$113,0),5)</f>
        <v>46194.083333333336</v>
      </c>
      <c r="C47" s="553">
        <f>INDEX(Matches!$B$4:$J$113,MATCH($F47,Matches!$B$4:$B$113,0),5)</f>
        <v>46194.083333333336</v>
      </c>
      <c r="D47" s="554" t="str">
        <f>INDEX(Matches!$B$4:$J$113,MATCH($F47,Matches!$B$4:$B$113,0),8)</f>
        <v>Ecuador</v>
      </c>
      <c r="E47" s="554" t="str">
        <f>INDEX(Matches!$B$4:$J$113,MATCH($F47,Matches!$B$4:$B$113,0),9)</f>
        <v>Curaçao</v>
      </c>
      <c r="F47" s="557">
        <v>34</v>
      </c>
      <c r="G47" s="556" t="str">
        <f>INDEX(Matches!$B$4:$J$113,MATCH($F47,Matches!$B$4:$B$113,0),2)</f>
        <v>E4</v>
      </c>
      <c r="H47" s="556" t="str">
        <f>INDEX(Matches!$B$4:$J$113,MATCH($F47,Matches!$B$4:$B$113,0),3)</f>
        <v>E2</v>
      </c>
      <c r="I47" s="556" t="str">
        <f>IFERROR(VLOOKUP($F47,Matches!$B$4:$H$113,7,0),"")</f>
        <v>Kansas City</v>
      </c>
      <c r="J47" s="809"/>
      <c r="K47" s="810"/>
    </row>
    <row r="48" spans="1:11" x14ac:dyDescent="0.25">
      <c r="A48" s="4"/>
      <c r="B48" s="552">
        <f>INDEX(Matches!$B$4:$J$113,MATCH($F48,Matches!$B$4:$B$113,0),5)</f>
        <v>46194.25</v>
      </c>
      <c r="C48" s="553">
        <f>INDEX(Matches!$B$4:$J$113,MATCH($F48,Matches!$B$4:$B$113,0),5)</f>
        <v>46194.25</v>
      </c>
      <c r="D48" s="554" t="str">
        <f>INDEX(Matches!$B$4:$J$113,MATCH($F48,Matches!$B$4:$B$113,0),8)</f>
        <v>Tunisia</v>
      </c>
      <c r="E48" s="554" t="str">
        <f>INDEX(Matches!$B$4:$J$113,MATCH($F48,Matches!$B$4:$B$113,0),9)</f>
        <v>Japan</v>
      </c>
      <c r="F48" s="557">
        <v>36</v>
      </c>
      <c r="G48" s="556" t="str">
        <f>INDEX(Matches!$B$4:$J$113,MATCH($F48,Matches!$B$4:$B$113,0),2)</f>
        <v>F4</v>
      </c>
      <c r="H48" s="556" t="str">
        <f>INDEX(Matches!$B$4:$J$113,MATCH($F48,Matches!$B$4:$B$113,0),3)</f>
        <v>F2</v>
      </c>
      <c r="I48" s="556" t="str">
        <f>IFERROR(VLOOKUP($F48,Matches!$B$4:$H$113,7,0),"")</f>
        <v>Monterrey</v>
      </c>
      <c r="J48" s="809"/>
      <c r="K48" s="810"/>
    </row>
    <row r="49" spans="1:11" x14ac:dyDescent="0.25">
      <c r="A49" s="4"/>
      <c r="B49" s="558"/>
      <c r="C49" s="559"/>
      <c r="D49" s="560"/>
      <c r="E49" s="560"/>
      <c r="F49" s="561"/>
      <c r="G49" s="562"/>
      <c r="H49" s="562"/>
      <c r="I49" s="562"/>
      <c r="J49" s="562"/>
      <c r="K49" s="563"/>
    </row>
    <row r="50" spans="1:11" x14ac:dyDescent="0.25">
      <c r="A50" s="4"/>
      <c r="B50" s="552">
        <f>INDEX(Matches!$B$4:$J$113,MATCH($F50,Matches!$B$4:$B$113,0),5)</f>
        <v>46194.75</v>
      </c>
      <c r="C50" s="553">
        <f>INDEX(Matches!$B$4:$J$113,MATCH($F50,Matches!$B$4:$B$113,0),5)</f>
        <v>46194.75</v>
      </c>
      <c r="D50" s="554" t="str">
        <f>INDEX(Matches!$B$4:$J$113,MATCH($F50,Matches!$B$4:$B$113,0),8)</f>
        <v>Spain</v>
      </c>
      <c r="E50" s="554" t="str">
        <f>INDEX(Matches!$B$4:$J$113,MATCH($F50,Matches!$B$4:$B$113,0),9)</f>
        <v>Saudi Arabia</v>
      </c>
      <c r="F50" s="557">
        <v>38</v>
      </c>
      <c r="G50" s="556" t="str">
        <f>INDEX(Matches!$B$4:$J$113,MATCH($F50,Matches!$B$4:$B$113,0),2)</f>
        <v>H1</v>
      </c>
      <c r="H50" s="556" t="str">
        <f>INDEX(Matches!$B$4:$J$113,MATCH($F50,Matches!$B$4:$B$113,0),3)</f>
        <v>H3</v>
      </c>
      <c r="I50" s="556" t="str">
        <f>IFERROR(VLOOKUP($F50,Matches!$B$4:$H$113,7,0),"")</f>
        <v>Atlanta</v>
      </c>
      <c r="J50" s="809"/>
      <c r="K50" s="810"/>
    </row>
    <row r="51" spans="1:11" x14ac:dyDescent="0.25">
      <c r="A51" s="4"/>
      <c r="B51" s="552">
        <f>INDEX(Matches!$B$4:$J$113,MATCH($F51,Matches!$B$4:$B$113,0),5)</f>
        <v>46194.875</v>
      </c>
      <c r="C51" s="553">
        <f>INDEX(Matches!$B$4:$J$113,MATCH($F51,Matches!$B$4:$B$113,0),5)</f>
        <v>46194.875</v>
      </c>
      <c r="D51" s="554" t="str">
        <f>INDEX(Matches!$B$4:$J$113,MATCH($F51,Matches!$B$4:$B$113,0),8)</f>
        <v>Belgium</v>
      </c>
      <c r="E51" s="554" t="str">
        <f>INDEX(Matches!$B$4:$J$113,MATCH($F51,Matches!$B$4:$B$113,0),9)</f>
        <v>IR Iran</v>
      </c>
      <c r="F51" s="557">
        <v>39</v>
      </c>
      <c r="G51" s="556" t="str">
        <f>INDEX(Matches!$B$4:$J$113,MATCH($F51,Matches!$B$4:$B$113,0),2)</f>
        <v>G1</v>
      </c>
      <c r="H51" s="556" t="str">
        <f>INDEX(Matches!$B$4:$J$113,MATCH($F51,Matches!$B$4:$B$113,0),3)</f>
        <v>G3</v>
      </c>
      <c r="I51" s="556" t="str">
        <f>IFERROR(VLOOKUP($F51,Matches!$B$4:$H$113,7,0),"")</f>
        <v>Los Angeles</v>
      </c>
      <c r="J51" s="809"/>
      <c r="K51" s="810"/>
    </row>
    <row r="52" spans="1:11" x14ac:dyDescent="0.25">
      <c r="A52" s="4"/>
      <c r="B52" s="552">
        <f>INDEX(Matches!$B$4:$J$113,MATCH($F52,Matches!$B$4:$B$113,0),5)</f>
        <v>46195</v>
      </c>
      <c r="C52" s="553">
        <f>INDEX(Matches!$B$4:$J$113,MATCH($F52,Matches!$B$4:$B$113,0),5)</f>
        <v>46195</v>
      </c>
      <c r="D52" s="554" t="str">
        <f>INDEX(Matches!$B$4:$J$113,MATCH($F52,Matches!$B$4:$B$113,0),8)</f>
        <v>Uruguay</v>
      </c>
      <c r="E52" s="554" t="str">
        <f>INDEX(Matches!$B$4:$J$113,MATCH($F52,Matches!$B$4:$B$113,0),9)</f>
        <v>Cape Verde</v>
      </c>
      <c r="F52" s="557">
        <v>37</v>
      </c>
      <c r="G52" s="556" t="str">
        <f>INDEX(Matches!$B$4:$J$113,MATCH($F52,Matches!$B$4:$B$113,0),2)</f>
        <v>H4</v>
      </c>
      <c r="H52" s="556" t="str">
        <f>INDEX(Matches!$B$4:$J$113,MATCH($F52,Matches!$B$4:$B$113,0),3)</f>
        <v>H2</v>
      </c>
      <c r="I52" s="556" t="str">
        <f>IFERROR(VLOOKUP($F52,Matches!$B$4:$H$113,7,0),"")</f>
        <v>Miami</v>
      </c>
      <c r="J52" s="809"/>
      <c r="K52" s="810"/>
    </row>
    <row r="53" spans="1:11" x14ac:dyDescent="0.25">
      <c r="A53" s="4"/>
      <c r="B53" s="552">
        <f>INDEX(Matches!$B$4:$J$113,MATCH($F53,Matches!$B$4:$B$113,0),5)</f>
        <v>46195.125</v>
      </c>
      <c r="C53" s="553">
        <f>INDEX(Matches!$B$4:$J$113,MATCH($F53,Matches!$B$4:$B$113,0),5)</f>
        <v>46195.125</v>
      </c>
      <c r="D53" s="554" t="str">
        <f>INDEX(Matches!$B$4:$J$113,MATCH($F53,Matches!$B$4:$B$113,0),8)</f>
        <v>New Zealand</v>
      </c>
      <c r="E53" s="554" t="str">
        <f>INDEX(Matches!$B$4:$J$113,MATCH($F53,Matches!$B$4:$B$113,0),9)</f>
        <v>Egypt</v>
      </c>
      <c r="F53" s="557">
        <v>40</v>
      </c>
      <c r="G53" s="556" t="str">
        <f>INDEX(Matches!$B$4:$J$113,MATCH($F53,Matches!$B$4:$B$113,0),2)</f>
        <v>G4</v>
      </c>
      <c r="H53" s="556" t="str">
        <f>INDEX(Matches!$B$4:$J$113,MATCH($F53,Matches!$B$4:$B$113,0),3)</f>
        <v>G2</v>
      </c>
      <c r="I53" s="556" t="str">
        <f>IFERROR(VLOOKUP($F53,Matches!$B$4:$H$113,7,0),"")</f>
        <v>Vancouver</v>
      </c>
      <c r="J53" s="809"/>
      <c r="K53" s="810"/>
    </row>
    <row r="54" spans="1:11" x14ac:dyDescent="0.25">
      <c r="A54" s="4"/>
      <c r="B54" s="558"/>
      <c r="C54" s="559"/>
      <c r="D54" s="560"/>
      <c r="E54" s="560"/>
      <c r="F54" s="561"/>
      <c r="G54" s="562"/>
      <c r="H54" s="562"/>
      <c r="I54" s="562"/>
      <c r="J54" s="562"/>
      <c r="K54" s="563"/>
    </row>
    <row r="55" spans="1:11" x14ac:dyDescent="0.25">
      <c r="A55" s="4"/>
      <c r="B55" s="552">
        <f>INDEX(Matches!$B$4:$J$113,MATCH($F55,Matches!$B$4:$B$113,0),5)</f>
        <v>46195.791666666664</v>
      </c>
      <c r="C55" s="553">
        <f>INDEX(Matches!$B$4:$J$113,MATCH($F55,Matches!$B$4:$B$113,0),5)</f>
        <v>46195.791666666664</v>
      </c>
      <c r="D55" s="554" t="str">
        <f>INDEX(Matches!$B$4:$J$113,MATCH($F55,Matches!$B$4:$B$113,0),8)</f>
        <v>Argentina</v>
      </c>
      <c r="E55" s="554" t="str">
        <f>INDEX(Matches!$B$4:$J$113,MATCH($F55,Matches!$B$4:$B$113,0),9)</f>
        <v>Austria</v>
      </c>
      <c r="F55" s="557">
        <v>43</v>
      </c>
      <c r="G55" s="556" t="str">
        <f>INDEX(Matches!$B$4:$J$113,MATCH($F55,Matches!$B$4:$B$113,0),2)</f>
        <v>J1</v>
      </c>
      <c r="H55" s="556" t="str">
        <f>INDEX(Matches!$B$4:$J$113,MATCH($F55,Matches!$B$4:$B$113,0),3)</f>
        <v>J3</v>
      </c>
      <c r="I55" s="556" t="str">
        <f>IFERROR(VLOOKUP($F55,Matches!$B$4:$H$113,7,0),"")</f>
        <v>Dallas</v>
      </c>
      <c r="J55" s="809"/>
      <c r="K55" s="810"/>
    </row>
    <row r="56" spans="1:11" x14ac:dyDescent="0.25">
      <c r="A56" s="4"/>
      <c r="B56" s="552">
        <f>INDEX(Matches!$B$4:$J$113,MATCH($F56,Matches!$B$4:$B$113,0),5)</f>
        <v>46195.958333333336</v>
      </c>
      <c r="C56" s="553">
        <f>INDEX(Matches!$B$4:$J$113,MATCH($F56,Matches!$B$4:$B$113,0),5)</f>
        <v>46195.958333333336</v>
      </c>
      <c r="D56" s="554" t="str">
        <f>INDEX(Matches!$B$4:$J$113,MATCH($F56,Matches!$B$4:$B$113,0),8)</f>
        <v>France</v>
      </c>
      <c r="E56" s="554" t="str">
        <f>INDEX(Matches!$B$4:$J$113,MATCH($F56,Matches!$B$4:$B$113,0),9)</f>
        <v>Iraq</v>
      </c>
      <c r="F56" s="557">
        <v>42</v>
      </c>
      <c r="G56" s="556" t="str">
        <f>INDEX(Matches!$B$4:$J$113,MATCH($F56,Matches!$B$4:$B$113,0),2)</f>
        <v>I1</v>
      </c>
      <c r="H56" s="556" t="str">
        <f>INDEX(Matches!$B$4:$J$113,MATCH($F56,Matches!$B$4:$B$113,0),3)</f>
        <v>I3</v>
      </c>
      <c r="I56" s="556" t="str">
        <f>IFERROR(VLOOKUP($F56,Matches!$B$4:$H$113,7,0),"")</f>
        <v>Philadelphia</v>
      </c>
      <c r="J56" s="809"/>
      <c r="K56" s="810"/>
    </row>
    <row r="57" spans="1:11" x14ac:dyDescent="0.25">
      <c r="A57" s="4"/>
      <c r="B57" s="552">
        <f>INDEX(Matches!$B$4:$J$113,MATCH($F57,Matches!$B$4:$B$113,0),5)</f>
        <v>46196.083333333336</v>
      </c>
      <c r="C57" s="553">
        <f>INDEX(Matches!$B$4:$J$113,MATCH($F57,Matches!$B$4:$B$113,0),5)</f>
        <v>46196.083333333336</v>
      </c>
      <c r="D57" s="554" t="str">
        <f>INDEX(Matches!$B$4:$J$113,MATCH($F57,Matches!$B$4:$B$113,0),8)</f>
        <v>Norway</v>
      </c>
      <c r="E57" s="554" t="str">
        <f>INDEX(Matches!$B$4:$J$113,MATCH($F57,Matches!$B$4:$B$113,0),9)</f>
        <v>Senegal</v>
      </c>
      <c r="F57" s="557">
        <v>41</v>
      </c>
      <c r="G57" s="556" t="str">
        <f>INDEX(Matches!$B$4:$J$113,MATCH($F57,Matches!$B$4:$B$113,0),2)</f>
        <v>I4</v>
      </c>
      <c r="H57" s="556" t="str">
        <f>INDEX(Matches!$B$4:$J$113,MATCH($F57,Matches!$B$4:$B$113,0),3)</f>
        <v>I2</v>
      </c>
      <c r="I57" s="556" t="str">
        <f>IFERROR(VLOOKUP($F57,Matches!$B$4:$H$113,7,0),"")</f>
        <v>New York/New Jersey</v>
      </c>
      <c r="J57" s="809"/>
      <c r="K57" s="810"/>
    </row>
    <row r="58" spans="1:11" x14ac:dyDescent="0.25">
      <c r="A58" s="4"/>
      <c r="B58" s="552">
        <f>INDEX(Matches!$B$4:$J$113,MATCH($F58,Matches!$B$4:$B$113,0),5)</f>
        <v>46196.208333333336</v>
      </c>
      <c r="C58" s="553">
        <f>INDEX(Matches!$B$4:$J$113,MATCH($F58,Matches!$B$4:$B$113,0),5)</f>
        <v>46196.208333333336</v>
      </c>
      <c r="D58" s="554" t="str">
        <f>INDEX(Matches!$B$4:$J$113,MATCH($F58,Matches!$B$4:$B$113,0),8)</f>
        <v>Jordan</v>
      </c>
      <c r="E58" s="554" t="str">
        <f>INDEX(Matches!$B$4:$J$113,MATCH($F58,Matches!$B$4:$B$113,0),9)</f>
        <v>Algeria</v>
      </c>
      <c r="F58" s="557">
        <v>44</v>
      </c>
      <c r="G58" s="556" t="str">
        <f>INDEX(Matches!$B$4:$J$113,MATCH($F58,Matches!$B$4:$B$113,0),2)</f>
        <v>J4</v>
      </c>
      <c r="H58" s="556" t="str">
        <f>INDEX(Matches!$B$4:$J$113,MATCH($F58,Matches!$B$4:$B$113,0),3)</f>
        <v>J2</v>
      </c>
      <c r="I58" s="556" t="str">
        <f>IFERROR(VLOOKUP($F58,Matches!$B$4:$H$113,7,0),"")</f>
        <v>San Francisco Bay Area</v>
      </c>
      <c r="J58" s="809"/>
      <c r="K58" s="810"/>
    </row>
    <row r="59" spans="1:11" x14ac:dyDescent="0.25">
      <c r="A59" s="4"/>
      <c r="B59" s="558"/>
      <c r="C59" s="559"/>
      <c r="D59" s="560"/>
      <c r="E59" s="560"/>
      <c r="F59" s="561"/>
      <c r="G59" s="562"/>
      <c r="H59" s="562"/>
      <c r="I59" s="562"/>
      <c r="J59" s="562"/>
      <c r="K59" s="563"/>
    </row>
    <row r="60" spans="1:11" x14ac:dyDescent="0.25">
      <c r="A60" s="4"/>
      <c r="B60" s="552">
        <f>INDEX(Matches!$B$4:$J$113,MATCH($F60,Matches!$B$4:$B$113,0),5)</f>
        <v>46196.791666666664</v>
      </c>
      <c r="C60" s="553">
        <f>INDEX(Matches!$B$4:$J$113,MATCH($F60,Matches!$B$4:$B$113,0),5)</f>
        <v>46196.791666666664</v>
      </c>
      <c r="D60" s="554" t="str">
        <f>INDEX(Matches!$B$4:$J$113,MATCH($F60,Matches!$B$4:$B$113,0),8)</f>
        <v>Portugal</v>
      </c>
      <c r="E60" s="554" t="str">
        <f>INDEX(Matches!$B$4:$J$113,MATCH($F60,Matches!$B$4:$B$113,0),9)</f>
        <v>Uzbekistan</v>
      </c>
      <c r="F60" s="557">
        <v>47</v>
      </c>
      <c r="G60" s="556" t="str">
        <f>INDEX(Matches!$B$4:$J$113,MATCH($F60,Matches!$B$4:$B$113,0),2)</f>
        <v>K1</v>
      </c>
      <c r="H60" s="556" t="str">
        <f>INDEX(Matches!$B$4:$J$113,MATCH($F60,Matches!$B$4:$B$113,0),3)</f>
        <v>K3</v>
      </c>
      <c r="I60" s="556" t="str">
        <f>IFERROR(VLOOKUP($F60,Matches!$B$4:$H$113,7,0),"")</f>
        <v>Houston</v>
      </c>
      <c r="J60" s="809"/>
      <c r="K60" s="810"/>
    </row>
    <row r="61" spans="1:11" x14ac:dyDescent="0.25">
      <c r="A61" s="4"/>
      <c r="B61" s="552">
        <f>INDEX(Matches!$B$4:$J$113,MATCH($F61,Matches!$B$4:$B$113,0),5)</f>
        <v>46196.916666666664</v>
      </c>
      <c r="C61" s="553">
        <f>INDEX(Matches!$B$4:$J$113,MATCH($F61,Matches!$B$4:$B$113,0),5)</f>
        <v>46196.916666666664</v>
      </c>
      <c r="D61" s="554" t="str">
        <f>INDEX(Matches!$B$4:$J$113,MATCH($F61,Matches!$B$4:$B$113,0),8)</f>
        <v>England</v>
      </c>
      <c r="E61" s="554" t="str">
        <f>INDEX(Matches!$B$4:$J$113,MATCH($F61,Matches!$B$4:$B$113,0),9)</f>
        <v>Ghana</v>
      </c>
      <c r="F61" s="557">
        <v>45</v>
      </c>
      <c r="G61" s="556" t="str">
        <f>INDEX(Matches!$B$4:$J$113,MATCH($F61,Matches!$B$4:$B$113,0),2)</f>
        <v>L1</v>
      </c>
      <c r="H61" s="556" t="str">
        <f>INDEX(Matches!$B$4:$J$113,MATCH($F61,Matches!$B$4:$B$113,0),3)</f>
        <v>L3</v>
      </c>
      <c r="I61" s="556" t="str">
        <f>IFERROR(VLOOKUP($F61,Matches!$B$4:$H$113,7,0),"")</f>
        <v>Boston</v>
      </c>
      <c r="J61" s="809"/>
      <c r="K61" s="810"/>
    </row>
    <row r="62" spans="1:11" x14ac:dyDescent="0.25">
      <c r="A62" s="4"/>
      <c r="B62" s="552">
        <f>INDEX(Matches!$B$4:$J$113,MATCH($F62,Matches!$B$4:$B$113,0),5)</f>
        <v>46197.041666666664</v>
      </c>
      <c r="C62" s="553">
        <f>INDEX(Matches!$B$4:$J$113,MATCH($F62,Matches!$B$4:$B$113,0),5)</f>
        <v>46197.041666666664</v>
      </c>
      <c r="D62" s="554" t="str">
        <f>INDEX(Matches!$B$4:$J$113,MATCH($F62,Matches!$B$4:$B$113,0),8)</f>
        <v>Panama</v>
      </c>
      <c r="E62" s="554" t="str">
        <f>INDEX(Matches!$B$4:$J$113,MATCH($F62,Matches!$B$4:$B$113,0),9)</f>
        <v>Croatia</v>
      </c>
      <c r="F62" s="557">
        <v>46</v>
      </c>
      <c r="G62" s="556" t="str">
        <f>INDEX(Matches!$B$4:$J$113,MATCH($F62,Matches!$B$4:$B$113,0),2)</f>
        <v>L4</v>
      </c>
      <c r="H62" s="556" t="str">
        <f>INDEX(Matches!$B$4:$J$113,MATCH($F62,Matches!$B$4:$B$113,0),3)</f>
        <v>L2</v>
      </c>
      <c r="I62" s="556" t="str">
        <f>IFERROR(VLOOKUP($F62,Matches!$B$4:$H$113,7,0),"")</f>
        <v>Toronto</v>
      </c>
      <c r="J62" s="809"/>
      <c r="K62" s="810"/>
    </row>
    <row r="63" spans="1:11" x14ac:dyDescent="0.25">
      <c r="A63" s="4"/>
      <c r="B63" s="552">
        <f>INDEX(Matches!$B$4:$J$113,MATCH($F63,Matches!$B$4:$B$113,0),5)</f>
        <v>46197.166666666664</v>
      </c>
      <c r="C63" s="553">
        <f>INDEX(Matches!$B$4:$J$113,MATCH($F63,Matches!$B$4:$B$113,0),5)</f>
        <v>46197.166666666664</v>
      </c>
      <c r="D63" s="554" t="str">
        <f>INDEX(Matches!$B$4:$J$113,MATCH($F63,Matches!$B$4:$B$113,0),8)</f>
        <v>Colombia</v>
      </c>
      <c r="E63" s="554" t="str">
        <f>INDEX(Matches!$B$4:$J$113,MATCH($F63,Matches!$B$4:$B$113,0),9)</f>
        <v>DR Congo</v>
      </c>
      <c r="F63" s="557">
        <v>48</v>
      </c>
      <c r="G63" s="556" t="str">
        <f>INDEX(Matches!$B$4:$J$113,MATCH($F63,Matches!$B$4:$B$113,0),2)</f>
        <v>K4</v>
      </c>
      <c r="H63" s="556" t="str">
        <f>INDEX(Matches!$B$4:$J$113,MATCH($F63,Matches!$B$4:$B$113,0),3)</f>
        <v>K2</v>
      </c>
      <c r="I63" s="556" t="str">
        <f>IFERROR(VLOOKUP($F63,Matches!$B$4:$H$113,7,0),"")</f>
        <v>Guadalajara</v>
      </c>
      <c r="J63" s="809"/>
      <c r="K63" s="810"/>
    </row>
    <row r="64" spans="1:11" x14ac:dyDescent="0.25">
      <c r="A64" s="572"/>
      <c r="B64" s="558"/>
      <c r="C64" s="559"/>
      <c r="D64" s="560"/>
      <c r="E64" s="560"/>
      <c r="F64" s="561"/>
      <c r="G64" s="562"/>
      <c r="H64" s="562"/>
      <c r="I64" s="562"/>
      <c r="J64" s="562"/>
      <c r="K64" s="563"/>
    </row>
    <row r="65" spans="1:11" x14ac:dyDescent="0.25">
      <c r="A65" s="4"/>
      <c r="B65" s="552">
        <f>INDEX(Matches!$B$4:$J$113,MATCH($F65,Matches!$B$4:$B$113,0),5)</f>
        <v>46197.875</v>
      </c>
      <c r="C65" s="553">
        <f>INDEX(Matches!$B$4:$J$113,MATCH($F65,Matches!$B$4:$B$113,0),5)</f>
        <v>46197.875</v>
      </c>
      <c r="D65" s="554" t="str">
        <f>INDEX(Matches!$B$4:$J$113,MATCH($F65,Matches!$B$4:$B$113,0),8)</f>
        <v>Switzerland</v>
      </c>
      <c r="E65" s="554" t="str">
        <f>INDEX(Matches!$B$4:$J$113,MATCH($F65,Matches!$B$4:$B$113,0),9)</f>
        <v>Canada</v>
      </c>
      <c r="F65" s="557">
        <v>51</v>
      </c>
      <c r="G65" s="556" t="str">
        <f>INDEX(Matches!$B$4:$J$113,MATCH($F65,Matches!$B$4:$B$113,0),2)</f>
        <v>B4</v>
      </c>
      <c r="H65" s="556" t="str">
        <f>INDEX(Matches!$B$4:$J$113,MATCH($F65,Matches!$B$4:$B$113,0),3)</f>
        <v>B1</v>
      </c>
      <c r="I65" s="556" t="str">
        <f>IFERROR(VLOOKUP($F65,Matches!$B$4:$H$113,7,0),"")</f>
        <v>Vancouver</v>
      </c>
      <c r="J65" s="809"/>
      <c r="K65" s="810"/>
    </row>
    <row r="66" spans="1:11" x14ac:dyDescent="0.25">
      <c r="A66" s="4"/>
      <c r="B66" s="552">
        <f>INDEX(Matches!$B$4:$J$113,MATCH($F66,Matches!$B$4:$B$113,0),5)</f>
        <v>46197.875</v>
      </c>
      <c r="C66" s="553">
        <f>INDEX(Matches!$B$4:$J$113,MATCH($F66,Matches!$B$4:$B$113,0),5)</f>
        <v>46197.875</v>
      </c>
      <c r="D66" s="554" t="str">
        <f>INDEX(Matches!$B$4:$J$113,MATCH($F66,Matches!$B$4:$B$113,0),8)</f>
        <v>Bosnia/Herzeg.</v>
      </c>
      <c r="E66" s="554" t="str">
        <f>INDEX(Matches!$B$4:$J$113,MATCH($F66,Matches!$B$4:$B$113,0),9)</f>
        <v>Qatar</v>
      </c>
      <c r="F66" s="557">
        <v>52</v>
      </c>
      <c r="G66" s="556" t="str">
        <f>INDEX(Matches!$B$4:$J$113,MATCH($F66,Matches!$B$4:$B$113,0),2)</f>
        <v>B2</v>
      </c>
      <c r="H66" s="556" t="str">
        <f>INDEX(Matches!$B$4:$J$113,MATCH($F66,Matches!$B$4:$B$113,0),3)</f>
        <v>B3</v>
      </c>
      <c r="I66" s="556" t="str">
        <f>IFERROR(VLOOKUP($F66,Matches!$B$4:$H$113,7,0),"")</f>
        <v>Seattle</v>
      </c>
      <c r="J66" s="809"/>
      <c r="K66" s="810"/>
    </row>
    <row r="67" spans="1:11" x14ac:dyDescent="0.25">
      <c r="A67" s="4"/>
      <c r="B67" s="552">
        <f>INDEX(Matches!$B$4:$J$113,MATCH($F67,Matches!$B$4:$B$113,0),5)</f>
        <v>46198</v>
      </c>
      <c r="C67" s="553">
        <f>INDEX(Matches!$B$4:$J$113,MATCH($F67,Matches!$B$4:$B$113,0),5)</f>
        <v>46198</v>
      </c>
      <c r="D67" s="554" t="str">
        <f>INDEX(Matches!$B$4:$J$113,MATCH($F67,Matches!$B$4:$B$113,0),8)</f>
        <v>Scotland</v>
      </c>
      <c r="E67" s="554" t="str">
        <f>INDEX(Matches!$B$4:$J$113,MATCH($F67,Matches!$B$4:$B$113,0),9)</f>
        <v>Brazil</v>
      </c>
      <c r="F67" s="557">
        <v>49</v>
      </c>
      <c r="G67" s="556" t="str">
        <f>INDEX(Matches!$B$4:$J$113,MATCH($F67,Matches!$B$4:$B$113,0),2)</f>
        <v>C4</v>
      </c>
      <c r="H67" s="556" t="str">
        <f>INDEX(Matches!$B$4:$J$113,MATCH($F67,Matches!$B$4:$B$113,0),3)</f>
        <v>C1</v>
      </c>
      <c r="I67" s="556" t="str">
        <f>IFERROR(VLOOKUP($F67,Matches!$B$4:$H$113,7,0),"")</f>
        <v>Miami</v>
      </c>
      <c r="J67" s="809"/>
      <c r="K67" s="810"/>
    </row>
    <row r="68" spans="1:11" x14ac:dyDescent="0.25">
      <c r="A68" s="4"/>
      <c r="B68" s="552">
        <f>INDEX(Matches!$B$4:$J$113,MATCH($F68,Matches!$B$4:$B$113,0),5)</f>
        <v>46198</v>
      </c>
      <c r="C68" s="553">
        <f>INDEX(Matches!$B$4:$J$113,MATCH($F68,Matches!$B$4:$B$113,0),5)</f>
        <v>46198</v>
      </c>
      <c r="D68" s="554" t="str">
        <f>INDEX(Matches!$B$4:$J$113,MATCH($F68,Matches!$B$4:$B$113,0),8)</f>
        <v>Morocco</v>
      </c>
      <c r="E68" s="554" t="str">
        <f>INDEX(Matches!$B$4:$J$113,MATCH($F68,Matches!$B$4:$B$113,0),9)</f>
        <v>Haiti</v>
      </c>
      <c r="F68" s="557">
        <v>50</v>
      </c>
      <c r="G68" s="556" t="str">
        <f>INDEX(Matches!$B$4:$J$113,MATCH($F68,Matches!$B$4:$B$113,0),2)</f>
        <v>C2</v>
      </c>
      <c r="H68" s="556" t="str">
        <f>INDEX(Matches!$B$4:$J$113,MATCH($F68,Matches!$B$4:$B$113,0),3)</f>
        <v>C3</v>
      </c>
      <c r="I68" s="556" t="str">
        <f>IFERROR(VLOOKUP($F68,Matches!$B$4:$H$113,7,0),"")</f>
        <v>Atlanta</v>
      </c>
      <c r="J68" s="809"/>
      <c r="K68" s="810"/>
    </row>
    <row r="69" spans="1:11" x14ac:dyDescent="0.25">
      <c r="A69" s="4"/>
      <c r="B69" s="552">
        <f>INDEX(Matches!$B$4:$J$113,MATCH($F69,Matches!$B$4:$B$113,0),5)</f>
        <v>46198.125</v>
      </c>
      <c r="C69" s="553">
        <f>INDEX(Matches!$B$4:$J$113,MATCH($F69,Matches!$B$4:$B$113,0),5)</f>
        <v>46198.125</v>
      </c>
      <c r="D69" s="554" t="str">
        <f>INDEX(Matches!$B$4:$J$113,MATCH($F69,Matches!$B$4:$B$113,0),8)</f>
        <v>Czech Rep.</v>
      </c>
      <c r="E69" s="554" t="str">
        <f>INDEX(Matches!$B$4:$J$113,MATCH($F69,Matches!$B$4:$B$113,0),9)</f>
        <v>Mexico</v>
      </c>
      <c r="F69" s="557">
        <v>53</v>
      </c>
      <c r="G69" s="556" t="str">
        <f>INDEX(Matches!$B$4:$J$113,MATCH($F69,Matches!$B$4:$B$113,0),2)</f>
        <v>A4</v>
      </c>
      <c r="H69" s="556" t="str">
        <f>INDEX(Matches!$B$4:$J$113,MATCH($F69,Matches!$B$4:$B$113,0),3)</f>
        <v>A1</v>
      </c>
      <c r="I69" s="556" t="str">
        <f>IFERROR(VLOOKUP($F69,Matches!$B$4:$H$113,7,0),"")</f>
        <v>Mexico City</v>
      </c>
      <c r="J69" s="809"/>
      <c r="K69" s="810"/>
    </row>
    <row r="70" spans="1:11" x14ac:dyDescent="0.25">
      <c r="A70" s="4"/>
      <c r="B70" s="552">
        <f>INDEX(Matches!$B$4:$J$113,MATCH($F70,Matches!$B$4:$B$113,0),5)</f>
        <v>46198.125</v>
      </c>
      <c r="C70" s="553">
        <f>INDEX(Matches!$B$4:$J$113,MATCH($F70,Matches!$B$4:$B$113,0),5)</f>
        <v>46198.125</v>
      </c>
      <c r="D70" s="554" t="str">
        <f>INDEX(Matches!$B$4:$J$113,MATCH($F70,Matches!$B$4:$B$113,0),8)</f>
        <v>South Africa</v>
      </c>
      <c r="E70" s="554" t="str">
        <f>INDEX(Matches!$B$4:$J$113,MATCH($F70,Matches!$B$4:$B$113,0),9)</f>
        <v>Rep. of Korea</v>
      </c>
      <c r="F70" s="557">
        <v>54</v>
      </c>
      <c r="G70" s="556" t="str">
        <f>INDEX(Matches!$B$4:$J$113,MATCH($F70,Matches!$B$4:$B$113,0),2)</f>
        <v>A2</v>
      </c>
      <c r="H70" s="556" t="str">
        <f>INDEX(Matches!$B$4:$J$113,MATCH($F70,Matches!$B$4:$B$113,0),3)</f>
        <v>A3</v>
      </c>
      <c r="I70" s="556" t="str">
        <f>IFERROR(VLOOKUP($F70,Matches!$B$4:$H$113,7,0),"")</f>
        <v>Monterrey</v>
      </c>
      <c r="J70" s="809"/>
      <c r="K70" s="810"/>
    </row>
    <row r="71" spans="1:11" x14ac:dyDescent="0.25">
      <c r="A71" s="4"/>
      <c r="B71" s="558"/>
      <c r="C71" s="559"/>
      <c r="D71" s="560"/>
      <c r="E71" s="560"/>
      <c r="F71" s="561"/>
      <c r="G71" s="562"/>
      <c r="H71" s="562"/>
      <c r="I71" s="562"/>
      <c r="J71" s="562"/>
      <c r="K71" s="563"/>
    </row>
    <row r="72" spans="1:11" x14ac:dyDescent="0.25">
      <c r="A72" s="4"/>
      <c r="B72" s="552">
        <f>INDEX(Matches!$B$4:$J$113,MATCH($F72,Matches!$B$4:$B$113,0),5)</f>
        <v>46198.916666666664</v>
      </c>
      <c r="C72" s="553">
        <f>INDEX(Matches!$B$4:$J$113,MATCH($F72,Matches!$B$4:$B$113,0),5)</f>
        <v>46198.916666666664</v>
      </c>
      <c r="D72" s="554" t="str">
        <f>INDEX(Matches!$B$4:$J$113,MATCH($F72,Matches!$B$4:$B$113,0),8)</f>
        <v>Curaçao</v>
      </c>
      <c r="E72" s="554" t="str">
        <f>INDEX(Matches!$B$4:$J$113,MATCH($F72,Matches!$B$4:$B$113,0),9)</f>
        <v>Ivory Coast</v>
      </c>
      <c r="F72" s="557">
        <v>55</v>
      </c>
      <c r="G72" s="556" t="str">
        <f>INDEX(Matches!$B$4:$J$113,MATCH($F72,Matches!$B$4:$B$113,0),2)</f>
        <v>E2</v>
      </c>
      <c r="H72" s="556" t="str">
        <f>INDEX(Matches!$B$4:$J$113,MATCH($F72,Matches!$B$4:$B$113,0),3)</f>
        <v>E3</v>
      </c>
      <c r="I72" s="556" t="str">
        <f>IFERROR(VLOOKUP($F72,Matches!$B$4:$H$113,7,0),"")</f>
        <v>Philadelphia</v>
      </c>
      <c r="J72" s="809"/>
      <c r="K72" s="810"/>
    </row>
    <row r="73" spans="1:11" x14ac:dyDescent="0.25">
      <c r="A73" s="4"/>
      <c r="B73" s="552">
        <f>INDEX(Matches!$B$4:$J$113,MATCH($F73,Matches!$B$4:$B$113,0),5)</f>
        <v>46198.916666666664</v>
      </c>
      <c r="C73" s="553">
        <f>INDEX(Matches!$B$4:$J$113,MATCH($F73,Matches!$B$4:$B$113,0),5)</f>
        <v>46198.916666666664</v>
      </c>
      <c r="D73" s="554" t="str">
        <f>INDEX(Matches!$B$4:$J$113,MATCH($F73,Matches!$B$4:$B$113,0),8)</f>
        <v>Ecuador</v>
      </c>
      <c r="E73" s="554" t="str">
        <f>INDEX(Matches!$B$4:$J$113,MATCH($F73,Matches!$B$4:$B$113,0),9)</f>
        <v>Germany</v>
      </c>
      <c r="F73" s="557">
        <v>56</v>
      </c>
      <c r="G73" s="556" t="str">
        <f>INDEX(Matches!$B$4:$J$113,MATCH($F73,Matches!$B$4:$B$113,0),2)</f>
        <v>E4</v>
      </c>
      <c r="H73" s="556" t="str">
        <f>INDEX(Matches!$B$4:$J$113,MATCH($F73,Matches!$B$4:$B$113,0),3)</f>
        <v>E1</v>
      </c>
      <c r="I73" s="556" t="str">
        <f>IFERROR(VLOOKUP($F73,Matches!$B$4:$H$113,7,0),"")</f>
        <v>New York/New Jersey</v>
      </c>
      <c r="J73" s="809"/>
      <c r="K73" s="810"/>
    </row>
    <row r="74" spans="1:11" x14ac:dyDescent="0.25">
      <c r="A74" s="572"/>
      <c r="B74" s="552">
        <f>INDEX(Matches!$B$4:$J$113,MATCH($F74,Matches!$B$4:$B$113,0),5)</f>
        <v>46199.041666666664</v>
      </c>
      <c r="C74" s="553">
        <f>INDEX(Matches!$B$4:$J$113,MATCH($F74,Matches!$B$4:$B$113,0),5)</f>
        <v>46199.041666666664</v>
      </c>
      <c r="D74" s="554" t="str">
        <f>INDEX(Matches!$B$4:$J$113,MATCH($F74,Matches!$B$4:$B$113,0),8)</f>
        <v>Japan</v>
      </c>
      <c r="E74" s="554" t="str">
        <f>INDEX(Matches!$B$4:$J$113,MATCH($F74,Matches!$B$4:$B$113,0),9)</f>
        <v>Sweden</v>
      </c>
      <c r="F74" s="557">
        <v>57</v>
      </c>
      <c r="G74" s="556" t="str">
        <f>INDEX(Matches!$B$4:$J$113,MATCH($F74,Matches!$B$4:$B$113,0),2)</f>
        <v>F2</v>
      </c>
      <c r="H74" s="556" t="str">
        <f>INDEX(Matches!$B$4:$J$113,MATCH($F74,Matches!$B$4:$B$113,0),3)</f>
        <v>F3</v>
      </c>
      <c r="I74" s="556" t="str">
        <f>IFERROR(VLOOKUP($F74,Matches!$B$4:$H$113,7,0),"")</f>
        <v>Dallas</v>
      </c>
      <c r="J74" s="809"/>
      <c r="K74" s="810"/>
    </row>
    <row r="75" spans="1:11" x14ac:dyDescent="0.25">
      <c r="A75" s="572"/>
      <c r="B75" s="552">
        <f>INDEX(Matches!$B$4:$J$113,MATCH($F75,Matches!$B$4:$B$113,0),5)</f>
        <v>46199.041666666664</v>
      </c>
      <c r="C75" s="553">
        <f>INDEX(Matches!$B$4:$J$113,MATCH($F75,Matches!$B$4:$B$113,0),5)</f>
        <v>46199.041666666664</v>
      </c>
      <c r="D75" s="554" t="str">
        <f>INDEX(Matches!$B$4:$J$113,MATCH($F75,Matches!$B$4:$B$113,0),8)</f>
        <v>Tunisia</v>
      </c>
      <c r="E75" s="554" t="str">
        <f>INDEX(Matches!$B$4:$J$113,MATCH($F75,Matches!$B$4:$B$113,0),9)</f>
        <v>Netherlands</v>
      </c>
      <c r="F75" s="557">
        <v>58</v>
      </c>
      <c r="G75" s="556" t="str">
        <f>INDEX(Matches!$B$4:$J$113,MATCH($F75,Matches!$B$4:$B$113,0),2)</f>
        <v>F4</v>
      </c>
      <c r="H75" s="556" t="str">
        <f>INDEX(Matches!$B$4:$J$113,MATCH($F75,Matches!$B$4:$B$113,0),3)</f>
        <v>F1</v>
      </c>
      <c r="I75" s="556" t="str">
        <f>IFERROR(VLOOKUP($F75,Matches!$B$4:$H$113,7,0),"")</f>
        <v>Kansas City</v>
      </c>
      <c r="J75" s="809"/>
      <c r="K75" s="810"/>
    </row>
    <row r="76" spans="1:11" x14ac:dyDescent="0.25">
      <c r="A76" s="572"/>
      <c r="B76" s="552">
        <f>INDEX(Matches!$B$4:$J$113,MATCH($F76,Matches!$B$4:$B$113,0),5)</f>
        <v>46199.166666666664</v>
      </c>
      <c r="C76" s="553">
        <f>INDEX(Matches!$B$4:$J$113,MATCH($F76,Matches!$B$4:$B$113,0),5)</f>
        <v>46199.166666666664</v>
      </c>
      <c r="D76" s="554" t="str">
        <f>INDEX(Matches!$B$4:$J$113,MATCH($F76,Matches!$B$4:$B$113,0),8)</f>
        <v>Turkey</v>
      </c>
      <c r="E76" s="554" t="str">
        <f>INDEX(Matches!$B$4:$J$113,MATCH($F76,Matches!$B$4:$B$113,0),9)</f>
        <v>USA</v>
      </c>
      <c r="F76" s="557">
        <v>59</v>
      </c>
      <c r="G76" s="556" t="str">
        <f>INDEX(Matches!$B$4:$J$113,MATCH($F76,Matches!$B$4:$B$113,0),2)</f>
        <v>D4</v>
      </c>
      <c r="H76" s="556" t="str">
        <f>INDEX(Matches!$B$4:$J$113,MATCH($F76,Matches!$B$4:$B$113,0),3)</f>
        <v>D1</v>
      </c>
      <c r="I76" s="556" t="str">
        <f>IFERROR(VLOOKUP($F76,Matches!$B$4:$H$113,7,0),"")</f>
        <v>Los Angeles</v>
      </c>
      <c r="J76" s="809"/>
      <c r="K76" s="810"/>
    </row>
    <row r="77" spans="1:11" x14ac:dyDescent="0.25">
      <c r="A77" s="572"/>
      <c r="B77" s="552">
        <f>INDEX(Matches!$B$4:$J$113,MATCH($F77,Matches!$B$4:$B$113,0),5)</f>
        <v>46199.166666666664</v>
      </c>
      <c r="C77" s="553">
        <f>INDEX(Matches!$B$4:$J$113,MATCH($F77,Matches!$B$4:$B$113,0),5)</f>
        <v>46199.166666666664</v>
      </c>
      <c r="D77" s="554" t="str">
        <f>INDEX(Matches!$B$4:$J$113,MATCH($F77,Matches!$B$4:$B$113,0),8)</f>
        <v>Paraguay</v>
      </c>
      <c r="E77" s="554" t="str">
        <f>INDEX(Matches!$B$4:$J$113,MATCH($F77,Matches!$B$4:$B$113,0),9)</f>
        <v>Australia</v>
      </c>
      <c r="F77" s="557">
        <v>60</v>
      </c>
      <c r="G77" s="556" t="str">
        <f>INDEX(Matches!$B$4:$J$113,MATCH($F77,Matches!$B$4:$B$113,0),2)</f>
        <v>D2</v>
      </c>
      <c r="H77" s="556" t="str">
        <f>INDEX(Matches!$B$4:$J$113,MATCH($F77,Matches!$B$4:$B$113,0),3)</f>
        <v>D3</v>
      </c>
      <c r="I77" s="556" t="str">
        <f>IFERROR(VLOOKUP($F77,Matches!$B$4:$H$113,7,0),"")</f>
        <v>San Francisco Bay Area</v>
      </c>
      <c r="J77" s="809"/>
      <c r="K77" s="810"/>
    </row>
    <row r="78" spans="1:11" x14ac:dyDescent="0.25">
      <c r="A78" s="572"/>
      <c r="B78" s="558"/>
      <c r="C78" s="559"/>
      <c r="D78" s="560"/>
      <c r="E78" s="560"/>
      <c r="F78" s="561"/>
      <c r="G78" s="562"/>
      <c r="H78" s="562"/>
      <c r="I78" s="562"/>
      <c r="J78" s="562"/>
      <c r="K78" s="563"/>
    </row>
    <row r="79" spans="1:11" x14ac:dyDescent="0.25">
      <c r="A79" s="572"/>
      <c r="B79" s="552">
        <f>INDEX(Matches!$B$4:$J$113,MATCH($F79,Matches!$B$4:$B$113,0),5)</f>
        <v>46199.875</v>
      </c>
      <c r="C79" s="553">
        <f>INDEX(Matches!$B$4:$J$113,MATCH($F79,Matches!$B$4:$B$113,0),5)</f>
        <v>46199.875</v>
      </c>
      <c r="D79" s="554" t="str">
        <f>INDEX(Matches!$B$4:$J$113,MATCH($F79,Matches!$B$4:$B$113,0),8)</f>
        <v>Norway</v>
      </c>
      <c r="E79" s="554" t="str">
        <f>INDEX(Matches!$B$4:$J$113,MATCH($F79,Matches!$B$4:$B$113,0),9)</f>
        <v>France</v>
      </c>
      <c r="F79" s="557">
        <v>61</v>
      </c>
      <c r="G79" s="556" t="str">
        <f>INDEX(Matches!$B$4:$J$113,MATCH($F79,Matches!$B$4:$B$113,0),2)</f>
        <v>I4</v>
      </c>
      <c r="H79" s="556" t="str">
        <f>INDEX(Matches!$B$4:$J$113,MATCH($F79,Matches!$B$4:$B$113,0),3)</f>
        <v>I1</v>
      </c>
      <c r="I79" s="556" t="str">
        <f>IFERROR(VLOOKUP($F79,Matches!$B$4:$H$113,7,0),"")</f>
        <v>Boston</v>
      </c>
      <c r="J79" s="809"/>
      <c r="K79" s="810"/>
    </row>
    <row r="80" spans="1:11" x14ac:dyDescent="0.25">
      <c r="A80" s="572"/>
      <c r="B80" s="552">
        <f>INDEX(Matches!$B$4:$J$113,MATCH($F80,Matches!$B$4:$B$113,0),5)</f>
        <v>46199.875</v>
      </c>
      <c r="C80" s="553">
        <f>INDEX(Matches!$B$4:$J$113,MATCH($F80,Matches!$B$4:$B$113,0),5)</f>
        <v>46199.875</v>
      </c>
      <c r="D80" s="554" t="str">
        <f>INDEX(Matches!$B$4:$J$113,MATCH($F80,Matches!$B$4:$B$113,0),8)</f>
        <v>Senegal</v>
      </c>
      <c r="E80" s="554" t="str">
        <f>INDEX(Matches!$B$4:$J$113,MATCH($F80,Matches!$B$4:$B$113,0),9)</f>
        <v>Iraq</v>
      </c>
      <c r="F80" s="557">
        <v>62</v>
      </c>
      <c r="G80" s="556" t="str">
        <f>INDEX(Matches!$B$4:$J$113,MATCH($F80,Matches!$B$4:$B$113,0),2)</f>
        <v>I2</v>
      </c>
      <c r="H80" s="556" t="str">
        <f>INDEX(Matches!$B$4:$J$113,MATCH($F80,Matches!$B$4:$B$113,0),3)</f>
        <v>I3</v>
      </c>
      <c r="I80" s="556" t="str">
        <f>IFERROR(VLOOKUP($F80,Matches!$B$4:$H$113,7,0),"")</f>
        <v>Toronto</v>
      </c>
      <c r="J80" s="809"/>
      <c r="K80" s="810"/>
    </row>
    <row r="81" spans="1:11" x14ac:dyDescent="0.25">
      <c r="A81" s="572"/>
      <c r="B81" s="552">
        <f>INDEX(Matches!$B$4:$J$113,MATCH($F81,Matches!$B$4:$B$113,0),5)</f>
        <v>46200.083333333336</v>
      </c>
      <c r="C81" s="553">
        <f>INDEX(Matches!$B$4:$J$113,MATCH($F81,Matches!$B$4:$B$113,0),5)</f>
        <v>46200.083333333336</v>
      </c>
      <c r="D81" s="554" t="str">
        <f>INDEX(Matches!$B$4:$J$113,MATCH($F81,Matches!$B$4:$B$113,0),8)</f>
        <v>Cape Verde</v>
      </c>
      <c r="E81" s="554" t="str">
        <f>INDEX(Matches!$B$4:$J$113,MATCH($F81,Matches!$B$4:$B$113,0),9)</f>
        <v>Saudi Arabia</v>
      </c>
      <c r="F81" s="557">
        <v>65</v>
      </c>
      <c r="G81" s="556" t="str">
        <f>INDEX(Matches!$B$4:$J$113,MATCH($F81,Matches!$B$4:$B$113,0),2)</f>
        <v>H2</v>
      </c>
      <c r="H81" s="556" t="str">
        <f>INDEX(Matches!$B$4:$J$113,MATCH($F81,Matches!$B$4:$B$113,0),3)</f>
        <v>H3</v>
      </c>
      <c r="I81" s="556" t="str">
        <f>IFERROR(VLOOKUP($F81,Matches!$B$4:$H$113,7,0),"")</f>
        <v>Houston</v>
      </c>
      <c r="J81" s="809"/>
      <c r="K81" s="810"/>
    </row>
    <row r="82" spans="1:11" x14ac:dyDescent="0.25">
      <c r="A82" s="572"/>
      <c r="B82" s="552">
        <f>INDEX(Matches!$B$4:$J$113,MATCH($F82,Matches!$B$4:$B$113,0),5)</f>
        <v>46200.083333333336</v>
      </c>
      <c r="C82" s="553">
        <f>INDEX(Matches!$B$4:$J$113,MATCH($F82,Matches!$B$4:$B$113,0),5)</f>
        <v>46200.083333333336</v>
      </c>
      <c r="D82" s="554" t="str">
        <f>INDEX(Matches!$B$4:$J$113,MATCH($F82,Matches!$B$4:$B$113,0),8)</f>
        <v>Uruguay</v>
      </c>
      <c r="E82" s="554" t="str">
        <f>INDEX(Matches!$B$4:$J$113,MATCH($F82,Matches!$B$4:$B$113,0),9)</f>
        <v>Spain</v>
      </c>
      <c r="F82" s="557">
        <v>66</v>
      </c>
      <c r="G82" s="556" t="str">
        <f>INDEX(Matches!$B$4:$J$113,MATCH($F82,Matches!$B$4:$B$113,0),2)</f>
        <v>H4</v>
      </c>
      <c r="H82" s="556" t="str">
        <f>INDEX(Matches!$B$4:$J$113,MATCH($F82,Matches!$B$4:$B$113,0),3)</f>
        <v>H1</v>
      </c>
      <c r="I82" s="556" t="str">
        <f>IFERROR(VLOOKUP($F82,Matches!$B$4:$H$113,7,0),"")</f>
        <v>Guadalajara</v>
      </c>
      <c r="J82" s="809"/>
      <c r="K82" s="810"/>
    </row>
    <row r="83" spans="1:11" x14ac:dyDescent="0.25">
      <c r="A83" s="572"/>
      <c r="B83" s="552">
        <f>INDEX(Matches!$B$4:$J$113,MATCH($F83,Matches!$B$4:$B$113,0),5)</f>
        <v>46200.208333333336</v>
      </c>
      <c r="C83" s="553">
        <f>INDEX(Matches!$B$4:$J$113,MATCH($F83,Matches!$B$4:$B$113,0),5)</f>
        <v>46200.208333333336</v>
      </c>
      <c r="D83" s="554" t="str">
        <f>INDEX(Matches!$B$4:$J$113,MATCH($F83,Matches!$B$4:$B$113,0),8)</f>
        <v>Egypt</v>
      </c>
      <c r="E83" s="554" t="str">
        <f>INDEX(Matches!$B$4:$J$113,MATCH($F83,Matches!$B$4:$B$113,0),9)</f>
        <v>IR Iran</v>
      </c>
      <c r="F83" s="557">
        <v>63</v>
      </c>
      <c r="G83" s="556" t="str">
        <f>INDEX(Matches!$B$4:$J$113,MATCH($F83,Matches!$B$4:$B$113,0),2)</f>
        <v>G2</v>
      </c>
      <c r="H83" s="556" t="str">
        <f>INDEX(Matches!$B$4:$J$113,MATCH($F83,Matches!$B$4:$B$113,0),3)</f>
        <v>G3</v>
      </c>
      <c r="I83" s="556" t="str">
        <f>IFERROR(VLOOKUP($F83,Matches!$B$4:$H$113,7,0),"")</f>
        <v>Seattle</v>
      </c>
      <c r="J83" s="809"/>
      <c r="K83" s="810"/>
    </row>
    <row r="84" spans="1:11" x14ac:dyDescent="0.25">
      <c r="A84" s="572"/>
      <c r="B84" s="552">
        <f>INDEX(Matches!$B$4:$J$113,MATCH($F84,Matches!$B$4:$B$113,0),5)</f>
        <v>46200.208333333336</v>
      </c>
      <c r="C84" s="553">
        <f>INDEX(Matches!$B$4:$J$113,MATCH($F84,Matches!$B$4:$B$113,0),5)</f>
        <v>46200.208333333336</v>
      </c>
      <c r="D84" s="554" t="str">
        <f>INDEX(Matches!$B$4:$J$113,MATCH($F84,Matches!$B$4:$B$113,0),8)</f>
        <v>New Zealand</v>
      </c>
      <c r="E84" s="554" t="str">
        <f>INDEX(Matches!$B$4:$J$113,MATCH($F84,Matches!$B$4:$B$113,0),9)</f>
        <v>Belgium</v>
      </c>
      <c r="F84" s="557">
        <v>64</v>
      </c>
      <c r="G84" s="556" t="str">
        <f>INDEX(Matches!$B$4:$J$113,MATCH($F84,Matches!$B$4:$B$113,0),2)</f>
        <v>G4</v>
      </c>
      <c r="H84" s="556" t="str">
        <f>INDEX(Matches!$B$4:$J$113,MATCH($F84,Matches!$B$4:$B$113,0),3)</f>
        <v>G1</v>
      </c>
      <c r="I84" s="556" t="str">
        <f>IFERROR(VLOOKUP($F84,Matches!$B$4:$H$113,7,0),"")</f>
        <v>Vancouver</v>
      </c>
      <c r="J84" s="809"/>
      <c r="K84" s="810"/>
    </row>
    <row r="85" spans="1:11" x14ac:dyDescent="0.25">
      <c r="A85" s="572"/>
      <c r="B85" s="558"/>
      <c r="C85" s="559"/>
      <c r="D85" s="560"/>
      <c r="E85" s="560"/>
      <c r="F85" s="561"/>
      <c r="G85" s="562"/>
      <c r="H85" s="562"/>
      <c r="I85" s="562"/>
      <c r="J85" s="562"/>
      <c r="K85" s="563"/>
    </row>
    <row r="86" spans="1:11" x14ac:dyDescent="0.25">
      <c r="A86" s="572"/>
      <c r="B86" s="552">
        <f>INDEX(Matches!$B$4:$J$113,MATCH($F86,Matches!$B$4:$B$113,0),5)</f>
        <v>46200.958333333336</v>
      </c>
      <c r="C86" s="553">
        <f>INDEX(Matches!$B$4:$J$113,MATCH($F86,Matches!$B$4:$B$113,0),5)</f>
        <v>46200.958333333336</v>
      </c>
      <c r="D86" s="554" t="str">
        <f>INDEX(Matches!$B$4:$J$113,MATCH($F86,Matches!$B$4:$B$113,0),8)</f>
        <v>Panama</v>
      </c>
      <c r="E86" s="554" t="str">
        <f>INDEX(Matches!$B$4:$J$113,MATCH($F86,Matches!$B$4:$B$113,0),9)</f>
        <v>England</v>
      </c>
      <c r="F86" s="557">
        <v>67</v>
      </c>
      <c r="G86" s="556" t="str">
        <f>INDEX(Matches!$B$4:$J$113,MATCH($F86,Matches!$B$4:$B$113,0),2)</f>
        <v>L4</v>
      </c>
      <c r="H86" s="556" t="str">
        <f>INDEX(Matches!$B$4:$J$113,MATCH($F86,Matches!$B$4:$B$113,0),3)</f>
        <v>L1</v>
      </c>
      <c r="I86" s="556" t="str">
        <f>IFERROR(VLOOKUP($F86,Matches!$B$4:$H$113,7,0),"")</f>
        <v>New York/New Jersey</v>
      </c>
      <c r="J86" s="809"/>
      <c r="K86" s="810"/>
    </row>
    <row r="87" spans="1:11" x14ac:dyDescent="0.25">
      <c r="A87" s="572"/>
      <c r="B87" s="552">
        <f>INDEX(Matches!$B$4:$J$113,MATCH($F87,Matches!$B$4:$B$113,0),5)</f>
        <v>46200.958333333336</v>
      </c>
      <c r="C87" s="553">
        <f>INDEX(Matches!$B$4:$J$113,MATCH($F87,Matches!$B$4:$B$113,0),5)</f>
        <v>46200.958333333336</v>
      </c>
      <c r="D87" s="554" t="str">
        <f>INDEX(Matches!$B$4:$J$113,MATCH($F87,Matches!$B$4:$B$113,0),8)</f>
        <v>Croatia</v>
      </c>
      <c r="E87" s="554" t="str">
        <f>INDEX(Matches!$B$4:$J$113,MATCH($F87,Matches!$B$4:$B$113,0),9)</f>
        <v>Ghana</v>
      </c>
      <c r="F87" s="557">
        <v>68</v>
      </c>
      <c r="G87" s="556" t="str">
        <f>INDEX(Matches!$B$4:$J$113,MATCH($F87,Matches!$B$4:$B$113,0),2)</f>
        <v>L2</v>
      </c>
      <c r="H87" s="556" t="str">
        <f>INDEX(Matches!$B$4:$J$113,MATCH($F87,Matches!$B$4:$B$113,0),3)</f>
        <v>L3</v>
      </c>
      <c r="I87" s="556" t="str">
        <f>IFERROR(VLOOKUP($F87,Matches!$B$4:$H$113,7,0),"")</f>
        <v>Philadelphia</v>
      </c>
      <c r="J87" s="809"/>
      <c r="K87" s="810"/>
    </row>
    <row r="88" spans="1:11" x14ac:dyDescent="0.25">
      <c r="A88" s="572"/>
      <c r="B88" s="552">
        <f>INDEX(Matches!$B$4:$J$113,MATCH($F88,Matches!$B$4:$B$113,0),5)</f>
        <v>46201.0625</v>
      </c>
      <c r="C88" s="553">
        <f>INDEX(Matches!$B$4:$J$113,MATCH($F88,Matches!$B$4:$B$113,0),5)</f>
        <v>46201.0625</v>
      </c>
      <c r="D88" s="554" t="str">
        <f>INDEX(Matches!$B$4:$J$113,MATCH($F88,Matches!$B$4:$B$113,0),8)</f>
        <v>Colombia</v>
      </c>
      <c r="E88" s="554" t="str">
        <f>INDEX(Matches!$B$4:$J$113,MATCH($F88,Matches!$B$4:$B$113,0),9)</f>
        <v>Portugal</v>
      </c>
      <c r="F88" s="557">
        <v>71</v>
      </c>
      <c r="G88" s="556" t="str">
        <f>INDEX(Matches!$B$4:$J$113,MATCH($F88,Matches!$B$4:$B$113,0),2)</f>
        <v>K4</v>
      </c>
      <c r="H88" s="556" t="str">
        <f>INDEX(Matches!$B$4:$J$113,MATCH($F88,Matches!$B$4:$B$113,0),3)</f>
        <v>K1</v>
      </c>
      <c r="I88" s="556" t="str">
        <f>IFERROR(VLOOKUP($F88,Matches!$B$4:$H$113,7,0),"")</f>
        <v>Miami</v>
      </c>
      <c r="J88" s="809"/>
      <c r="K88" s="810"/>
    </row>
    <row r="89" spans="1:11" x14ac:dyDescent="0.25">
      <c r="A89" s="572"/>
      <c r="B89" s="552">
        <f>INDEX(Matches!$B$4:$J$113,MATCH($F89,Matches!$B$4:$B$113,0),5)</f>
        <v>46201.0625</v>
      </c>
      <c r="C89" s="553">
        <f>INDEX(Matches!$B$4:$J$113,MATCH($F89,Matches!$B$4:$B$113,0),5)</f>
        <v>46201.0625</v>
      </c>
      <c r="D89" s="554" t="str">
        <f>INDEX(Matches!$B$4:$J$113,MATCH($F89,Matches!$B$4:$B$113,0),8)</f>
        <v>DR Congo</v>
      </c>
      <c r="E89" s="554" t="str">
        <f>INDEX(Matches!$B$4:$J$113,MATCH($F89,Matches!$B$4:$B$113,0),9)</f>
        <v>Uzbekistan</v>
      </c>
      <c r="F89" s="557">
        <v>72</v>
      </c>
      <c r="G89" s="556" t="str">
        <f>INDEX(Matches!$B$4:$J$113,MATCH($F89,Matches!$B$4:$B$113,0),2)</f>
        <v>K2</v>
      </c>
      <c r="H89" s="556" t="str">
        <f>INDEX(Matches!$B$4:$J$113,MATCH($F89,Matches!$B$4:$B$113,0),3)</f>
        <v>K3</v>
      </c>
      <c r="I89" s="556" t="str">
        <f>IFERROR(VLOOKUP($F89,Matches!$B$4:$H$113,7,0),"")</f>
        <v>Atlanta</v>
      </c>
      <c r="J89" s="809"/>
      <c r="K89" s="810"/>
    </row>
    <row r="90" spans="1:11" x14ac:dyDescent="0.25">
      <c r="A90" s="572"/>
      <c r="B90" s="552">
        <f>INDEX(Matches!$B$4:$J$113,MATCH($F90,Matches!$B$4:$B$113,0),5)</f>
        <v>46201.166666666664</v>
      </c>
      <c r="C90" s="553">
        <f>INDEX(Matches!$B$4:$J$113,MATCH($F90,Matches!$B$4:$B$113,0),5)</f>
        <v>46201.166666666664</v>
      </c>
      <c r="D90" s="554" t="str">
        <f>INDEX(Matches!$B$4:$J$113,MATCH($F90,Matches!$B$4:$B$113,0),8)</f>
        <v>Algeria</v>
      </c>
      <c r="E90" s="554" t="str">
        <f>INDEX(Matches!$B$4:$J$113,MATCH($F90,Matches!$B$4:$B$113,0),9)</f>
        <v>Austria</v>
      </c>
      <c r="F90" s="557">
        <v>69</v>
      </c>
      <c r="G90" s="556" t="str">
        <f>INDEX(Matches!$B$4:$J$113,MATCH($F90,Matches!$B$4:$B$113,0),2)</f>
        <v>J2</v>
      </c>
      <c r="H90" s="556" t="str">
        <f>INDEX(Matches!$B$4:$J$113,MATCH($F90,Matches!$B$4:$B$113,0),3)</f>
        <v>J3</v>
      </c>
      <c r="I90" s="556" t="str">
        <f>IFERROR(VLOOKUP($F90,Matches!$B$4:$H$113,7,0),"")</f>
        <v>Kansas City</v>
      </c>
      <c r="J90" s="809"/>
      <c r="K90" s="810"/>
    </row>
    <row r="91" spans="1:11" x14ac:dyDescent="0.25">
      <c r="A91" s="572"/>
      <c r="B91" s="552">
        <f>INDEX(Matches!$B$4:$J$113,MATCH($F91,Matches!$B$4:$B$113,0),5)</f>
        <v>46201.166666666664</v>
      </c>
      <c r="C91" s="553">
        <f>INDEX(Matches!$B$4:$J$113,MATCH($F91,Matches!$B$4:$B$113,0),5)</f>
        <v>46201.166666666664</v>
      </c>
      <c r="D91" s="554" t="str">
        <f>INDEX(Matches!$B$4:$J$113,MATCH($F91,Matches!$B$4:$B$113,0),8)</f>
        <v>Jordan</v>
      </c>
      <c r="E91" s="554" t="str">
        <f>INDEX(Matches!$B$4:$J$113,MATCH($F91,Matches!$B$4:$B$113,0),9)</f>
        <v>Argentina</v>
      </c>
      <c r="F91" s="557">
        <v>70</v>
      </c>
      <c r="G91" s="556" t="str">
        <f>INDEX(Matches!$B$4:$J$113,MATCH($F91,Matches!$B$4:$B$113,0),2)</f>
        <v>J4</v>
      </c>
      <c r="H91" s="556" t="str">
        <f>INDEX(Matches!$B$4:$J$113,MATCH($F91,Matches!$B$4:$B$113,0),3)</f>
        <v>J1</v>
      </c>
      <c r="I91" s="556" t="str">
        <f>IFERROR(VLOOKUP($F91,Matches!$B$4:$H$113,7,0),"")</f>
        <v>Dallas</v>
      </c>
      <c r="J91" s="809"/>
      <c r="K91" s="810"/>
    </row>
    <row r="92" spans="1:11" x14ac:dyDescent="0.25">
      <c r="A92" s="572"/>
      <c r="B92" s="558"/>
      <c r="C92" s="559"/>
      <c r="D92" s="560"/>
      <c r="E92" s="560"/>
      <c r="F92" s="561"/>
      <c r="G92" s="562"/>
      <c r="H92" s="641"/>
      <c r="I92" s="641"/>
      <c r="J92" s="641"/>
      <c r="K92" s="642"/>
    </row>
    <row r="93" spans="1:11" x14ac:dyDescent="0.25">
      <c r="A93" s="572"/>
      <c r="B93" s="643" t="str">
        <f>Language!$E$256</f>
        <v>Round of 32</v>
      </c>
      <c r="C93" s="644"/>
      <c r="D93" s="645"/>
      <c r="E93" s="645"/>
      <c r="F93" s="646"/>
      <c r="G93" s="647"/>
      <c r="H93" s="648"/>
      <c r="I93" s="648"/>
      <c r="J93" s="649"/>
      <c r="K93" s="650"/>
    </row>
    <row r="94" spans="1:11" x14ac:dyDescent="0.25">
      <c r="A94" s="572"/>
      <c r="B94" s="552">
        <f>INDEX(Matches!$B$4:$J$113,MATCH($F94,Matches!$B$4:$B$113,0),5)</f>
        <v>46201.875</v>
      </c>
      <c r="C94" s="553">
        <f>INDEX(Matches!$B$4:$J$113,MATCH($F94,Matches!$B$4:$B$113,0),5)</f>
        <v>46201.875</v>
      </c>
      <c r="D94" s="554" t="str">
        <f>INDEX(Matches!$B$4:$J$113,MATCH($F94,Matches!$B$4:$B$113,0),8)</f>
        <v/>
      </c>
      <c r="E94" s="554" t="str">
        <f>INDEX(Matches!$B$4:$J$113,MATCH($F94,Matches!$B$4:$B$113,0),9)</f>
        <v/>
      </c>
      <c r="F94" s="557">
        <v>73</v>
      </c>
      <c r="G94" s="556" t="str">
        <f>INDEX(Matches!$B$4:$J$113,MATCH($F94,Matches!$B$4:$B$113,0),2)</f>
        <v>2A</v>
      </c>
      <c r="H94" s="556" t="str">
        <f>INDEX(Matches!$B$4:$J$113,MATCH($F94,Matches!$B$4:$B$113,0),3)</f>
        <v>2B</v>
      </c>
      <c r="I94" s="556" t="str">
        <f>IFERROR(VLOOKUP($F94,Matches!$B$4:$H$113,7,0),"")</f>
        <v>Los Angeles</v>
      </c>
      <c r="J94" s="809"/>
      <c r="K94" s="810"/>
    </row>
    <row r="95" spans="1:11" x14ac:dyDescent="0.25">
      <c r="A95" s="572"/>
      <c r="B95" s="552"/>
      <c r="C95" s="553"/>
      <c r="D95" s="889"/>
      <c r="E95" s="889"/>
      <c r="F95" s="557"/>
      <c r="G95" s="556"/>
      <c r="H95" s="556"/>
      <c r="I95" s="556"/>
      <c r="J95" s="555"/>
      <c r="K95" s="892"/>
    </row>
    <row r="96" spans="1:11" x14ac:dyDescent="0.25">
      <c r="A96" s="572"/>
      <c r="B96" s="552">
        <f>INDEX(Matches!$B$4:$J$113,MATCH($F96,Matches!$B$4:$B$113,0),5)</f>
        <v>46202.791666666664</v>
      </c>
      <c r="C96" s="553">
        <f>INDEX(Matches!$B$4:$J$113,MATCH($F96,Matches!$B$4:$B$113,0),5)</f>
        <v>46202.791666666664</v>
      </c>
      <c r="D96" s="554" t="str">
        <f>INDEX(Matches!$B$4:$J$113,MATCH($F96,Matches!$B$4:$B$113,0),8)</f>
        <v/>
      </c>
      <c r="E96" s="554" t="str">
        <f>INDEX(Matches!$B$4:$J$113,MATCH($F96,Matches!$B$4:$B$113,0),9)</f>
        <v/>
      </c>
      <c r="F96" s="557">
        <v>76</v>
      </c>
      <c r="G96" s="556" t="str">
        <f>INDEX(Matches!$B$4:$J$113,MATCH($F96,Matches!$B$4:$B$113,0),2)</f>
        <v>1C</v>
      </c>
      <c r="H96" s="556" t="str">
        <f>INDEX(Matches!$B$4:$J$113,MATCH($F96,Matches!$B$4:$B$113,0),3)</f>
        <v>2F</v>
      </c>
      <c r="I96" s="556" t="str">
        <f>IFERROR(VLOOKUP($F96,Matches!$B$4:$H$113,7,0),"")</f>
        <v>Houston</v>
      </c>
      <c r="J96" s="809"/>
      <c r="K96" s="810"/>
    </row>
    <row r="97" spans="1:11" x14ac:dyDescent="0.25">
      <c r="A97" s="572"/>
      <c r="B97" s="552">
        <f>INDEX(Matches!$B$4:$J$113,MATCH($F97,Matches!$B$4:$B$113,0),5)</f>
        <v>46202.9375</v>
      </c>
      <c r="C97" s="553">
        <f>INDEX(Matches!$B$4:$J$113,MATCH($F97,Matches!$B$4:$B$113,0),5)</f>
        <v>46202.9375</v>
      </c>
      <c r="D97" s="554" t="str">
        <f>INDEX(Matches!$B$4:$J$113,MATCH($F97,Matches!$B$4:$B$113,0),8)</f>
        <v/>
      </c>
      <c r="E97" s="554" t="str">
        <f>INDEX(Matches!$B$4:$J$113,MATCH($F97,Matches!$B$4:$B$113,0),9)</f>
        <v/>
      </c>
      <c r="F97" s="557">
        <v>74</v>
      </c>
      <c r="G97" s="556" t="str">
        <f>INDEX(Matches!$B$4:$J$113,MATCH($F97,Matches!$B$4:$B$113,0),2)</f>
        <v>1E</v>
      </c>
      <c r="H97" s="556" t="str">
        <f>INDEX(Matches!$B$4:$J$113,MATCH($F97,Matches!$B$4:$B$113,0),3)</f>
        <v>3-ABCDF</v>
      </c>
      <c r="I97" s="556" t="str">
        <f>IFERROR(VLOOKUP($F97,Matches!$B$4:$H$113,7,0),"")</f>
        <v>Boston</v>
      </c>
      <c r="J97" s="809"/>
      <c r="K97" s="810"/>
    </row>
    <row r="98" spans="1:11" x14ac:dyDescent="0.25">
      <c r="A98" s="572"/>
      <c r="B98" s="552">
        <f>INDEX(Matches!$B$4:$J$113,MATCH($F98,Matches!$B$4:$B$113,0),5)</f>
        <v>46203.125</v>
      </c>
      <c r="C98" s="553">
        <f>INDEX(Matches!$B$4:$J$113,MATCH($F98,Matches!$B$4:$B$113,0),5)</f>
        <v>46203.125</v>
      </c>
      <c r="D98" s="554" t="str">
        <f>INDEX(Matches!$B$4:$J$113,MATCH($F98,Matches!$B$4:$B$113,0),8)</f>
        <v/>
      </c>
      <c r="E98" s="554" t="str">
        <f>INDEX(Matches!$B$4:$J$113,MATCH($F98,Matches!$B$4:$B$113,0),9)</f>
        <v/>
      </c>
      <c r="F98" s="557">
        <v>75</v>
      </c>
      <c r="G98" s="556" t="str">
        <f>INDEX(Matches!$B$4:$J$113,MATCH($F98,Matches!$B$4:$B$113,0),2)</f>
        <v>1F</v>
      </c>
      <c r="H98" s="556" t="str">
        <f>INDEX(Matches!$B$4:$J$113,MATCH($F98,Matches!$B$4:$B$113,0),3)</f>
        <v>2C</v>
      </c>
      <c r="I98" s="556" t="str">
        <f>IFERROR(VLOOKUP($F98,Matches!$B$4:$H$113,7,0),"")</f>
        <v>Monterrey</v>
      </c>
      <c r="J98" s="809"/>
      <c r="K98" s="810"/>
    </row>
    <row r="99" spans="1:11" x14ac:dyDescent="0.25">
      <c r="A99" s="572"/>
      <c r="B99" s="558"/>
      <c r="C99" s="559"/>
      <c r="D99" s="560"/>
      <c r="E99" s="560"/>
      <c r="F99" s="561"/>
      <c r="G99" s="562"/>
      <c r="H99" s="562"/>
      <c r="I99" s="562"/>
      <c r="J99" s="562"/>
      <c r="K99" s="563"/>
    </row>
    <row r="100" spans="1:11" x14ac:dyDescent="0.25">
      <c r="A100" s="572"/>
      <c r="B100" s="552">
        <f>INDEX(Matches!$B$4:$J$113,MATCH($F100,Matches!$B$4:$B$113,0),5)</f>
        <v>46203.791666666664</v>
      </c>
      <c r="C100" s="553">
        <f>INDEX(Matches!$B$4:$J$113,MATCH($F100,Matches!$B$4:$B$113,0),5)</f>
        <v>46203.791666666664</v>
      </c>
      <c r="D100" s="554" t="str">
        <f>INDEX(Matches!$B$4:$J$113,MATCH($F100,Matches!$B$4:$B$113,0),8)</f>
        <v/>
      </c>
      <c r="E100" s="554" t="str">
        <f>INDEX(Matches!$B$4:$J$113,MATCH($F100,Matches!$B$4:$B$113,0),9)</f>
        <v/>
      </c>
      <c r="F100" s="557">
        <v>78</v>
      </c>
      <c r="G100" s="556" t="str">
        <f>INDEX(Matches!$B$4:$J$113,MATCH($F100,Matches!$B$4:$B$113,0),2)</f>
        <v>2E</v>
      </c>
      <c r="H100" s="556" t="str">
        <f>INDEX(Matches!$B$4:$J$113,MATCH($F100,Matches!$B$4:$B$113,0),3)</f>
        <v>2I</v>
      </c>
      <c r="I100" s="556" t="str">
        <f>IFERROR(VLOOKUP($F100,Matches!$B$4:$H$113,7,0),"")</f>
        <v>Dallas</v>
      </c>
      <c r="J100" s="809"/>
      <c r="K100" s="810"/>
    </row>
    <row r="101" spans="1:11" x14ac:dyDescent="0.25">
      <c r="A101" s="572"/>
      <c r="B101" s="552">
        <f>INDEX(Matches!$B$4:$J$113,MATCH($F101,Matches!$B$4:$B$113,0),5)</f>
        <v>46203.958333333336</v>
      </c>
      <c r="C101" s="553">
        <f>INDEX(Matches!$B$4:$J$113,MATCH($F101,Matches!$B$4:$B$113,0),5)</f>
        <v>46203.958333333336</v>
      </c>
      <c r="D101" s="554" t="str">
        <f>INDEX(Matches!$B$4:$J$113,MATCH($F101,Matches!$B$4:$B$113,0),8)</f>
        <v/>
      </c>
      <c r="E101" s="554" t="str">
        <f>INDEX(Matches!$B$4:$J$113,MATCH($F101,Matches!$B$4:$B$113,0),9)</f>
        <v/>
      </c>
      <c r="F101" s="557">
        <v>77</v>
      </c>
      <c r="G101" s="556" t="str">
        <f>INDEX(Matches!$B$4:$J$113,MATCH($F101,Matches!$B$4:$B$113,0),2)</f>
        <v>1I</v>
      </c>
      <c r="H101" s="556" t="str">
        <f>INDEX(Matches!$B$4:$J$113,MATCH($F101,Matches!$B$4:$B$113,0),3)</f>
        <v>3-CDFGH</v>
      </c>
      <c r="I101" s="556" t="str">
        <f>IFERROR(VLOOKUP($F101,Matches!$B$4:$H$113,7,0),"")</f>
        <v>New York/New Jersey</v>
      </c>
      <c r="J101" s="809"/>
      <c r="K101" s="810"/>
    </row>
    <row r="102" spans="1:11" x14ac:dyDescent="0.25">
      <c r="A102" s="572"/>
      <c r="B102" s="552">
        <f>INDEX(Matches!$B$4:$J$113,MATCH($F102,Matches!$B$4:$B$113,0),5)</f>
        <v>46204.125</v>
      </c>
      <c r="C102" s="553">
        <f>INDEX(Matches!$B$4:$J$113,MATCH($F102,Matches!$B$4:$B$113,0),5)</f>
        <v>46204.125</v>
      </c>
      <c r="D102" s="554" t="str">
        <f>INDEX(Matches!$B$4:$J$113,MATCH($F102,Matches!$B$4:$B$113,0),8)</f>
        <v/>
      </c>
      <c r="E102" s="554" t="str">
        <f>INDEX(Matches!$B$4:$J$113,MATCH($F102,Matches!$B$4:$B$113,0),9)</f>
        <v/>
      </c>
      <c r="F102" s="557">
        <v>79</v>
      </c>
      <c r="G102" s="556" t="str">
        <f>INDEX(Matches!$B$4:$J$113,MATCH($F102,Matches!$B$4:$B$113,0),2)</f>
        <v>1A</v>
      </c>
      <c r="H102" s="556" t="str">
        <f>INDEX(Matches!$B$4:$J$113,MATCH($F102,Matches!$B$4:$B$113,0),3)</f>
        <v>3-CEFHI</v>
      </c>
      <c r="I102" s="556" t="str">
        <f>IFERROR(VLOOKUP($F102,Matches!$B$4:$H$113,7,0),"")</f>
        <v>Mexico City</v>
      </c>
      <c r="J102" s="809"/>
      <c r="K102" s="810"/>
    </row>
    <row r="103" spans="1:11" x14ac:dyDescent="0.25">
      <c r="A103" s="572"/>
      <c r="B103" s="552"/>
      <c r="C103" s="553"/>
      <c r="D103" s="889"/>
      <c r="E103" s="889"/>
      <c r="F103" s="557"/>
      <c r="G103" s="556"/>
      <c r="H103" s="556"/>
      <c r="I103" s="556"/>
      <c r="J103" s="555"/>
      <c r="K103" s="892"/>
    </row>
    <row r="104" spans="1:11" x14ac:dyDescent="0.25">
      <c r="A104" s="572"/>
      <c r="B104" s="552">
        <f>INDEX(Matches!$B$4:$J$113,MATCH($F104,Matches!$B$4:$B$113,0),5)</f>
        <v>46204.75</v>
      </c>
      <c r="C104" s="553">
        <f>INDEX(Matches!$B$4:$J$113,MATCH($F104,Matches!$B$4:$B$113,0),5)</f>
        <v>46204.75</v>
      </c>
      <c r="D104" s="554" t="str">
        <f>INDEX(Matches!$B$4:$J$113,MATCH($F104,Matches!$B$4:$B$113,0),8)</f>
        <v/>
      </c>
      <c r="E104" s="554" t="str">
        <f>INDEX(Matches!$B$4:$J$113,MATCH($F104,Matches!$B$4:$B$113,0),9)</f>
        <v/>
      </c>
      <c r="F104" s="557">
        <v>80</v>
      </c>
      <c r="G104" s="556" t="str">
        <f>INDEX(Matches!$B$4:$J$113,MATCH($F104,Matches!$B$4:$B$113,0),2)</f>
        <v>1L</v>
      </c>
      <c r="H104" s="556" t="str">
        <f>INDEX(Matches!$B$4:$J$113,MATCH($F104,Matches!$B$4:$B$113,0),3)</f>
        <v>3-EHIJK</v>
      </c>
      <c r="I104" s="556" t="str">
        <f>IFERROR(VLOOKUP($F104,Matches!$B$4:$H$113,7,0),"")</f>
        <v>Atlanta</v>
      </c>
      <c r="J104" s="809"/>
      <c r="K104" s="810"/>
    </row>
    <row r="105" spans="1:11" x14ac:dyDescent="0.25">
      <c r="A105" s="572"/>
      <c r="B105" s="552">
        <f>INDEX(Matches!$B$4:$J$113,MATCH($F105,Matches!$B$4:$B$113,0),5)</f>
        <v>46204.916666666664</v>
      </c>
      <c r="C105" s="553">
        <f>INDEX(Matches!$B$4:$J$113,MATCH($F105,Matches!$B$4:$B$113,0),5)</f>
        <v>46204.916666666664</v>
      </c>
      <c r="D105" s="554" t="str">
        <f>INDEX(Matches!$B$4:$J$113,MATCH($F105,Matches!$B$4:$B$113,0),8)</f>
        <v/>
      </c>
      <c r="E105" s="554" t="str">
        <f>INDEX(Matches!$B$4:$J$113,MATCH($F105,Matches!$B$4:$B$113,0),9)</f>
        <v/>
      </c>
      <c r="F105" s="557">
        <v>82</v>
      </c>
      <c r="G105" s="556" t="str">
        <f>INDEX(Matches!$B$4:$J$113,MATCH($F105,Matches!$B$4:$B$113,0),2)</f>
        <v>1G</v>
      </c>
      <c r="H105" s="556" t="str">
        <f>INDEX(Matches!$B$4:$J$113,MATCH($F105,Matches!$B$4:$B$113,0),3)</f>
        <v>3-AEHIJ</v>
      </c>
      <c r="I105" s="556" t="str">
        <f>IFERROR(VLOOKUP($F105,Matches!$B$4:$H$113,7,0),"")</f>
        <v>Seattle</v>
      </c>
      <c r="J105" s="809"/>
      <c r="K105" s="810"/>
    </row>
    <row r="106" spans="1:11" x14ac:dyDescent="0.25">
      <c r="A106" s="572"/>
      <c r="B106" s="552">
        <f>INDEX(Matches!$B$4:$J$113,MATCH($F106,Matches!$B$4:$B$113,0),5)</f>
        <v>46205.083333333336</v>
      </c>
      <c r="C106" s="553">
        <f>INDEX(Matches!$B$4:$J$113,MATCH($F106,Matches!$B$4:$B$113,0),5)</f>
        <v>46205.083333333336</v>
      </c>
      <c r="D106" s="554" t="str">
        <f>INDEX(Matches!$B$4:$J$113,MATCH($F106,Matches!$B$4:$B$113,0),8)</f>
        <v/>
      </c>
      <c r="E106" s="554" t="str">
        <f>INDEX(Matches!$B$4:$J$113,MATCH($F106,Matches!$B$4:$B$113,0),9)</f>
        <v/>
      </c>
      <c r="F106" s="557">
        <v>81</v>
      </c>
      <c r="G106" s="556" t="str">
        <f>INDEX(Matches!$B$4:$J$113,MATCH($F106,Matches!$B$4:$B$113,0),2)</f>
        <v>1D</v>
      </c>
      <c r="H106" s="556" t="str">
        <f>INDEX(Matches!$B$4:$J$113,MATCH($F106,Matches!$B$4:$B$113,0),3)</f>
        <v>3-BEFIJ</v>
      </c>
      <c r="I106" s="556" t="str">
        <f>IFERROR(VLOOKUP($F106,Matches!$B$4:$H$113,7,0),"")</f>
        <v>San Francisco Bay Area</v>
      </c>
      <c r="J106" s="809"/>
      <c r="K106" s="810"/>
    </row>
    <row r="107" spans="1:11" x14ac:dyDescent="0.25">
      <c r="A107" s="572"/>
      <c r="B107" s="558"/>
      <c r="C107" s="559"/>
      <c r="D107" s="560"/>
      <c r="E107" s="560"/>
      <c r="F107" s="561"/>
      <c r="G107" s="562"/>
      <c r="H107" s="562"/>
      <c r="I107" s="562"/>
      <c r="J107" s="562"/>
      <c r="K107" s="563"/>
    </row>
    <row r="108" spans="1:11" x14ac:dyDescent="0.25">
      <c r="A108" s="572"/>
      <c r="B108" s="552">
        <f>INDEX(Matches!$B$4:$J$113,MATCH($F108,Matches!$B$4:$B$113,0),5)</f>
        <v>46205.875</v>
      </c>
      <c r="C108" s="553">
        <f>INDEX(Matches!$B$4:$J$113,MATCH($F108,Matches!$B$4:$B$113,0),5)</f>
        <v>46205.875</v>
      </c>
      <c r="D108" s="554" t="str">
        <f>INDEX(Matches!$B$4:$J$113,MATCH($F108,Matches!$B$4:$B$113,0),8)</f>
        <v/>
      </c>
      <c r="E108" s="554" t="str">
        <f>INDEX(Matches!$B$4:$J$113,MATCH($F108,Matches!$B$4:$B$113,0),9)</f>
        <v/>
      </c>
      <c r="F108" s="557">
        <v>84</v>
      </c>
      <c r="G108" s="556" t="str">
        <f>INDEX(Matches!$B$4:$J$113,MATCH($F108,Matches!$B$4:$B$113,0),2)</f>
        <v>1H</v>
      </c>
      <c r="H108" s="556" t="str">
        <f>INDEX(Matches!$B$4:$J$113,MATCH($F108,Matches!$B$4:$B$113,0),3)</f>
        <v>2J</v>
      </c>
      <c r="I108" s="556" t="str">
        <f>IFERROR(VLOOKUP($F108,Matches!$B$4:$H$113,7,0),"")</f>
        <v>Los Angeles</v>
      </c>
      <c r="J108" s="809"/>
      <c r="K108" s="810"/>
    </row>
    <row r="109" spans="1:11" x14ac:dyDescent="0.25">
      <c r="A109" s="572"/>
      <c r="B109" s="552">
        <f>INDEX(Matches!$B$4:$J$113,MATCH($F109,Matches!$B$4:$B$113,0),5)</f>
        <v>46206.041666666664</v>
      </c>
      <c r="C109" s="553">
        <f>INDEX(Matches!$B$4:$J$113,MATCH($F109,Matches!$B$4:$B$113,0),5)</f>
        <v>46206.041666666664</v>
      </c>
      <c r="D109" s="554" t="str">
        <f>INDEX(Matches!$B$4:$J$113,MATCH($F109,Matches!$B$4:$B$113,0),8)</f>
        <v/>
      </c>
      <c r="E109" s="554" t="str">
        <f>INDEX(Matches!$B$4:$J$113,MATCH($F109,Matches!$B$4:$B$113,0),9)</f>
        <v/>
      </c>
      <c r="F109" s="557">
        <v>83</v>
      </c>
      <c r="G109" s="556" t="str">
        <f>INDEX(Matches!$B$4:$J$113,MATCH($F109,Matches!$B$4:$B$113,0),2)</f>
        <v>2K</v>
      </c>
      <c r="H109" s="556" t="str">
        <f>INDEX(Matches!$B$4:$J$113,MATCH($F109,Matches!$B$4:$B$113,0),3)</f>
        <v>2L</v>
      </c>
      <c r="I109" s="556" t="str">
        <f>IFERROR(VLOOKUP($F109,Matches!$B$4:$H$113,7,0),"")</f>
        <v>Toronto</v>
      </c>
      <c r="J109" s="809"/>
      <c r="K109" s="810"/>
    </row>
    <row r="110" spans="1:11" x14ac:dyDescent="0.25">
      <c r="A110" s="572"/>
      <c r="B110" s="552">
        <f>INDEX(Matches!$B$4:$J$113,MATCH($F110,Matches!$B$4:$B$113,0),5)</f>
        <v>46206.208333333336</v>
      </c>
      <c r="C110" s="553">
        <f>INDEX(Matches!$B$4:$J$113,MATCH($F110,Matches!$B$4:$B$113,0),5)</f>
        <v>46206.208333333336</v>
      </c>
      <c r="D110" s="554" t="str">
        <f>INDEX(Matches!$B$4:$J$113,MATCH($F110,Matches!$B$4:$B$113,0),8)</f>
        <v/>
      </c>
      <c r="E110" s="554" t="str">
        <f>INDEX(Matches!$B$4:$J$113,MATCH($F110,Matches!$B$4:$B$113,0),9)</f>
        <v/>
      </c>
      <c r="F110" s="557">
        <v>85</v>
      </c>
      <c r="G110" s="556" t="str">
        <f>INDEX(Matches!$B$4:$J$113,MATCH($F110,Matches!$B$4:$B$113,0),2)</f>
        <v>1B</v>
      </c>
      <c r="H110" s="556" t="str">
        <f>INDEX(Matches!$B$4:$J$113,MATCH($F110,Matches!$B$4:$B$113,0),3)</f>
        <v>3-EFGIJ</v>
      </c>
      <c r="I110" s="556" t="str">
        <f>IFERROR(VLOOKUP($F110,Matches!$B$4:$H$113,7,0),"")</f>
        <v>Vancouver</v>
      </c>
      <c r="J110" s="809"/>
      <c r="K110" s="810"/>
    </row>
    <row r="111" spans="1:11" s="93" customFormat="1" x14ac:dyDescent="0.25">
      <c r="A111" s="572"/>
      <c r="B111" s="552"/>
      <c r="C111" s="890"/>
      <c r="D111" s="889"/>
      <c r="E111" s="889"/>
      <c r="F111" s="557"/>
      <c r="G111" s="556"/>
      <c r="H111" s="556"/>
      <c r="I111" s="556"/>
      <c r="J111" s="555"/>
      <c r="K111" s="892"/>
    </row>
    <row r="112" spans="1:11" x14ac:dyDescent="0.25">
      <c r="A112" s="572"/>
      <c r="B112" s="552">
        <f>INDEX(Matches!$B$4:$J$113,MATCH($F112,Matches!$B$4:$B$113,0),5)</f>
        <v>46206.833333333336</v>
      </c>
      <c r="C112" s="553">
        <f>INDEX(Matches!$B$4:$J$113,MATCH($F112,Matches!$B$4:$B$113,0),5)</f>
        <v>46206.833333333336</v>
      </c>
      <c r="D112" s="554" t="str">
        <f>INDEX(Matches!$B$4:$J$113,MATCH($F112,Matches!$B$4:$B$113,0),8)</f>
        <v/>
      </c>
      <c r="E112" s="554" t="str">
        <f>INDEX(Matches!$B$4:$J$113,MATCH($F112,Matches!$B$4:$B$113,0),9)</f>
        <v/>
      </c>
      <c r="F112" s="557">
        <v>88</v>
      </c>
      <c r="G112" s="556" t="str">
        <f>INDEX(Matches!$B$4:$J$113,MATCH($F112,Matches!$B$4:$B$113,0),2)</f>
        <v>2D</v>
      </c>
      <c r="H112" s="556" t="str">
        <f>INDEX(Matches!$B$4:$J$113,MATCH($F112,Matches!$B$4:$B$113,0),3)</f>
        <v>2G</v>
      </c>
      <c r="I112" s="556" t="str">
        <f>IFERROR(VLOOKUP($F112,Matches!$B$4:$H$113,7,0),"")</f>
        <v>Dallas</v>
      </c>
      <c r="J112" s="809"/>
      <c r="K112" s="810"/>
    </row>
    <row r="113" spans="1:11" x14ac:dyDescent="0.25">
      <c r="A113" s="572"/>
      <c r="B113" s="552">
        <f>INDEX(Matches!$B$4:$J$113,MATCH($F113,Matches!$B$4:$B$113,0),5)</f>
        <v>46207</v>
      </c>
      <c r="C113" s="553">
        <f>INDEX(Matches!$B$4:$J$113,MATCH($F113,Matches!$B$4:$B$113,0),5)</f>
        <v>46207</v>
      </c>
      <c r="D113" s="554" t="str">
        <f>INDEX(Matches!$B$4:$J$113,MATCH($F113,Matches!$B$4:$B$113,0),8)</f>
        <v/>
      </c>
      <c r="E113" s="554" t="str">
        <f>INDEX(Matches!$B$4:$J$113,MATCH($F113,Matches!$B$4:$B$113,0),9)</f>
        <v/>
      </c>
      <c r="F113" s="557">
        <v>86</v>
      </c>
      <c r="G113" s="556" t="str">
        <f>INDEX(Matches!$B$4:$J$113,MATCH($F113,Matches!$B$4:$B$113,0),2)</f>
        <v>1J</v>
      </c>
      <c r="H113" s="556" t="str">
        <f>INDEX(Matches!$B$4:$J$113,MATCH($F113,Matches!$B$4:$B$113,0),3)</f>
        <v>2H</v>
      </c>
      <c r="I113" s="556" t="str">
        <f>IFERROR(VLOOKUP($F113,Matches!$B$4:$H$113,7,0),"")</f>
        <v>Miami</v>
      </c>
      <c r="J113" s="809"/>
      <c r="K113" s="810"/>
    </row>
    <row r="114" spans="1:11" x14ac:dyDescent="0.25">
      <c r="A114" s="572"/>
      <c r="B114" s="552">
        <f>INDEX(Matches!$B$4:$J$113,MATCH($F114,Matches!$B$4:$B$113,0),5)</f>
        <v>46207.145833333336</v>
      </c>
      <c r="C114" s="553">
        <f>INDEX(Matches!$B$4:$J$113,MATCH($F114,Matches!$B$4:$B$113,0),5)</f>
        <v>46207.145833333336</v>
      </c>
      <c r="D114" s="554" t="str">
        <f>INDEX(Matches!$B$4:$J$113,MATCH($F114,Matches!$B$4:$B$113,0),8)</f>
        <v/>
      </c>
      <c r="E114" s="554" t="str">
        <f>INDEX(Matches!$B$4:$J$113,MATCH($F114,Matches!$B$4:$B$113,0),9)</f>
        <v/>
      </c>
      <c r="F114" s="557">
        <v>87</v>
      </c>
      <c r="G114" s="556" t="str">
        <f>INDEX(Matches!$B$4:$J$113,MATCH($F114,Matches!$B$4:$B$113,0),2)</f>
        <v>1K</v>
      </c>
      <c r="H114" s="556" t="str">
        <f>INDEX(Matches!$B$4:$J$113,MATCH($F114,Matches!$B$4:$B$113,0),3)</f>
        <v>3-DEIJL</v>
      </c>
      <c r="I114" s="556" t="str">
        <f>IFERROR(VLOOKUP($F114,Matches!$B$4:$H$113,7,0),"")</f>
        <v>Kansas City</v>
      </c>
      <c r="J114" s="809"/>
      <c r="K114" s="810"/>
    </row>
    <row r="115" spans="1:11" x14ac:dyDescent="0.25">
      <c r="A115" s="572"/>
      <c r="B115" s="558"/>
      <c r="C115" s="559"/>
      <c r="D115" s="560"/>
      <c r="E115" s="560"/>
      <c r="F115" s="561"/>
      <c r="G115" s="562"/>
      <c r="H115" s="562"/>
      <c r="I115" s="562"/>
      <c r="J115" s="562"/>
      <c r="K115" s="563"/>
    </row>
    <row r="116" spans="1:11" x14ac:dyDescent="0.25">
      <c r="A116" s="572"/>
      <c r="B116" s="643" t="str">
        <f>Language!$E$257</f>
        <v>Round of 16</v>
      </c>
      <c r="C116" s="644"/>
      <c r="D116" s="645"/>
      <c r="E116" s="645"/>
      <c r="F116" s="646"/>
      <c r="G116" s="647"/>
      <c r="H116" s="648"/>
      <c r="I116" s="648"/>
      <c r="J116" s="649"/>
      <c r="K116" s="650"/>
    </row>
    <row r="117" spans="1:11" x14ac:dyDescent="0.25">
      <c r="A117" s="572"/>
      <c r="B117" s="552">
        <f>INDEX(Matches!$B$4:$J$113,MATCH($F117,Matches!$B$4:$B$113,0),5)</f>
        <v>46207.791666666664</v>
      </c>
      <c r="C117" s="553">
        <f>INDEX(Matches!$B$4:$J$113,MATCH($F117,Matches!$B$4:$B$113,0),5)</f>
        <v>46207.791666666664</v>
      </c>
      <c r="D117" s="623" t="str">
        <f>'World Cup'!$E$60</f>
        <v/>
      </c>
      <c r="E117" s="620" t="str">
        <f>'World Cup'!$F$60</f>
        <v/>
      </c>
      <c r="F117" s="557">
        <v>90</v>
      </c>
      <c r="G117" s="556" t="str">
        <f>INDEX(Matches!$B$4:$J$113,MATCH($F117,Matches!$B$4:$B$113,0),2)</f>
        <v>W73</v>
      </c>
      <c r="H117" s="556" t="str">
        <f>INDEX(Matches!$B$4:$J$113,MATCH($F117,Matches!$B$4:$B$113,0),3)</f>
        <v>W75</v>
      </c>
      <c r="I117" s="556" t="str">
        <f>IFERROR(VLOOKUP($F117,Matches!$B$4:$H$113,7,0),"")</f>
        <v>Houston</v>
      </c>
      <c r="J117" s="809"/>
      <c r="K117" s="810"/>
    </row>
    <row r="118" spans="1:11" x14ac:dyDescent="0.25">
      <c r="A118" s="572"/>
      <c r="B118" s="552">
        <f>INDEX(Matches!$B$4:$J$113,MATCH($F118,Matches!$B$4:$B$113,0),5)</f>
        <v>46207.958333333336</v>
      </c>
      <c r="C118" s="553">
        <f>INDEX(Matches!$B$4:$J$113,MATCH($F118,Matches!$B$4:$B$113,0),5)</f>
        <v>46207.958333333336</v>
      </c>
      <c r="D118" s="620" t="str">
        <f>'World Cup'!$B$60</f>
        <v/>
      </c>
      <c r="E118" s="620" t="str">
        <f>'World Cup'!$C$60</f>
        <v/>
      </c>
      <c r="F118" s="557">
        <v>89</v>
      </c>
      <c r="G118" s="556" t="str">
        <f>INDEX(Matches!$B$4:$J$113,MATCH($F118,Matches!$B$4:$B$113,0),2)</f>
        <v>W74</v>
      </c>
      <c r="H118" s="556" t="str">
        <f>INDEX(Matches!$B$4:$J$113,MATCH($F118,Matches!$B$4:$B$113,0),3)</f>
        <v>W77</v>
      </c>
      <c r="I118" s="556" t="str">
        <f>IFERROR(VLOOKUP($F118,Matches!$B$4:$H$113,7,0),"")</f>
        <v>Philadelphia</v>
      </c>
      <c r="J118" s="809"/>
      <c r="K118" s="810"/>
    </row>
    <row r="119" spans="1:11" x14ac:dyDescent="0.25">
      <c r="A119" s="572"/>
      <c r="B119" s="558"/>
      <c r="C119" s="559"/>
      <c r="D119" s="560"/>
      <c r="E119" s="560"/>
      <c r="F119" s="561"/>
      <c r="G119" s="562"/>
      <c r="H119" s="562"/>
      <c r="I119" s="562"/>
      <c r="J119" s="562"/>
      <c r="K119" s="563"/>
    </row>
    <row r="120" spans="1:11" x14ac:dyDescent="0.25">
      <c r="A120" s="572"/>
      <c r="B120" s="552">
        <f>INDEX(Matches!$B$4:$J$113,MATCH($F120,Matches!$B$4:$B$113,0),5)</f>
        <v>46208.916666666664</v>
      </c>
      <c r="C120" s="553">
        <f>INDEX(Matches!$B$4:$J$113,MATCH($F120,Matches!$B$4:$B$113,0),5)</f>
        <v>46208.916666666664</v>
      </c>
      <c r="D120" s="620" t="str">
        <f>'World Cup'!$N$60</f>
        <v/>
      </c>
      <c r="E120" s="620" t="str">
        <f>'World Cup'!$O$60</f>
        <v/>
      </c>
      <c r="F120" s="557">
        <v>91</v>
      </c>
      <c r="G120" s="556" t="str">
        <f>INDEX(Matches!$B$4:$J$113,MATCH($F120,Matches!$B$4:$B$113,0),2)</f>
        <v>W76</v>
      </c>
      <c r="H120" s="556" t="str">
        <f>INDEX(Matches!$B$4:$J$113,MATCH($F120,Matches!$B$4:$B$113,0),3)</f>
        <v>W78</v>
      </c>
      <c r="I120" s="556" t="str">
        <f>IFERROR(VLOOKUP($F120,Matches!$B$4:$H$113,7,0),"")</f>
        <v>New York/New Jersey</v>
      </c>
      <c r="J120" s="809"/>
      <c r="K120" s="810"/>
    </row>
    <row r="121" spans="1:11" x14ac:dyDescent="0.25">
      <c r="A121" s="572"/>
      <c r="B121" s="552">
        <f>INDEX(Matches!$B$4:$J$113,MATCH($F121,Matches!$B$4:$B$113,0),5)</f>
        <v>46209.083333333336</v>
      </c>
      <c r="C121" s="553">
        <f>INDEX(Matches!$B$4:$J$113,MATCH($F121,Matches!$B$4:$B$113,0),5)</f>
        <v>46209.083333333336</v>
      </c>
      <c r="D121" s="620" t="str">
        <f>'World Cup'!$Q$60</f>
        <v/>
      </c>
      <c r="E121" s="620" t="str">
        <f>'World Cup'!$R$60</f>
        <v/>
      </c>
      <c r="F121" s="557">
        <v>92</v>
      </c>
      <c r="G121" s="556" t="str">
        <f>INDEX(Matches!$B$4:$J$113,MATCH($F121,Matches!$B$4:$B$113,0),2)</f>
        <v>W79</v>
      </c>
      <c r="H121" s="556" t="str">
        <f>INDEX(Matches!$B$4:$J$113,MATCH($F121,Matches!$B$4:$B$113,0),3)</f>
        <v>W80</v>
      </c>
      <c r="I121" s="556" t="str">
        <f>IFERROR(VLOOKUP($F121,Matches!$B$4:$H$113,7,0),"")</f>
        <v>Mexico City</v>
      </c>
      <c r="J121" s="809"/>
      <c r="K121" s="810"/>
    </row>
    <row r="122" spans="1:11" x14ac:dyDescent="0.25">
      <c r="A122" s="572"/>
      <c r="B122" s="558"/>
      <c r="C122" s="559"/>
      <c r="D122" s="560"/>
      <c r="E122" s="560"/>
      <c r="F122" s="561"/>
      <c r="G122" s="562"/>
      <c r="H122" s="562"/>
      <c r="I122" s="562"/>
      <c r="J122" s="562"/>
      <c r="K122" s="563"/>
    </row>
    <row r="123" spans="1:11" x14ac:dyDescent="0.25">
      <c r="A123" s="572"/>
      <c r="B123" s="552">
        <f>INDEX(Matches!$B$4:$J$113,MATCH($F123,Matches!$B$4:$B$113,0),5)</f>
        <v>46209.875</v>
      </c>
      <c r="C123" s="553">
        <f>INDEX(Matches!$B$4:$J$113,MATCH($F123,Matches!$B$4:$B$113,0),5)</f>
        <v>46209.875</v>
      </c>
      <c r="D123" s="620" t="str">
        <f>'World Cup'!$H$60</f>
        <v/>
      </c>
      <c r="E123" s="620" t="str">
        <f>'World Cup'!$I$60</f>
        <v/>
      </c>
      <c r="F123" s="557">
        <v>93</v>
      </c>
      <c r="G123" s="556" t="str">
        <f>INDEX(Matches!$B$4:$J$113,MATCH($F123,Matches!$B$4:$B$113,0),2)</f>
        <v>W83</v>
      </c>
      <c r="H123" s="556" t="str">
        <f>INDEX(Matches!$B$4:$J$113,MATCH($F123,Matches!$B$4:$B$113,0),3)</f>
        <v>W84</v>
      </c>
      <c r="I123" s="556" t="str">
        <f>IFERROR(VLOOKUP($F123,Matches!$B$4:$H$113,7,0),"")</f>
        <v>Dallas</v>
      </c>
      <c r="J123" s="809"/>
      <c r="K123" s="810"/>
    </row>
    <row r="124" spans="1:11" x14ac:dyDescent="0.25">
      <c r="A124" s="572"/>
      <c r="B124" s="552">
        <f>INDEX(Matches!$B$4:$J$113,MATCH($F124,Matches!$B$4:$B$113,0),5)</f>
        <v>46210.083333333336</v>
      </c>
      <c r="C124" s="553">
        <f>INDEX(Matches!$B$4:$J$113,MATCH($F124,Matches!$B$4:$B$113,0),5)</f>
        <v>46210.083333333336</v>
      </c>
      <c r="D124" s="620" t="str">
        <f>'World Cup'!$K$60</f>
        <v/>
      </c>
      <c r="E124" s="620" t="str">
        <f>'World Cup'!$L$60</f>
        <v/>
      </c>
      <c r="F124" s="557">
        <v>94</v>
      </c>
      <c r="G124" s="556" t="str">
        <f>INDEX(Matches!$B$4:$J$113,MATCH($F124,Matches!$B$4:$B$113,0),2)</f>
        <v>W81</v>
      </c>
      <c r="H124" s="556" t="str">
        <f>INDEX(Matches!$B$4:$J$113,MATCH($F124,Matches!$B$4:$B$113,0),3)</f>
        <v>W82</v>
      </c>
      <c r="I124" s="556" t="str">
        <f>IFERROR(VLOOKUP($F124,Matches!$B$4:$H$113,7,0),"")</f>
        <v>Seattle</v>
      </c>
      <c r="J124" s="809"/>
      <c r="K124" s="810"/>
    </row>
    <row r="125" spans="1:11" x14ac:dyDescent="0.25">
      <c r="A125" s="572"/>
      <c r="B125" s="558"/>
      <c r="C125" s="559"/>
      <c r="D125" s="560"/>
      <c r="E125" s="560"/>
      <c r="F125" s="561"/>
      <c r="G125" s="562"/>
      <c r="H125" s="562"/>
      <c r="I125" s="562"/>
      <c r="J125" s="562"/>
      <c r="K125" s="563"/>
    </row>
    <row r="126" spans="1:11" x14ac:dyDescent="0.25">
      <c r="A126" s="572"/>
      <c r="B126" s="552">
        <f>INDEX(Matches!$B$4:$J$113,MATCH($F126,Matches!$B$4:$B$113,0),5)</f>
        <v>46210.75</v>
      </c>
      <c r="C126" s="553">
        <f>INDEX(Matches!$B$4:$J$113,MATCH($F126,Matches!$B$4:$B$113,0),5)</f>
        <v>46210.75</v>
      </c>
      <c r="D126" s="620" t="str">
        <f>'World Cup'!$T$60</f>
        <v/>
      </c>
      <c r="E126" s="620" t="str">
        <f>'World Cup'!$U$60</f>
        <v/>
      </c>
      <c r="F126" s="557">
        <v>95</v>
      </c>
      <c r="G126" s="556" t="str">
        <f>INDEX(Matches!$B$4:$J$113,MATCH($F126,Matches!$B$4:$B$113,0),2)</f>
        <v>W86</v>
      </c>
      <c r="H126" s="556" t="str">
        <f>INDEX(Matches!$B$4:$J$113,MATCH($F126,Matches!$B$4:$B$113,0),3)</f>
        <v>W88</v>
      </c>
      <c r="I126" s="556" t="str">
        <f>IFERROR(VLOOKUP($F126,Matches!$B$4:$H$113,7,0),"")</f>
        <v>Atlanta</v>
      </c>
      <c r="J126" s="809"/>
      <c r="K126" s="810"/>
    </row>
    <row r="127" spans="1:11" x14ac:dyDescent="0.25">
      <c r="A127" s="572"/>
      <c r="B127" s="552">
        <f>INDEX(Matches!$B$4:$J$113,MATCH($F127,Matches!$B$4:$B$113,0),5)</f>
        <v>46210.916666666664</v>
      </c>
      <c r="C127" s="553">
        <f>INDEX(Matches!$B$4:$J$113,MATCH($F127,Matches!$B$4:$B$113,0),5)</f>
        <v>46210.916666666664</v>
      </c>
      <c r="D127" s="620" t="str">
        <f>'World Cup'!$W$60</f>
        <v/>
      </c>
      <c r="E127" s="620" t="str">
        <f>'World Cup'!$X$60</f>
        <v/>
      </c>
      <c r="F127" s="557">
        <v>96</v>
      </c>
      <c r="G127" s="556" t="str">
        <f>INDEX(Matches!$B$4:$J$113,MATCH($F127,Matches!$B$4:$B$113,0),2)</f>
        <v>W85</v>
      </c>
      <c r="H127" s="556" t="str">
        <f>INDEX(Matches!$B$4:$J$113,MATCH($F127,Matches!$B$4:$B$113,0),3)</f>
        <v>W87</v>
      </c>
      <c r="I127" s="556" t="str">
        <f>IFERROR(VLOOKUP($F127,Matches!$B$4:$H$113,7,0),"")</f>
        <v>Vancouver</v>
      </c>
      <c r="J127" s="809"/>
      <c r="K127" s="810"/>
    </row>
    <row r="128" spans="1:11" x14ac:dyDescent="0.25">
      <c r="A128" s="572"/>
      <c r="B128" s="558"/>
      <c r="C128" s="559"/>
      <c r="D128" s="560"/>
      <c r="E128" s="560"/>
      <c r="F128" s="561"/>
      <c r="G128" s="562"/>
      <c r="H128" s="562"/>
      <c r="I128" s="562"/>
      <c r="J128" s="562"/>
      <c r="K128" s="563"/>
    </row>
    <row r="129" spans="1:11" x14ac:dyDescent="0.25">
      <c r="A129" s="4"/>
      <c r="B129" s="643" t="str">
        <f>Language!$E$258</f>
        <v>Quarter final</v>
      </c>
      <c r="C129" s="644"/>
      <c r="D129" s="645"/>
      <c r="E129" s="645"/>
      <c r="F129" s="646"/>
      <c r="G129" s="647"/>
      <c r="H129" s="648"/>
      <c r="I129" s="648"/>
      <c r="J129" s="649"/>
      <c r="K129" s="650"/>
    </row>
    <row r="130" spans="1:11" x14ac:dyDescent="0.25">
      <c r="A130" s="4"/>
      <c r="B130" s="552">
        <f>INDEX(Matches!$B$4:$J$113,MATCH($F130,Matches!$B$4:$B$113,0),5)</f>
        <v>46212.916666666664</v>
      </c>
      <c r="C130" s="553">
        <f>INDEX(Matches!$B$4:$J$113,MATCH($F130,Matches!$B$4:$B$113,0),5)</f>
        <v>46212.916666666664</v>
      </c>
      <c r="D130" s="620" t="str">
        <f>'World Cup'!$C$70</f>
        <v/>
      </c>
      <c r="E130" s="620" t="str">
        <f>'World Cup'!$E$70</f>
        <v/>
      </c>
      <c r="F130" s="557">
        <v>97</v>
      </c>
      <c r="G130" s="556" t="str">
        <f>INDEX(Matches!$B$4:$J$113,MATCH($F130,Matches!$B$4:$B$113,0),2)</f>
        <v>W89</v>
      </c>
      <c r="H130" s="556" t="str">
        <f>INDEX(Matches!$B$4:$J$113,MATCH($F130,Matches!$B$4:$B$113,0),3)</f>
        <v>W90</v>
      </c>
      <c r="I130" s="556" t="str">
        <f>IFERROR(VLOOKUP($F130,Matches!$B$4:$H$113,7,0),"")</f>
        <v>Boston</v>
      </c>
      <c r="J130" s="809"/>
      <c r="K130" s="810"/>
    </row>
    <row r="131" spans="1:11" s="93" customFormat="1" x14ac:dyDescent="0.25">
      <c r="A131" s="572"/>
      <c r="B131" s="552"/>
      <c r="C131" s="890"/>
      <c r="D131" s="891"/>
      <c r="E131" s="891"/>
      <c r="F131" s="557"/>
      <c r="G131" s="556"/>
      <c r="H131" s="556"/>
      <c r="I131" s="556"/>
      <c r="J131" s="555"/>
      <c r="K131" s="892"/>
    </row>
    <row r="132" spans="1:11" x14ac:dyDescent="0.25">
      <c r="A132" s="4"/>
      <c r="B132" s="552">
        <f>INDEX(Matches!$B$4:$J$113,MATCH($F132,Matches!$B$4:$B$113,0),5)</f>
        <v>46213.875</v>
      </c>
      <c r="C132" s="553">
        <f>INDEX(Matches!$B$4:$J$113,MATCH($F132,Matches!$B$4:$B$113,0),5)</f>
        <v>46213.875</v>
      </c>
      <c r="D132" s="620" t="str">
        <f>'World Cup'!$I$70</f>
        <v/>
      </c>
      <c r="E132" s="620" t="str">
        <f>'World Cup'!$K$70</f>
        <v/>
      </c>
      <c r="F132" s="557">
        <v>98</v>
      </c>
      <c r="G132" s="556" t="str">
        <f>INDEX(Matches!$B$4:$J$113,MATCH($F132,Matches!$B$4:$B$113,0),2)</f>
        <v>W93</v>
      </c>
      <c r="H132" s="556" t="str">
        <f>INDEX(Matches!$B$4:$J$113,MATCH($F132,Matches!$B$4:$B$113,0),3)</f>
        <v>W94</v>
      </c>
      <c r="I132" s="556" t="str">
        <f>IFERROR(VLOOKUP($F132,Matches!$B$4:$H$113,7,0),"")</f>
        <v>Los Angeles</v>
      </c>
      <c r="J132" s="809"/>
      <c r="K132" s="810"/>
    </row>
    <row r="133" spans="1:11" x14ac:dyDescent="0.25">
      <c r="A133" s="4"/>
      <c r="B133" s="558"/>
      <c r="C133" s="559"/>
      <c r="D133" s="560"/>
      <c r="E133" s="560"/>
      <c r="F133" s="561"/>
      <c r="G133" s="562"/>
      <c r="H133" s="562"/>
      <c r="I133" s="562"/>
      <c r="J133" s="562"/>
      <c r="K133" s="563"/>
    </row>
    <row r="134" spans="1:11" x14ac:dyDescent="0.25">
      <c r="A134" s="4"/>
      <c r="B134" s="552">
        <f>INDEX(Matches!$B$4:$J$113,MATCH($F134,Matches!$B$4:$B$113,0),5)</f>
        <v>46214.958333333336</v>
      </c>
      <c r="C134" s="553">
        <f>INDEX(Matches!$B$4:$J$113,MATCH($F134,Matches!$B$4:$B$113,0),5)</f>
        <v>46214.958333333336</v>
      </c>
      <c r="D134" s="620" t="str">
        <f>'World Cup'!$O$70</f>
        <v/>
      </c>
      <c r="E134" s="620" t="str">
        <f>'World Cup'!$Q$70</f>
        <v/>
      </c>
      <c r="F134" s="557">
        <v>99</v>
      </c>
      <c r="G134" s="556" t="str">
        <f>INDEX(Matches!$B$4:$J$113,MATCH($F134,Matches!$B$4:$B$113,0),2)</f>
        <v>W91</v>
      </c>
      <c r="H134" s="556" t="str">
        <f>INDEX(Matches!$B$4:$J$113,MATCH($F134,Matches!$B$4:$B$113,0),3)</f>
        <v>W92</v>
      </c>
      <c r="I134" s="556" t="str">
        <f>IFERROR(VLOOKUP($F134,Matches!$B$4:$H$113,7,0),"")</f>
        <v>Miami</v>
      </c>
      <c r="J134" s="809"/>
      <c r="K134" s="810"/>
    </row>
    <row r="135" spans="1:11" x14ac:dyDescent="0.25">
      <c r="A135" s="4"/>
      <c r="B135" s="552">
        <f>INDEX(Matches!$B$4:$J$113,MATCH($F135,Matches!$B$4:$B$113,0),5)</f>
        <v>46215.125</v>
      </c>
      <c r="C135" s="553">
        <f>INDEX(Matches!$B$4:$J$113,MATCH($F135,Matches!$B$4:$B$113,0),5)</f>
        <v>46215.125</v>
      </c>
      <c r="D135" s="620" t="str">
        <f>'World Cup'!$U$70</f>
        <v/>
      </c>
      <c r="E135" s="620" t="str">
        <f>'World Cup'!$W$70</f>
        <v/>
      </c>
      <c r="F135" s="557">
        <v>100</v>
      </c>
      <c r="G135" s="556" t="str">
        <f>INDEX(Matches!$B$4:$J$113,MATCH($F135,Matches!$B$4:$B$113,0),2)</f>
        <v>W95</v>
      </c>
      <c r="H135" s="556" t="str">
        <f>INDEX(Matches!$B$4:$J$113,MATCH($F135,Matches!$B$4:$B$113,0),3)</f>
        <v>W96</v>
      </c>
      <c r="I135" s="556" t="str">
        <f>IFERROR(VLOOKUP($F135,Matches!$B$4:$H$113,7,0),"")</f>
        <v>Kansas City</v>
      </c>
      <c r="J135" s="809"/>
      <c r="K135" s="810"/>
    </row>
    <row r="136" spans="1:11" x14ac:dyDescent="0.25">
      <c r="A136" s="572"/>
      <c r="B136" s="558"/>
      <c r="C136" s="559"/>
      <c r="D136" s="560"/>
      <c r="E136" s="560"/>
      <c r="F136" s="561"/>
      <c r="G136" s="562"/>
      <c r="H136" s="562"/>
      <c r="I136" s="562"/>
      <c r="J136" s="562"/>
      <c r="K136" s="563"/>
    </row>
    <row r="137" spans="1:11" x14ac:dyDescent="0.25">
      <c r="A137" s="4"/>
      <c r="B137" s="643" t="str">
        <f>Language!$E$259</f>
        <v>Semi-Final</v>
      </c>
      <c r="C137" s="644"/>
      <c r="D137" s="645"/>
      <c r="E137" s="645"/>
      <c r="F137" s="646"/>
      <c r="G137" s="647"/>
      <c r="H137" s="648"/>
      <c r="I137" s="648"/>
      <c r="J137" s="649"/>
      <c r="K137" s="650"/>
    </row>
    <row r="138" spans="1:11" x14ac:dyDescent="0.25">
      <c r="A138" s="4"/>
      <c r="B138" s="552">
        <f>INDEX(Matches!$B$4:$J$113,MATCH($F138,Matches!$B$4:$B$113,0),5)</f>
        <v>46217.875</v>
      </c>
      <c r="C138" s="553">
        <f>INDEX(Matches!$B$4:$J$113,MATCH($F138,Matches!$B$4:$B$113,0),5)</f>
        <v>46217.875</v>
      </c>
      <c r="D138" s="620" t="str">
        <f>'World Cup'!$F$80</f>
        <v/>
      </c>
      <c r="E138" s="620" t="str">
        <f>'World Cup'!$H$80</f>
        <v/>
      </c>
      <c r="F138" s="557">
        <v>101</v>
      </c>
      <c r="G138" s="556" t="str">
        <f>INDEX(Matches!$B$4:$J$113,MATCH($F138,Matches!$B$4:$B$113,0),2)</f>
        <v>W97</v>
      </c>
      <c r="H138" s="556" t="str">
        <f>INDEX(Matches!$B$4:$J$113,MATCH($F138,Matches!$B$4:$B$113,0),3)</f>
        <v>W98</v>
      </c>
      <c r="I138" s="556" t="str">
        <f>IFERROR(VLOOKUP($F138,Matches!$B$4:$H$113,7,0),"")</f>
        <v>Dallas</v>
      </c>
      <c r="J138" s="809"/>
      <c r="K138" s="810"/>
    </row>
    <row r="139" spans="1:11" x14ac:dyDescent="0.25">
      <c r="A139" s="4"/>
      <c r="B139" s="558"/>
      <c r="C139" s="559"/>
      <c r="D139" s="560"/>
      <c r="E139" s="560"/>
      <c r="F139" s="561"/>
      <c r="G139" s="562"/>
      <c r="H139" s="562"/>
      <c r="I139" s="562"/>
      <c r="J139" s="562"/>
      <c r="K139" s="563"/>
    </row>
    <row r="140" spans="1:11" x14ac:dyDescent="0.25">
      <c r="A140" s="4"/>
      <c r="B140" s="573">
        <f>INDEX(Matches!$B$4:$J$113,MATCH($F140,Matches!$B$4:$B$113,0),5)</f>
        <v>46218.875</v>
      </c>
      <c r="C140" s="574">
        <f>INDEX(Matches!$B$4:$J$113,MATCH($F140,Matches!$B$4:$B$113,0),5)</f>
        <v>46218.875</v>
      </c>
      <c r="D140" s="621" t="str">
        <f>'World Cup'!$R$80</f>
        <v/>
      </c>
      <c r="E140" s="621" t="str">
        <f>'World Cup'!$T$80</f>
        <v/>
      </c>
      <c r="F140" s="557">
        <v>102</v>
      </c>
      <c r="G140" s="556" t="str">
        <f>INDEX(Matches!$B$4:$J$113,MATCH($F140,Matches!$B$4:$B$113,0),2)</f>
        <v>W99</v>
      </c>
      <c r="H140" s="556" t="str">
        <f>INDEX(Matches!$B$4:$J$113,MATCH($F140,Matches!$B$4:$B$113,0),3)</f>
        <v>W100</v>
      </c>
      <c r="I140" s="556" t="str">
        <f>IFERROR(VLOOKUP($F140,Matches!$B$4:$H$113,7,0),"")</f>
        <v>Atlanta</v>
      </c>
      <c r="J140" s="809"/>
      <c r="K140" s="810"/>
    </row>
    <row r="141" spans="1:11" x14ac:dyDescent="0.25">
      <c r="A141" s="572"/>
      <c r="B141" s="558"/>
      <c r="C141" s="559"/>
      <c r="D141" s="560"/>
      <c r="E141" s="560"/>
      <c r="F141" s="561"/>
      <c r="G141" s="562"/>
      <c r="H141" s="562"/>
      <c r="I141" s="562"/>
      <c r="J141" s="562"/>
      <c r="K141" s="563"/>
    </row>
    <row r="142" spans="1:11" x14ac:dyDescent="0.25">
      <c r="A142" s="4"/>
      <c r="B142" s="643" t="str">
        <f>Language!$E$172</f>
        <v>Third place</v>
      </c>
      <c r="C142" s="644"/>
      <c r="D142" s="645"/>
      <c r="E142" s="645"/>
      <c r="F142" s="646"/>
      <c r="G142" s="647"/>
      <c r="H142" s="648"/>
      <c r="I142" s="648"/>
      <c r="J142" s="649"/>
      <c r="K142" s="650"/>
    </row>
    <row r="143" spans="1:11" x14ac:dyDescent="0.25">
      <c r="A143" s="4"/>
      <c r="B143" s="552">
        <f>INDEX(Matches!$B$4:$J$113,MATCH($F143,Matches!$B$4:$B$113,0),5)</f>
        <v>46221.958333333336</v>
      </c>
      <c r="C143" s="553">
        <f>INDEX(Matches!$B$4:$J$113,MATCH($F143,Matches!$B$4:$B$113,0),5)</f>
        <v>46221.958333333336</v>
      </c>
      <c r="D143" s="620" t="str">
        <f>'World Cup'!$L$88</f>
        <v/>
      </c>
      <c r="E143" s="620" t="str">
        <f>'World Cup'!$N$88</f>
        <v/>
      </c>
      <c r="F143" s="557">
        <v>103</v>
      </c>
      <c r="G143" s="556" t="str">
        <f>INDEX(Matches!$B$4:$J$113,MATCH($F143,Matches!$B$4:$B$113,0),2)</f>
        <v>RU101</v>
      </c>
      <c r="H143" s="556" t="str">
        <f>INDEX(Matches!$B$4:$J$113,MATCH($F143,Matches!$B$4:$B$113,0),3)</f>
        <v>RU102</v>
      </c>
      <c r="I143" s="556" t="str">
        <f>IFERROR(VLOOKUP($F143,Matches!$B$4:$H$113,7,0),"")</f>
        <v>Miami</v>
      </c>
      <c r="J143" s="809"/>
      <c r="K143" s="810"/>
    </row>
    <row r="144" spans="1:11" x14ac:dyDescent="0.25">
      <c r="A144" s="572"/>
      <c r="B144" s="558"/>
      <c r="C144" s="559"/>
      <c r="D144" s="560"/>
      <c r="E144" s="560"/>
      <c r="F144" s="561"/>
      <c r="G144" s="562"/>
      <c r="H144" s="562"/>
      <c r="I144" s="562"/>
      <c r="J144" s="562"/>
      <c r="K144" s="563"/>
    </row>
    <row r="145" spans="1:11" x14ac:dyDescent="0.25">
      <c r="A145" s="4"/>
      <c r="B145" s="643" t="str">
        <f>Language!$E$173</f>
        <v>Final</v>
      </c>
      <c r="C145" s="644"/>
      <c r="D145" s="645"/>
      <c r="E145" s="645"/>
      <c r="F145" s="646"/>
      <c r="G145" s="647"/>
      <c r="H145" s="648"/>
      <c r="I145" s="648"/>
      <c r="J145" s="649"/>
      <c r="K145" s="650"/>
    </row>
    <row r="146" spans="1:11" ht="15.75" thickBot="1" x14ac:dyDescent="0.3">
      <c r="A146" s="4"/>
      <c r="B146" s="575">
        <f>INDEX(Matches!$B$4:$J$113,MATCH($F146,Matches!$B$4:$B$113,0),5)</f>
        <v>46222.875</v>
      </c>
      <c r="C146" s="576">
        <f>INDEX(Matches!$B$4:$J$113,MATCH($F146,Matches!$B$4:$B$113,0),5)</f>
        <v>46222.875</v>
      </c>
      <c r="D146" s="622" t="str">
        <f>'World Cup'!$L$98</f>
        <v/>
      </c>
      <c r="E146" s="622" t="str">
        <f>'World Cup'!$N$98</f>
        <v/>
      </c>
      <c r="F146" s="577">
        <v>104</v>
      </c>
      <c r="G146" s="578" t="str">
        <f>INDEX(Matches!$B$4:$J$113,MATCH($F146,Matches!$B$4:$B$113,0),2)</f>
        <v>W101</v>
      </c>
      <c r="H146" s="578" t="str">
        <f>INDEX(Matches!$B$4:$J$113,MATCH($F146,Matches!$B$4:$B$113,0),3)</f>
        <v>W102</v>
      </c>
      <c r="I146" s="578" t="str">
        <f>IFERROR(VLOOKUP($F146,Matches!$B$4:$H$113,7,0),"")</f>
        <v>New York/New Jersey</v>
      </c>
      <c r="J146" s="811"/>
      <c r="K146" s="812"/>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189" priority="125">
      <formula>INT(B4)=TODAY()</formula>
    </cfRule>
  </conditionalFormatting>
  <conditionalFormatting sqref="D4:E146">
    <cfRule type="expression" dxfId="1188" priority="126">
      <formula>AND(D4=$N$10,D4&lt;&gt;"")</formula>
    </cfRule>
    <cfRule type="expression" dxfId="1187" priority="127">
      <formula>AND(D4=$N$9,D4&lt;&gt;"")</formula>
    </cfRule>
    <cfRule type="expression" dxfId="1186" priority="128">
      <formula>AND(D4=$N$8,D4&lt;&gt;"")</formula>
    </cfRule>
    <cfRule type="expression" dxfId="118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21</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Brazil</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6</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Morocco</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8</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Haiti</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83</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Scotland</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43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Brazil</v>
      </c>
      <c r="BF13" s="693" t="str">
        <v>Morocco</v>
      </c>
      <c r="BG13" s="693" t="str">
        <v>Haiti</v>
      </c>
      <c r="BH13" s="694" t="str">
        <v>Scotland</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Brazil</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Brazil</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Morocco</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Morocco</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Haiti</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Haiti</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Scotland</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Scotland</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Brazil</v>
      </c>
      <c r="I21" s="722" t="str">
        <v>Morocco</v>
      </c>
      <c r="J21" s="722" t="str">
        <v>Haiti</v>
      </c>
      <c r="K21" s="723" t="str">
        <v>Scotland</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Brazil</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6</v>
      </c>
      <c r="O22" s="732" t="s">
        <v>26</v>
      </c>
      <c r="P22" s="768" t="str">
        <f>INDEX('World Cup'!$B$13:$AJ$38,1,1+(CODE($B$1)-65)*3)</f>
        <v>Brazil</v>
      </c>
      <c r="Q22" s="769" t="str">
        <f>INDEX('World Cup'!$B$13:$AJ$38,1,2+(CODE($B$1)-65)*3)</f>
        <v>Morocco</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BrazilMorocco</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Morocco</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8</v>
      </c>
      <c r="O23" s="744" t="s">
        <v>27</v>
      </c>
      <c r="P23" s="771" t="str">
        <f>INDEX('World Cup'!$B$13:$AJ$38,6,1+(CODE($B$1)-65)*3)</f>
        <v>Haiti</v>
      </c>
      <c r="Q23" s="772" t="str">
        <f>INDEX('World Cup'!$B$13:$AJ$38,6,2+(CODE($B$1)-65)*3)</f>
        <v>Scotland</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HaitiScotland</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Haiti</v>
      </c>
      <c r="E24" s="791">
        <f t="shared" si="36"/>
        <v>0</v>
      </c>
      <c r="F24" s="664">
        <f t="shared" si="37"/>
        <v>0</v>
      </c>
      <c r="G24" s="798">
        <f t="shared" si="38"/>
        <v>0</v>
      </c>
      <c r="H24" s="728" t="str">
        <v/>
      </c>
      <c r="I24" s="664" t="str">
        <v/>
      </c>
      <c r="J24" s="729" t="str">
        <v/>
      </c>
      <c r="K24" s="794" t="str">
        <v/>
      </c>
      <c r="L24" s="781" t="b">
        <f t="shared" si="39"/>
        <v>0</v>
      </c>
      <c r="M24" s="781" t="b">
        <v>0</v>
      </c>
      <c r="N24" s="665">
        <f t="shared" si="40"/>
        <v>83</v>
      </c>
      <c r="O24" s="744" t="s">
        <v>28</v>
      </c>
      <c r="P24" s="771" t="str">
        <f>INDEX('World Cup'!$B$13:$AJ$38,11,1+(CODE($B$1)-65)*3)</f>
        <v>Scotland</v>
      </c>
      <c r="Q24" s="772" t="str">
        <f>INDEX('World Cup'!$B$13:$AJ$38,11,2+(CODE($B$1)-65)*3)</f>
        <v>Morocco</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ScotlandMorocco</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Scotland</v>
      </c>
      <c r="E25" s="799">
        <f t="shared" si="36"/>
        <v>0</v>
      </c>
      <c r="F25" s="731">
        <f t="shared" si="37"/>
        <v>0</v>
      </c>
      <c r="G25" s="800">
        <f t="shared" si="38"/>
        <v>0</v>
      </c>
      <c r="H25" s="730" t="str">
        <v/>
      </c>
      <c r="I25" s="731" t="str">
        <v/>
      </c>
      <c r="J25" s="731" t="str">
        <v/>
      </c>
      <c r="K25" s="795" t="str">
        <v/>
      </c>
      <c r="L25" s="781" t="b">
        <f t="shared" si="39"/>
        <v>0</v>
      </c>
      <c r="M25" s="781" t="b">
        <v>0</v>
      </c>
      <c r="N25" s="665">
        <f t="shared" si="40"/>
        <v>43</v>
      </c>
      <c r="O25" s="744" t="s">
        <v>29</v>
      </c>
      <c r="P25" s="771" t="str">
        <f>INDEX('World Cup'!$B$13:$AJ$38,16,1+(CODE($B$1)-65)*3)</f>
        <v>Brazil</v>
      </c>
      <c r="Q25" s="772" t="str">
        <f>INDEX('World Cup'!$B$13:$AJ$38,16,2+(CODE($B$1)-65)*3)</f>
        <v>Haiti</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BrazilHaiti</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Scotland</v>
      </c>
      <c r="Q26" s="772" t="str">
        <f>INDEX('World Cup'!$B$13:$AJ$38,21,2+(CODE($B$1)-65)*3)</f>
        <v>Brazil</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ScotlandBrazil</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Morocco</v>
      </c>
      <c r="Q27" s="775" t="str">
        <f>INDEX('World Cup'!$B$13:$AJ$38,26,2+(CODE($B$1)-65)*3)</f>
        <v>Haiti</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MoroccoHaiti</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MoroccoBrazil</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ScotlandHaiti</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MoroccoScotland</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HaitiBrazil</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BrazilScotland</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HaitiMorocco</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25</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USA</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16</v>
      </c>
      <c r="R5" s="813">
        <f>(1000-Q5)*($L$9&gt;0)</f>
        <v>0</v>
      </c>
      <c r="S5" s="664"/>
      <c r="T5" s="664"/>
      <c r="U5" s="680"/>
      <c r="V5" s="664"/>
      <c r="W5" s="664"/>
      <c r="X5" s="680"/>
      <c r="Y5" s="664"/>
      <c r="Z5" s="664"/>
      <c r="AA5" s="664"/>
      <c r="AB5" s="680"/>
      <c r="AC5" s="664"/>
      <c r="AD5" s="664"/>
      <c r="AE5" s="664"/>
      <c r="AF5" s="680"/>
      <c r="AG5" s="664"/>
      <c r="AH5" s="664"/>
      <c r="AI5" s="664"/>
      <c r="AJ5" s="680"/>
      <c r="AK5" s="783"/>
      <c r="AL5" s="783"/>
      <c r="AM5" s="813"/>
      <c r="AN5" s="782"/>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Paraguay</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40</v>
      </c>
      <c r="R6" s="813">
        <f t="shared" ref="R6:R8" si="3">(1000-Q6)*($L$9&gt;0)</f>
        <v>0</v>
      </c>
      <c r="S6" s="664"/>
      <c r="T6" s="664"/>
      <c r="U6" s="680"/>
      <c r="V6" s="664"/>
      <c r="W6" s="664"/>
      <c r="X6" s="680"/>
      <c r="Y6" s="664"/>
      <c r="Z6" s="664"/>
      <c r="AA6" s="664"/>
      <c r="AB6" s="680"/>
      <c r="AC6" s="664"/>
      <c r="AD6" s="664"/>
      <c r="AE6" s="664"/>
      <c r="AF6" s="680"/>
      <c r="AG6" s="664"/>
      <c r="AH6" s="664"/>
      <c r="AI6" s="664"/>
      <c r="AJ6" s="680"/>
      <c r="AK6" s="783"/>
      <c r="AL6" s="783"/>
      <c r="AM6" s="813"/>
      <c r="AN6" s="782"/>
      <c r="AO6" s="782"/>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Australia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27</v>
      </c>
      <c r="R7" s="813">
        <f t="shared" si="3"/>
        <v>0</v>
      </c>
      <c r="S7" s="664"/>
      <c r="T7" s="664"/>
      <c r="U7" s="680"/>
      <c r="V7" s="664"/>
      <c r="W7" s="664"/>
      <c r="X7" s="680"/>
      <c r="Y7" s="664"/>
      <c r="Z7" s="664"/>
      <c r="AA7" s="664"/>
      <c r="AB7" s="680"/>
      <c r="AC7" s="664"/>
      <c r="AD7" s="664"/>
      <c r="AE7" s="664"/>
      <c r="AF7" s="680"/>
      <c r="AG7" s="664"/>
      <c r="AH7" s="664"/>
      <c r="AI7" s="664"/>
      <c r="AJ7" s="680"/>
      <c r="AK7" s="783"/>
      <c r="AL7" s="783"/>
      <c r="AM7" s="813"/>
      <c r="AN7" s="782"/>
      <c r="AO7" s="782"/>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Turkey</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22</v>
      </c>
      <c r="R8" s="813">
        <f t="shared" si="3"/>
        <v>0</v>
      </c>
      <c r="S8" s="664"/>
      <c r="T8" s="664"/>
      <c r="U8" s="680"/>
      <c r="V8" s="664"/>
      <c r="W8" s="664"/>
      <c r="X8" s="680"/>
      <c r="Y8" s="664"/>
      <c r="Z8" s="664"/>
      <c r="AA8" s="664"/>
      <c r="AB8" s="680"/>
      <c r="AC8" s="664"/>
      <c r="AD8" s="664"/>
      <c r="AE8" s="664"/>
      <c r="AF8" s="680"/>
      <c r="AG8" s="664"/>
      <c r="AH8" s="664"/>
      <c r="AI8" s="664"/>
      <c r="AJ8" s="680"/>
      <c r="AK8" s="783"/>
      <c r="AL8" s="783"/>
      <c r="AM8" s="813"/>
      <c r="AN8" s="782"/>
      <c r="AO8" s="782"/>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USA</v>
      </c>
      <c r="BF13" s="693" t="str">
        <v>Paraguay</v>
      </c>
      <c r="BG13" s="693" t="str">
        <v>Australia</v>
      </c>
      <c r="BH13" s="694" t="str">
        <v>Turkey</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USA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USA</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Paraguay</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Paraguay</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Australia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Australia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Turkey</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Turkey</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USA</v>
      </c>
      <c r="I21" s="722" t="str">
        <v>Paraguay</v>
      </c>
      <c r="J21" s="722" t="str">
        <v>Australia</v>
      </c>
      <c r="K21" s="723" t="str">
        <v>Turkey</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USA</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16</v>
      </c>
      <c r="O22" s="732" t="s">
        <v>26</v>
      </c>
      <c r="P22" s="768" t="str">
        <f>INDEX('World Cup'!$B$13:$AJ$38,1,1+(CODE($B$1)-65)*3)</f>
        <v>USA</v>
      </c>
      <c r="Q22" s="769" t="str">
        <f>INDEX('World Cup'!$B$13:$AJ$38,1,2+(CODE($B$1)-65)*3)</f>
        <v>Paraguay</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USAParaguay</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Paraguay</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40</v>
      </c>
      <c r="O23" s="744" t="s">
        <v>27</v>
      </c>
      <c r="P23" s="771" t="str">
        <f>INDEX('World Cup'!$B$13:$AJ$38,6,1+(CODE($B$1)-65)*3)</f>
        <v>Australia</v>
      </c>
      <c r="Q23" s="772" t="str">
        <f>INDEX('World Cup'!$B$13:$AJ$38,6,2+(CODE($B$1)-65)*3)</f>
        <v>Turkey</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AustraliaTurkey</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Australia</v>
      </c>
      <c r="E24" s="791">
        <f t="shared" si="36"/>
        <v>0</v>
      </c>
      <c r="F24" s="664">
        <f t="shared" si="37"/>
        <v>0</v>
      </c>
      <c r="G24" s="798">
        <f t="shared" si="38"/>
        <v>0</v>
      </c>
      <c r="H24" s="728" t="str">
        <v/>
      </c>
      <c r="I24" s="664" t="str">
        <v/>
      </c>
      <c r="J24" s="729" t="str">
        <v/>
      </c>
      <c r="K24" s="794" t="str">
        <v/>
      </c>
      <c r="L24" s="781" t="b">
        <f t="shared" si="39"/>
        <v>0</v>
      </c>
      <c r="M24" s="781" t="b">
        <v>0</v>
      </c>
      <c r="N24" s="665">
        <f t="shared" si="40"/>
        <v>27</v>
      </c>
      <c r="O24" s="744" t="s">
        <v>28</v>
      </c>
      <c r="P24" s="771" t="str">
        <f>INDEX('World Cup'!$B$13:$AJ$38,11,1+(CODE($B$1)-65)*3)</f>
        <v>USA</v>
      </c>
      <c r="Q24" s="772" t="str">
        <f>INDEX('World Cup'!$B$13:$AJ$38,11,2+(CODE($B$1)-65)*3)</f>
        <v>Australia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USAAustralia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Turkey</v>
      </c>
      <c r="E25" s="799">
        <f t="shared" si="36"/>
        <v>0</v>
      </c>
      <c r="F25" s="731">
        <f t="shared" si="37"/>
        <v>0</v>
      </c>
      <c r="G25" s="800">
        <f t="shared" si="38"/>
        <v>0</v>
      </c>
      <c r="H25" s="730" t="str">
        <v/>
      </c>
      <c r="I25" s="731" t="str">
        <v/>
      </c>
      <c r="J25" s="731" t="str">
        <v/>
      </c>
      <c r="K25" s="795" t="str">
        <v/>
      </c>
      <c r="L25" s="781" t="b">
        <f t="shared" si="39"/>
        <v>0</v>
      </c>
      <c r="M25" s="781" t="b">
        <v>0</v>
      </c>
      <c r="N25" s="665">
        <f t="shared" si="40"/>
        <v>22</v>
      </c>
      <c r="O25" s="744" t="s">
        <v>29</v>
      </c>
      <c r="P25" s="771" t="str">
        <f>INDEX('World Cup'!$B$13:$AJ$38,16,1+(CODE($B$1)-65)*3)</f>
        <v>Turkey</v>
      </c>
      <c r="Q25" s="772" t="str">
        <f>INDEX('World Cup'!$B$13:$AJ$38,16,2+(CODE($B$1)-65)*3)</f>
        <v>Paraguay</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TurkeyParaguay</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Turkey</v>
      </c>
      <c r="Q26" s="772" t="str">
        <f>INDEX('World Cup'!$B$13:$AJ$38,21,2+(CODE($B$1)-65)*3)</f>
        <v>USA</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TurkeyUSA</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Paraguay</v>
      </c>
      <c r="Q27" s="775" t="str">
        <f>INDEX('World Cup'!$B$13:$AJ$38,26,2+(CODE($B$1)-65)*3)</f>
        <v>Australia</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ParaguayAustralia</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ParaguayUSA</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TurkeyAustralia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AustraliaUSA</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ParaguayTurkey</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USATurkey</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AustraliaParaguay</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22</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Germany</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10</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Curaçao</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82</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Ivory Coast</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34</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Ecuador</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23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Germany</v>
      </c>
      <c r="BF13" s="693" t="str">
        <v>Curaçao</v>
      </c>
      <c r="BG13" s="693" t="str">
        <v>Ivory Coast</v>
      </c>
      <c r="BH13" s="694" t="str">
        <v>Ecuador</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Germany</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Germany</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Curaçao</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Curaçao</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Ivory Coast</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Ivory Coast</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Ecuador</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Ecuador</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Germany</v>
      </c>
      <c r="I21" s="722" t="str">
        <v>Curaçao</v>
      </c>
      <c r="J21" s="722" t="str">
        <v>Ivory Coast</v>
      </c>
      <c r="K21" s="723" t="str">
        <v>Ecuador</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Germany</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10</v>
      </c>
      <c r="O22" s="732" t="s">
        <v>26</v>
      </c>
      <c r="P22" s="768" t="str">
        <f>INDEX('World Cup'!$B$13:$AJ$38,1,1+(CODE($B$1)-65)*3)</f>
        <v>Germany</v>
      </c>
      <c r="Q22" s="769" t="str">
        <f>INDEX('World Cup'!$B$13:$AJ$38,1,2+(CODE($B$1)-65)*3)</f>
        <v>Curaçao</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GermanyCuraçao</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Curaçao</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82</v>
      </c>
      <c r="O23" s="744" t="s">
        <v>27</v>
      </c>
      <c r="P23" s="771" t="str">
        <f>INDEX('World Cup'!$B$13:$AJ$38,6,1+(CODE($B$1)-65)*3)</f>
        <v>Ivory Coast</v>
      </c>
      <c r="Q23" s="772" t="str">
        <f>INDEX('World Cup'!$B$13:$AJ$38,6,2+(CODE($B$1)-65)*3)</f>
        <v>Ecuador</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Ivory CoastEcuador</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Ivory Coast</v>
      </c>
      <c r="E24" s="791">
        <f t="shared" si="36"/>
        <v>0</v>
      </c>
      <c r="F24" s="664">
        <f t="shared" si="37"/>
        <v>0</v>
      </c>
      <c r="G24" s="798">
        <f t="shared" si="38"/>
        <v>0</v>
      </c>
      <c r="H24" s="728" t="str">
        <v/>
      </c>
      <c r="I24" s="664" t="str">
        <v/>
      </c>
      <c r="J24" s="729" t="str">
        <v/>
      </c>
      <c r="K24" s="794" t="str">
        <v/>
      </c>
      <c r="L24" s="781" t="b">
        <f t="shared" si="39"/>
        <v>0</v>
      </c>
      <c r="M24" s="781" t="b">
        <v>0</v>
      </c>
      <c r="N24" s="665">
        <f t="shared" si="40"/>
        <v>34</v>
      </c>
      <c r="O24" s="744" t="s">
        <v>28</v>
      </c>
      <c r="P24" s="771" t="str">
        <f>INDEX('World Cup'!$B$13:$AJ$38,11,1+(CODE($B$1)-65)*3)</f>
        <v>Germany</v>
      </c>
      <c r="Q24" s="772" t="str">
        <f>INDEX('World Cup'!$B$13:$AJ$38,11,2+(CODE($B$1)-65)*3)</f>
        <v>Ivory Coast</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GermanyIvory Coast</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Ecuador</v>
      </c>
      <c r="E25" s="799">
        <f t="shared" si="36"/>
        <v>0</v>
      </c>
      <c r="F25" s="731">
        <f t="shared" si="37"/>
        <v>0</v>
      </c>
      <c r="G25" s="800">
        <f t="shared" si="38"/>
        <v>0</v>
      </c>
      <c r="H25" s="730" t="str">
        <v/>
      </c>
      <c r="I25" s="731" t="str">
        <v/>
      </c>
      <c r="J25" s="731" t="str">
        <v/>
      </c>
      <c r="K25" s="795" t="str">
        <v/>
      </c>
      <c r="L25" s="781" t="b">
        <f t="shared" si="39"/>
        <v>0</v>
      </c>
      <c r="M25" s="781" t="b">
        <v>0</v>
      </c>
      <c r="N25" s="665">
        <f t="shared" si="40"/>
        <v>23</v>
      </c>
      <c r="O25" s="744" t="s">
        <v>29</v>
      </c>
      <c r="P25" s="771" t="str">
        <f>INDEX('World Cup'!$B$13:$AJ$38,16,1+(CODE($B$1)-65)*3)</f>
        <v>Ecuador</v>
      </c>
      <c r="Q25" s="772" t="str">
        <f>INDEX('World Cup'!$B$13:$AJ$38,16,2+(CODE($B$1)-65)*3)</f>
        <v>Curaçao</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EcuadorCuraçao</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Curaçao</v>
      </c>
      <c r="Q26" s="772" t="str">
        <f>INDEX('World Cup'!$B$13:$AJ$38,21,2+(CODE($B$1)-65)*3)</f>
        <v>Ivory Coast</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CuraçaoIvory Coast</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Ecuador</v>
      </c>
      <c r="Q27" s="775" t="str">
        <f>INDEX('World Cup'!$B$13:$AJ$38,26,2+(CODE($B$1)-65)*3)</f>
        <v>Germany</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EcuadorGermany</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CuraçaoGermany</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EcuadorIvory Coast</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Ivory CoastGermany</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CuraçaoEcuador</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Ivory CoastCuraçao</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GermanyEcuador</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23</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Netherlands</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7</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Japan</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18</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Sweden</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38</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Tunisia</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44</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Netherlands</v>
      </c>
      <c r="BF13" s="693" t="str">
        <v>Japan</v>
      </c>
      <c r="BG13" s="693" t="str">
        <v>Sweden</v>
      </c>
      <c r="BH13" s="694" t="str">
        <v>Tunisia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Netherlands</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Netherlands</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Japan</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Japan</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Sweden</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Sweden</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Tunisia</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Tunisia</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Netherlands</v>
      </c>
      <c r="I21" s="722" t="str">
        <v>Japan</v>
      </c>
      <c r="J21" s="722" t="str">
        <v>Sweden</v>
      </c>
      <c r="K21" s="723" t="str">
        <v>Tunisia</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Netherlands</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7</v>
      </c>
      <c r="O22" s="732" t="s">
        <v>26</v>
      </c>
      <c r="P22" s="768" t="str">
        <f>INDEX('World Cup'!$B$13:$AJ$38,1,1+(CODE($B$1)-65)*3)</f>
        <v>Netherlands</v>
      </c>
      <c r="Q22" s="769" t="str">
        <f>INDEX('World Cup'!$B$13:$AJ$38,1,2+(CODE($B$1)-65)*3)</f>
        <v>Japan</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NetherlandsJapan</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Japan</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18</v>
      </c>
      <c r="O23" s="744" t="s">
        <v>27</v>
      </c>
      <c r="P23" s="771" t="str">
        <f>INDEX('World Cup'!$B$13:$AJ$38,6,1+(CODE($B$1)-65)*3)</f>
        <v>Sweden</v>
      </c>
      <c r="Q23" s="772" t="str">
        <f>INDEX('World Cup'!$B$13:$AJ$38,6,2+(CODE($B$1)-65)*3)</f>
        <v>Tunisia</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SwedenTunisia</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Sweden</v>
      </c>
      <c r="E24" s="791">
        <f t="shared" si="36"/>
        <v>0</v>
      </c>
      <c r="F24" s="664">
        <f t="shared" si="37"/>
        <v>0</v>
      </c>
      <c r="G24" s="798">
        <f t="shared" si="38"/>
        <v>0</v>
      </c>
      <c r="H24" s="728" t="str">
        <v/>
      </c>
      <c r="I24" s="664" t="str">
        <v/>
      </c>
      <c r="J24" s="729" t="str">
        <v/>
      </c>
      <c r="K24" s="794" t="str">
        <v/>
      </c>
      <c r="L24" s="781" t="b">
        <f t="shared" si="39"/>
        <v>0</v>
      </c>
      <c r="M24" s="781" t="b">
        <v>0</v>
      </c>
      <c r="N24" s="665">
        <f t="shared" si="40"/>
        <v>38</v>
      </c>
      <c r="O24" s="744" t="s">
        <v>28</v>
      </c>
      <c r="P24" s="771" t="str">
        <f>INDEX('World Cup'!$B$13:$AJ$38,11,1+(CODE($B$1)-65)*3)</f>
        <v>Netherlands</v>
      </c>
      <c r="Q24" s="772" t="str">
        <f>INDEX('World Cup'!$B$13:$AJ$38,11,2+(CODE($B$1)-65)*3)</f>
        <v>Sweden</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NetherlandsSweden</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Tunisia</v>
      </c>
      <c r="E25" s="799">
        <f t="shared" si="36"/>
        <v>0</v>
      </c>
      <c r="F25" s="731">
        <f t="shared" si="37"/>
        <v>0</v>
      </c>
      <c r="G25" s="800">
        <f t="shared" si="38"/>
        <v>0</v>
      </c>
      <c r="H25" s="730" t="str">
        <v/>
      </c>
      <c r="I25" s="731" t="str">
        <v/>
      </c>
      <c r="J25" s="731" t="str">
        <v/>
      </c>
      <c r="K25" s="795" t="str">
        <v/>
      </c>
      <c r="L25" s="781" t="b">
        <f t="shared" si="39"/>
        <v>0</v>
      </c>
      <c r="M25" s="781" t="b">
        <v>0</v>
      </c>
      <c r="N25" s="665">
        <f t="shared" si="40"/>
        <v>44</v>
      </c>
      <c r="O25" s="744" t="s">
        <v>29</v>
      </c>
      <c r="P25" s="771" t="str">
        <f>INDEX('World Cup'!$B$13:$AJ$38,16,1+(CODE($B$1)-65)*3)</f>
        <v>Tunisia</v>
      </c>
      <c r="Q25" s="772" t="str">
        <f>INDEX('World Cup'!$B$13:$AJ$38,16,2+(CODE($B$1)-65)*3)</f>
        <v>Japan</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TunisiaJapan</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Japan</v>
      </c>
      <c r="Q26" s="772" t="str">
        <f>INDEX('World Cup'!$B$13:$AJ$38,21,2+(CODE($B$1)-65)*3)</f>
        <v>Sweden</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JapanSweden</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Tunisia</v>
      </c>
      <c r="Q27" s="775" t="str">
        <f>INDEX('World Cup'!$B$13:$AJ$38,26,2+(CODE($B$1)-65)*3)</f>
        <v>Netherlands</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TunisiaNetherlands</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JapanNetherlands</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TunisiaSweden</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SwedenNetherlands</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JapanTunisia</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SwedenJapan</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NetherlandsTunisia</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272</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Belgium</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9</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Egypt</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29</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IR Iran</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21</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New Zealand</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85</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Belgium</v>
      </c>
      <c r="BF13" s="693" t="str">
        <v>Egypt</v>
      </c>
      <c r="BG13" s="693" t="str">
        <v>IR Iran</v>
      </c>
      <c r="BH13" s="694" t="str">
        <v>New Zealand</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Belgium</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Belgium</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Egypt</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Egypt</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IR Iran</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IR Iran</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New Zealand</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New Zealand</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Belgium</v>
      </c>
      <c r="I21" s="722" t="str">
        <v>Egypt</v>
      </c>
      <c r="J21" s="722" t="str">
        <v>IR Iran</v>
      </c>
      <c r="K21" s="723" t="str">
        <v>New Zealand</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Belgium</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9</v>
      </c>
      <c r="O22" s="732" t="s">
        <v>26</v>
      </c>
      <c r="P22" s="768" t="str">
        <f>INDEX('World Cup'!$B$13:$AJ$38,1,1+(CODE($B$1)-65)*3)</f>
        <v>Belgium</v>
      </c>
      <c r="Q22" s="769" t="str">
        <f>INDEX('World Cup'!$B$13:$AJ$38,1,2+(CODE($B$1)-65)*3)</f>
        <v>Egypt</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BelgiumEgypt</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Egypt</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29</v>
      </c>
      <c r="O23" s="744" t="s">
        <v>27</v>
      </c>
      <c r="P23" s="771" t="str">
        <f>INDEX('World Cup'!$B$13:$AJ$38,6,1+(CODE($B$1)-65)*3)</f>
        <v>IR Iran</v>
      </c>
      <c r="Q23" s="772" t="str">
        <f>INDEX('World Cup'!$B$13:$AJ$38,6,2+(CODE($B$1)-65)*3)</f>
        <v>New Zealand</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IR IranNew Zealand</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IR Iran</v>
      </c>
      <c r="E24" s="791">
        <f t="shared" si="36"/>
        <v>0</v>
      </c>
      <c r="F24" s="664">
        <f t="shared" si="37"/>
        <v>0</v>
      </c>
      <c r="G24" s="798">
        <f t="shared" si="38"/>
        <v>0</v>
      </c>
      <c r="H24" s="728" t="str">
        <v/>
      </c>
      <c r="I24" s="664" t="str">
        <v/>
      </c>
      <c r="J24" s="729" t="str">
        <v/>
      </c>
      <c r="K24" s="794" t="str">
        <v/>
      </c>
      <c r="L24" s="781" t="b">
        <f t="shared" si="39"/>
        <v>0</v>
      </c>
      <c r="M24" s="781" t="b">
        <v>0</v>
      </c>
      <c r="N24" s="665">
        <f t="shared" si="40"/>
        <v>21</v>
      </c>
      <c r="O24" s="744" t="s">
        <v>28</v>
      </c>
      <c r="P24" s="771" t="str">
        <f>INDEX('World Cup'!$B$13:$AJ$38,11,1+(CODE($B$1)-65)*3)</f>
        <v>Belgium</v>
      </c>
      <c r="Q24" s="772" t="str">
        <f>INDEX('World Cup'!$B$13:$AJ$38,11,2+(CODE($B$1)-65)*3)</f>
        <v>IR Iran</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BelgiumIR Iran</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New Zealand</v>
      </c>
      <c r="E25" s="799">
        <f t="shared" si="36"/>
        <v>0</v>
      </c>
      <c r="F25" s="731">
        <f t="shared" si="37"/>
        <v>0</v>
      </c>
      <c r="G25" s="800">
        <f t="shared" si="38"/>
        <v>0</v>
      </c>
      <c r="H25" s="730" t="str">
        <v/>
      </c>
      <c r="I25" s="731" t="str">
        <v/>
      </c>
      <c r="J25" s="731" t="str">
        <v/>
      </c>
      <c r="K25" s="795" t="str">
        <v/>
      </c>
      <c r="L25" s="781" t="b">
        <f t="shared" si="39"/>
        <v>0</v>
      </c>
      <c r="M25" s="781" t="b">
        <v>0</v>
      </c>
      <c r="N25" s="665">
        <f t="shared" si="40"/>
        <v>85</v>
      </c>
      <c r="O25" s="744" t="s">
        <v>29</v>
      </c>
      <c r="P25" s="771" t="str">
        <f>INDEX('World Cup'!$B$13:$AJ$38,16,1+(CODE($B$1)-65)*3)</f>
        <v>New Zealand</v>
      </c>
      <c r="Q25" s="772" t="str">
        <f>INDEX('World Cup'!$B$13:$AJ$38,16,2+(CODE($B$1)-65)*3)</f>
        <v>Egypt</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New ZealandEgypt</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Egypt</v>
      </c>
      <c r="Q26" s="772" t="str">
        <f>INDEX('World Cup'!$B$13:$AJ$38,21,2+(CODE($B$1)-65)*3)</f>
        <v>IR Iran</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EgyptIR Iran</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New Zealand</v>
      </c>
      <c r="Q27" s="775" t="str">
        <f>INDEX('World Cup'!$B$13:$AJ$38,26,2+(CODE($B$1)-65)*3)</f>
        <v>Belgium</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New ZealandBelgium</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EgyptBelgium</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New ZealandIR Iran</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IR IranBelgium</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EgyptNew Zealand</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IR IranEgypt</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BelgiumNew Zealand</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31</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Spain</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2</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Cape Verde</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69</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Saudi Arabia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61</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Uruguay</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17</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Spain</v>
      </c>
      <c r="BF13" s="693" t="str">
        <v>Cape Verde</v>
      </c>
      <c r="BG13" s="693" t="str">
        <v>Saudi Arabia</v>
      </c>
      <c r="BH13" s="694" t="str">
        <v>Uruguay</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Spain</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Spain</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Cape Verde</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Cape Verde</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Saudi Arabia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Saudi Arabia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Uruguay</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Uruguay</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Spain</v>
      </c>
      <c r="I21" s="722" t="str">
        <v>Cape Verde</v>
      </c>
      <c r="J21" s="722" t="str">
        <v>Saudi Arabia</v>
      </c>
      <c r="K21" s="723" t="str">
        <v>Uruguay</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Spain</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2</v>
      </c>
      <c r="O22" s="732" t="s">
        <v>26</v>
      </c>
      <c r="P22" s="768" t="str">
        <f>INDEX('World Cup'!$B$13:$AJ$38,1,1+(CODE($B$1)-65)*3)</f>
        <v>Spain</v>
      </c>
      <c r="Q22" s="769" t="str">
        <f>INDEX('World Cup'!$B$13:$AJ$38,1,2+(CODE($B$1)-65)*3)</f>
        <v>Cape Verde</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SpainCape Verde</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Cape Verde</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69</v>
      </c>
      <c r="O23" s="744" t="s">
        <v>27</v>
      </c>
      <c r="P23" s="771" t="str">
        <f>INDEX('World Cup'!$B$13:$AJ$38,6,1+(CODE($B$1)-65)*3)</f>
        <v>Saudi Arabia</v>
      </c>
      <c r="Q23" s="772" t="str">
        <f>INDEX('World Cup'!$B$13:$AJ$38,6,2+(CODE($B$1)-65)*3)</f>
        <v>Uruguay</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Saudi ArabiaUruguay</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Saudi Arabia</v>
      </c>
      <c r="E24" s="791">
        <f t="shared" si="36"/>
        <v>0</v>
      </c>
      <c r="F24" s="664">
        <f t="shared" si="37"/>
        <v>0</v>
      </c>
      <c r="G24" s="798">
        <f t="shared" si="38"/>
        <v>0</v>
      </c>
      <c r="H24" s="728" t="str">
        <v/>
      </c>
      <c r="I24" s="664" t="str">
        <v/>
      </c>
      <c r="J24" s="729" t="str">
        <v/>
      </c>
      <c r="K24" s="794" t="str">
        <v/>
      </c>
      <c r="L24" s="781" t="b">
        <f t="shared" si="39"/>
        <v>0</v>
      </c>
      <c r="M24" s="781" t="b">
        <v>0</v>
      </c>
      <c r="N24" s="665">
        <f t="shared" si="40"/>
        <v>61</v>
      </c>
      <c r="O24" s="744" t="s">
        <v>28</v>
      </c>
      <c r="P24" s="771" t="str">
        <f>INDEX('World Cup'!$B$13:$AJ$38,11,1+(CODE($B$1)-65)*3)</f>
        <v>Spain</v>
      </c>
      <c r="Q24" s="772" t="str">
        <f>INDEX('World Cup'!$B$13:$AJ$38,11,2+(CODE($B$1)-65)*3)</f>
        <v>Saudi Arabia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SpainSaudi Arabia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Uruguay</v>
      </c>
      <c r="E25" s="799">
        <f t="shared" si="36"/>
        <v>0</v>
      </c>
      <c r="F25" s="731">
        <f t="shared" si="37"/>
        <v>0</v>
      </c>
      <c r="G25" s="800">
        <f t="shared" si="38"/>
        <v>0</v>
      </c>
      <c r="H25" s="730" t="str">
        <v/>
      </c>
      <c r="I25" s="731" t="str">
        <v/>
      </c>
      <c r="J25" s="731" t="str">
        <v/>
      </c>
      <c r="K25" s="795" t="str">
        <v/>
      </c>
      <c r="L25" s="781" t="b">
        <f t="shared" si="39"/>
        <v>0</v>
      </c>
      <c r="M25" s="781" t="b">
        <v>0</v>
      </c>
      <c r="N25" s="665">
        <f t="shared" si="40"/>
        <v>17</v>
      </c>
      <c r="O25" s="744" t="s">
        <v>29</v>
      </c>
      <c r="P25" s="771" t="str">
        <f>INDEX('World Cup'!$B$13:$AJ$38,16,1+(CODE($B$1)-65)*3)</f>
        <v>Uruguay</v>
      </c>
      <c r="Q25" s="772" t="str">
        <f>INDEX('World Cup'!$B$13:$AJ$38,16,2+(CODE($B$1)-65)*3)</f>
        <v>Cape Verde</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UruguayCape Verde</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Cape Verde</v>
      </c>
      <c r="Q26" s="772" t="str">
        <f>INDEX('World Cup'!$B$13:$AJ$38,21,2+(CODE($B$1)-65)*3)</f>
        <v>Saudi Arabia</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Cape VerdeSaudi Arabia</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Uruguay</v>
      </c>
      <c r="Q27" s="775" t="str">
        <f>INDEX('World Cup'!$B$13:$AJ$38,26,2+(CODE($B$1)-65)*3)</f>
        <v>Spain</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UruguaySpain</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Cape VerdeSpain</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UruguaySaudi Arabia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Saudi ArabiaSpain</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Cape VerdeUruguay</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Saudi ArabiaCape Verde</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SpainUruguay</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32</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France</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1</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Senegal</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14</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Iraq</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57</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Norway</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31</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France</v>
      </c>
      <c r="BF13" s="693" t="str">
        <v>Senegal</v>
      </c>
      <c r="BG13" s="693" t="str">
        <v>Iraq</v>
      </c>
      <c r="BH13" s="694" t="str">
        <v>Norway</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France</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France</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Senegal</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Senegal</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Iraq</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Iraq</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Norway</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Norway</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France</v>
      </c>
      <c r="I21" s="722" t="str">
        <v>Senegal</v>
      </c>
      <c r="J21" s="722" t="str">
        <v>Iraq</v>
      </c>
      <c r="K21" s="723" t="str">
        <v>Norway</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France</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1</v>
      </c>
      <c r="O22" s="732" t="s">
        <v>26</v>
      </c>
      <c r="P22" s="768" t="str">
        <f>INDEX('World Cup'!$B$13:$AJ$38,1,1+(CODE($B$1)-65)*3)</f>
        <v>France</v>
      </c>
      <c r="Q22" s="769" t="str">
        <f>INDEX('World Cup'!$B$13:$AJ$38,1,2+(CODE($B$1)-65)*3)</f>
        <v>Senegal</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FranceSenegal</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Senegal</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14</v>
      </c>
      <c r="O23" s="744" t="s">
        <v>27</v>
      </c>
      <c r="P23" s="771" t="str">
        <f>INDEX('World Cup'!$B$13:$AJ$38,6,1+(CODE($B$1)-65)*3)</f>
        <v>Iraq</v>
      </c>
      <c r="Q23" s="772" t="str">
        <f>INDEX('World Cup'!$B$13:$AJ$38,6,2+(CODE($B$1)-65)*3)</f>
        <v>Norway</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IraqNorway</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Iraq</v>
      </c>
      <c r="E24" s="791">
        <f t="shared" si="36"/>
        <v>0</v>
      </c>
      <c r="F24" s="664">
        <f t="shared" si="37"/>
        <v>0</v>
      </c>
      <c r="G24" s="798">
        <f t="shared" si="38"/>
        <v>0</v>
      </c>
      <c r="H24" s="728" t="str">
        <v/>
      </c>
      <c r="I24" s="664" t="str">
        <v/>
      </c>
      <c r="J24" s="729" t="str">
        <v/>
      </c>
      <c r="K24" s="794" t="str">
        <v/>
      </c>
      <c r="L24" s="781" t="b">
        <f t="shared" si="39"/>
        <v>0</v>
      </c>
      <c r="M24" s="781" t="b">
        <v>0</v>
      </c>
      <c r="N24" s="665">
        <f t="shared" si="40"/>
        <v>57</v>
      </c>
      <c r="O24" s="744" t="s">
        <v>28</v>
      </c>
      <c r="P24" s="771" t="str">
        <f>INDEX('World Cup'!$B$13:$AJ$38,11,1+(CODE($B$1)-65)*3)</f>
        <v>France</v>
      </c>
      <c r="Q24" s="772" t="str">
        <f>INDEX('World Cup'!$B$13:$AJ$38,11,2+(CODE($B$1)-65)*3)</f>
        <v>Iraq</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FranceIraq</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Norway</v>
      </c>
      <c r="E25" s="799">
        <f t="shared" si="36"/>
        <v>0</v>
      </c>
      <c r="F25" s="731">
        <f t="shared" si="37"/>
        <v>0</v>
      </c>
      <c r="G25" s="800">
        <f t="shared" si="38"/>
        <v>0</v>
      </c>
      <c r="H25" s="730" t="str">
        <v/>
      </c>
      <c r="I25" s="731" t="str">
        <v/>
      </c>
      <c r="J25" s="731" t="str">
        <v/>
      </c>
      <c r="K25" s="795" t="str">
        <v/>
      </c>
      <c r="L25" s="781" t="b">
        <f t="shared" si="39"/>
        <v>0</v>
      </c>
      <c r="M25" s="781" t="b">
        <v>0</v>
      </c>
      <c r="N25" s="665">
        <f t="shared" si="40"/>
        <v>31</v>
      </c>
      <c r="O25" s="744" t="s">
        <v>29</v>
      </c>
      <c r="P25" s="771" t="str">
        <f>INDEX('World Cup'!$B$13:$AJ$38,16,1+(CODE($B$1)-65)*3)</f>
        <v>Norway</v>
      </c>
      <c r="Q25" s="772" t="str">
        <f>INDEX('World Cup'!$B$13:$AJ$38,16,2+(CODE($B$1)-65)*3)</f>
        <v>Senegal</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NorwaySenegal</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Norway</v>
      </c>
      <c r="Q26" s="772" t="str">
        <f>INDEX('World Cup'!$B$13:$AJ$38,21,2+(CODE($B$1)-65)*3)</f>
        <v>France</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NorwayFrance</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Senegal</v>
      </c>
      <c r="Q27" s="775" t="str">
        <f>INDEX('World Cup'!$B$13:$AJ$38,26,2+(CODE($B$1)-65)*3)</f>
        <v>Iraq</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SenegalIraq</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SenegalFrance</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NorwayIraq</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IraqFrance</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SenegalNorway</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FranceNorway</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IraqSenegal</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841</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Argentina</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3</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Algeria</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28</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Austria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24</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Jordan</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63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Argentina</v>
      </c>
      <c r="BF13" s="693" t="str">
        <v>Algeria</v>
      </c>
      <c r="BG13" s="693" t="str">
        <v>Austria</v>
      </c>
      <c r="BH13" s="694" t="str">
        <v>Jordan</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Argentina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Argentina</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Algeria</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Algeria</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Austria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Austria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Jordan</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Jordan</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Argentina</v>
      </c>
      <c r="I21" s="722" t="str">
        <v>Algeria</v>
      </c>
      <c r="J21" s="722" t="str">
        <v>Austria</v>
      </c>
      <c r="K21" s="723" t="str">
        <v>Jordan</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Argentina</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3</v>
      </c>
      <c r="O22" s="732" t="s">
        <v>26</v>
      </c>
      <c r="P22" s="768" t="str">
        <f>INDEX('World Cup'!$B$13:$AJ$38,1,1+(CODE($B$1)-65)*3)</f>
        <v>Argentina</v>
      </c>
      <c r="Q22" s="769" t="str">
        <f>INDEX('World Cup'!$B$13:$AJ$38,1,2+(CODE($B$1)-65)*3)</f>
        <v>Algeria</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ArgentinaAlgeria</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Algeria</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28</v>
      </c>
      <c r="O23" s="744" t="s">
        <v>27</v>
      </c>
      <c r="P23" s="771" t="str">
        <f>INDEX('World Cup'!$B$13:$AJ$38,6,1+(CODE($B$1)-65)*3)</f>
        <v>Austria</v>
      </c>
      <c r="Q23" s="772" t="str">
        <f>INDEX('World Cup'!$B$13:$AJ$38,6,2+(CODE($B$1)-65)*3)</f>
        <v>Jordan</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AustriaJordan</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Austria</v>
      </c>
      <c r="E24" s="791">
        <f t="shared" si="36"/>
        <v>0</v>
      </c>
      <c r="F24" s="664">
        <f t="shared" si="37"/>
        <v>0</v>
      </c>
      <c r="G24" s="798">
        <f t="shared" si="38"/>
        <v>0</v>
      </c>
      <c r="H24" s="728" t="str">
        <v/>
      </c>
      <c r="I24" s="664" t="str">
        <v/>
      </c>
      <c r="J24" s="729" t="str">
        <v/>
      </c>
      <c r="K24" s="794" t="str">
        <v/>
      </c>
      <c r="L24" s="781" t="b">
        <f t="shared" si="39"/>
        <v>0</v>
      </c>
      <c r="M24" s="781" t="b">
        <v>0</v>
      </c>
      <c r="N24" s="665">
        <f t="shared" si="40"/>
        <v>24</v>
      </c>
      <c r="O24" s="744" t="s">
        <v>28</v>
      </c>
      <c r="P24" s="771" t="str">
        <f>INDEX('World Cup'!$B$13:$AJ$38,11,1+(CODE($B$1)-65)*3)</f>
        <v>Argentina</v>
      </c>
      <c r="Q24" s="772" t="str">
        <f>INDEX('World Cup'!$B$13:$AJ$38,11,2+(CODE($B$1)-65)*3)</f>
        <v>Austria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ArgentinaAustria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Jordan</v>
      </c>
      <c r="E25" s="799">
        <f t="shared" si="36"/>
        <v>0</v>
      </c>
      <c r="F25" s="731">
        <f t="shared" si="37"/>
        <v>0</v>
      </c>
      <c r="G25" s="800">
        <f t="shared" si="38"/>
        <v>0</v>
      </c>
      <c r="H25" s="730" t="str">
        <v/>
      </c>
      <c r="I25" s="731" t="str">
        <v/>
      </c>
      <c r="J25" s="731" t="str">
        <v/>
      </c>
      <c r="K25" s="795" t="str">
        <v/>
      </c>
      <c r="L25" s="781" t="b">
        <f t="shared" si="39"/>
        <v>0</v>
      </c>
      <c r="M25" s="781" t="b">
        <v>0</v>
      </c>
      <c r="N25" s="665">
        <f t="shared" si="40"/>
        <v>63</v>
      </c>
      <c r="O25" s="744" t="s">
        <v>29</v>
      </c>
      <c r="P25" s="771" t="str">
        <f>INDEX('World Cup'!$B$13:$AJ$38,16,1+(CODE($B$1)-65)*3)</f>
        <v>Jordan</v>
      </c>
      <c r="Q25" s="772" t="str">
        <f>INDEX('World Cup'!$B$13:$AJ$38,16,2+(CODE($B$1)-65)*3)</f>
        <v>Algeria</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JordanAlgeria</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Algeria</v>
      </c>
      <c r="Q26" s="772" t="str">
        <f>INDEX('World Cup'!$B$13:$AJ$38,21,2+(CODE($B$1)-65)*3)</f>
        <v>Austria</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AlgeriaAustria</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Jordan</v>
      </c>
      <c r="Q27" s="775" t="str">
        <f>INDEX('World Cup'!$B$13:$AJ$38,26,2+(CODE($B$1)-65)*3)</f>
        <v>Argentina</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JordanArgentina</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AlgeriaArgentina</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JordanAustria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AustriaArgentina</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AlgeriaJordan</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AustriaAlgeria</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ArgentinaJordan</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33</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Portugal</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5</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DR Congo</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46</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Uzbekistan</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50</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Colombia</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13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Portugal</v>
      </c>
      <c r="BF13" s="693" t="str">
        <v>DR Congo</v>
      </c>
      <c r="BG13" s="693" t="str">
        <v>Uzbekistan</v>
      </c>
      <c r="BH13" s="694" t="str">
        <v>Colombia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Portugal</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Portugal</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DR Congo</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DR Congo</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Uzbekistan</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Uzbekistan</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Colombia</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Colombia</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Portugal</v>
      </c>
      <c r="I21" s="722" t="str">
        <v>DR Congo</v>
      </c>
      <c r="J21" s="722" t="str">
        <v>Uzbekistan</v>
      </c>
      <c r="K21" s="723" t="str">
        <v>Colombia</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Portugal</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5</v>
      </c>
      <c r="O22" s="732" t="s">
        <v>26</v>
      </c>
      <c r="P22" s="768" t="str">
        <f>INDEX('World Cup'!$B$13:$AJ$38,1,1+(CODE($B$1)-65)*3)</f>
        <v>Portugal</v>
      </c>
      <c r="Q22" s="769" t="str">
        <f>INDEX('World Cup'!$B$13:$AJ$38,1,2+(CODE($B$1)-65)*3)</f>
        <v>DR Congo</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PortugalDR Congo</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DR Congo</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46</v>
      </c>
      <c r="O23" s="744" t="s">
        <v>27</v>
      </c>
      <c r="P23" s="771" t="str">
        <f>INDEX('World Cup'!$B$13:$AJ$38,6,1+(CODE($B$1)-65)*3)</f>
        <v>Uzbekistan</v>
      </c>
      <c r="Q23" s="772" t="str">
        <f>INDEX('World Cup'!$B$13:$AJ$38,6,2+(CODE($B$1)-65)*3)</f>
        <v>Colombia</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UzbekistanColombia</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Uzbekistan</v>
      </c>
      <c r="E24" s="791">
        <f t="shared" si="36"/>
        <v>0</v>
      </c>
      <c r="F24" s="664">
        <f t="shared" si="37"/>
        <v>0</v>
      </c>
      <c r="G24" s="798">
        <f t="shared" si="38"/>
        <v>0</v>
      </c>
      <c r="H24" s="728" t="str">
        <v/>
      </c>
      <c r="I24" s="664" t="str">
        <v/>
      </c>
      <c r="J24" s="729" t="str">
        <v/>
      </c>
      <c r="K24" s="794" t="str">
        <v/>
      </c>
      <c r="L24" s="781" t="b">
        <f t="shared" si="39"/>
        <v>0</v>
      </c>
      <c r="M24" s="781" t="b">
        <v>0</v>
      </c>
      <c r="N24" s="665">
        <f t="shared" si="40"/>
        <v>50</v>
      </c>
      <c r="O24" s="744" t="s">
        <v>28</v>
      </c>
      <c r="P24" s="771" t="str">
        <f>INDEX('World Cup'!$B$13:$AJ$38,11,1+(CODE($B$1)-65)*3)</f>
        <v>Portugal</v>
      </c>
      <c r="Q24" s="772" t="str">
        <f>INDEX('World Cup'!$B$13:$AJ$38,11,2+(CODE($B$1)-65)*3)</f>
        <v>Uzbekistan</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PortugalUzbekistan</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Colombia</v>
      </c>
      <c r="E25" s="799">
        <f t="shared" si="36"/>
        <v>0</v>
      </c>
      <c r="F25" s="731">
        <f t="shared" si="37"/>
        <v>0</v>
      </c>
      <c r="G25" s="800">
        <f t="shared" si="38"/>
        <v>0</v>
      </c>
      <c r="H25" s="730" t="str">
        <v/>
      </c>
      <c r="I25" s="731" t="str">
        <v/>
      </c>
      <c r="J25" s="731" t="str">
        <v/>
      </c>
      <c r="K25" s="795" t="str">
        <v/>
      </c>
      <c r="L25" s="781" t="b">
        <f t="shared" si="39"/>
        <v>0</v>
      </c>
      <c r="M25" s="781" t="b">
        <v>0</v>
      </c>
      <c r="N25" s="665">
        <f t="shared" si="40"/>
        <v>13</v>
      </c>
      <c r="O25" s="744" t="s">
        <v>29</v>
      </c>
      <c r="P25" s="771" t="str">
        <f>INDEX('World Cup'!$B$13:$AJ$38,16,1+(CODE($B$1)-65)*3)</f>
        <v>Colombia</v>
      </c>
      <c r="Q25" s="772" t="str">
        <f>INDEX('World Cup'!$B$13:$AJ$38,16,2+(CODE($B$1)-65)*3)</f>
        <v>DR Congo</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ColombiaDR Congo</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Colombia</v>
      </c>
      <c r="Q26" s="772" t="str">
        <f>INDEX('World Cup'!$B$13:$AJ$38,21,2+(CODE($B$1)-65)*3)</f>
        <v>Portugal</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ColombiaPortugal</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DR Congo</v>
      </c>
      <c r="Q27" s="775" t="str">
        <f>INDEX('World Cup'!$B$13:$AJ$38,26,2+(CODE($B$1)-65)*3)</f>
        <v>Uzbekistan</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DR CongoUzbekistan</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DR CongoPortugal</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ColombiaUzbekistan</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UzbekistanPortugal</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DR CongoColombia</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PortugalColombia</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UzbekistanDR Congo</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x14ac:dyDescent="0.2">
      <c r="B1" s="767" t="s">
        <v>34</v>
      </c>
    </row>
    <row r="2" spans="2:86" s="662" customFormat="1" x14ac:dyDescent="0.25">
      <c r="B2" s="687"/>
      <c r="C2" s="804"/>
      <c r="D2" s="687"/>
      <c r="F2" s="802"/>
      <c r="G2" s="803"/>
    </row>
    <row r="3" spans="2:86" s="662" customFormat="1" x14ac:dyDescent="0.25">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x14ac:dyDescent="0.25">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x14ac:dyDescent="0.25">
      <c r="B5" s="664"/>
      <c r="C5" s="665">
        <v>1</v>
      </c>
      <c r="D5" s="777" t="str">
        <f>VLOOKUP($B$1&amp;ROW($A1),Groups!$B$7:$D$65,3,0)</f>
        <v>England</v>
      </c>
      <c r="E5" s="874"/>
      <c r="F5" s="675"/>
      <c r="G5" s="686"/>
      <c r="H5" s="665">
        <f>SUMIFS($R$22:$R$27,$P$22:$P$27,$D5)+SUMIFS($S$22:$S$27,$Q$22:$Q$27,$D5)</f>
        <v>0</v>
      </c>
      <c r="I5" s="665">
        <f>SUMIFS($S$22:$S$27,$P$22:$P$27,$D5)+SUMIFS($R$22:$R$27,$Q$22:$Q$27,$D5)</f>
        <v>0</v>
      </c>
      <c r="J5" s="664">
        <f t="shared" ref="J5:J8" si="0">H5-I5</f>
        <v>0</v>
      </c>
      <c r="K5" s="676">
        <f>M5*3+N5</f>
        <v>0</v>
      </c>
      <c r="L5" s="665">
        <f>M5+N5+O5</f>
        <v>0</v>
      </c>
      <c r="M5" s="665">
        <f>SUMPRODUCT(($P$22:$P$27=D5)*($R$22:$R$27&gt;$S$22:$S$27))+SUMPRODUCT(($Q$22:$Q$27=D5)*($R$22:$R$27&lt;$S$22:$S$27))</f>
        <v>0</v>
      </c>
      <c r="N5" s="665">
        <f>SUMPRODUCT(($P$22:$Q$27=D5)*($R$22:$R$27=$S$22:$S$27)*($R$22:$R$27&lt;&gt;"")*($S$22:$S$27&lt;&gt;""))</f>
        <v>0</v>
      </c>
      <c r="O5" s="665">
        <f>SUMPRODUCT(($P$22:$P$27=D5)*($R$22:$R$27&lt;$S$22:$S$27))+SUMPRODUCT(($Q$22:$Q$27=D5)*($R$22:$R$27&gt;$S$22:$S$27))</f>
        <v>0</v>
      </c>
      <c r="P5" s="677">
        <f>SUMIFS(FairPlay!$C$6:$C$27,FairPlay!$B$6:$B$27,$D5)+SUMIFS(FairPlay!$F$6:$F$27,FairPlay!$E$6:$E$27,$D5)+SUMIFS(FairPlay!$I$6:$I$27,FairPlay!$H$6:$H$27,$D5)</f>
        <v>0</v>
      </c>
      <c r="Q5" s="664">
        <f>INDEX(Language!$D$5:$D$100,MATCH($D5,Language!$E$5:$E$100,0),1)</f>
        <v>4</v>
      </c>
      <c r="R5" s="813">
        <f>(1000-Q5)*($L$9&gt;0)</f>
        <v>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0</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x14ac:dyDescent="0.25">
      <c r="B6" s="664"/>
      <c r="C6" s="665">
        <v>2</v>
      </c>
      <c r="D6" s="778" t="str">
        <f>VLOOKUP($B$1&amp;ROW($A2),Groups!$B$7:$D$65,3,0)</f>
        <v>Croatia</v>
      </c>
      <c r="E6" s="875"/>
      <c r="F6" s="675"/>
      <c r="G6" s="686"/>
      <c r="H6" s="665">
        <f>SUMIFS($R$22:$R$27,$P$22:$P$27,$D6)+SUMIFS($S$22:$S$27,$Q$22:$Q$27,$D6)</f>
        <v>0</v>
      </c>
      <c r="I6" s="665">
        <f>SUMIFS($S$22:$S$27,$P$22:$P$27,$D6)+SUMIFS($R$22:$R$27,$Q$22:$Q$27,$D6)</f>
        <v>0</v>
      </c>
      <c r="J6" s="664">
        <f t="shared" si="0"/>
        <v>0</v>
      </c>
      <c r="K6" s="676">
        <f t="shared" ref="K6:K8" si="1">M6*3+N6</f>
        <v>0</v>
      </c>
      <c r="L6" s="665">
        <f t="shared" ref="L6:L8" si="2">M6+N6+O6</f>
        <v>0</v>
      </c>
      <c r="M6" s="665">
        <f>SUMPRODUCT(($P$22:$P$27=D6)*($R$22:$R$27&gt;$S$22:$S$27))+SUMPRODUCT(($Q$22:$Q$27=D6)*($R$22:$R$27&lt;$S$22:$S$27))</f>
        <v>0</v>
      </c>
      <c r="N6" s="665">
        <f>SUMPRODUCT(($P$22:$Q$27=D6)*($R$22:$R$27=$S$22:$S$27)*($R$22:$R$27&lt;&gt;"")*($S$22:$S$27&lt;&gt;""))</f>
        <v>0</v>
      </c>
      <c r="O6" s="665">
        <f>SUMPRODUCT(($P$22:$P$27=D6)*($R$22:$R$27&lt;$S$22:$S$27))+SUMPRODUCT(($Q$22:$Q$27=D6)*($R$22:$R$27&gt;$S$22:$S$27))</f>
        <v>0</v>
      </c>
      <c r="P6" s="683">
        <f>SUMIFS(FairPlay!$C$6:$C$27,FairPlay!$B$6:$B$27,$D6)+SUMIFS(FairPlay!$F$6:$F$27,FairPlay!$E$6:$E$27,$D6)+SUMIFS(FairPlay!$I$6:$I$27,FairPlay!$H$6:$H$27,$D6)</f>
        <v>0</v>
      </c>
      <c r="Q6" s="664">
        <f>INDEX(Language!$D$5:$D$100,MATCH($D6,Language!$E$5:$E$100,0),1)</f>
        <v>11</v>
      </c>
      <c r="R6" s="813">
        <f t="shared" ref="R6:R8" si="3">(1000-Q6)*($L$9&gt;0)</f>
        <v>0</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0</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x14ac:dyDescent="0.25">
      <c r="B7" s="664"/>
      <c r="C7" s="665">
        <v>3</v>
      </c>
      <c r="D7" s="778" t="str">
        <f>VLOOKUP($B$1&amp;ROW($A3),Groups!$B$7:$D$65,3,0)</f>
        <v>Ghana</v>
      </c>
      <c r="E7" s="875"/>
      <c r="F7" s="675"/>
      <c r="G7" s="686"/>
      <c r="H7" s="665">
        <f>SUMIFS($R$22:$R$27,$P$22:$P$27,$D7)+SUMIFS($S$22:$S$27,$Q$22:$Q$27,$D7)</f>
        <v>0</v>
      </c>
      <c r="I7" s="665">
        <f>SUMIFS($S$22:$S$27,$P$22:$P$27,$D7)+SUMIFS($R$22:$R$27,$Q$22:$Q$27,$D7)</f>
        <v>0</v>
      </c>
      <c r="J7" s="664">
        <f t="shared" si="0"/>
        <v>0</v>
      </c>
      <c r="K7" s="676">
        <f t="shared" si="1"/>
        <v>0</v>
      </c>
      <c r="L7" s="665">
        <f t="shared" si="2"/>
        <v>0</v>
      </c>
      <c r="M7" s="665">
        <f>SUMPRODUCT(($P$22:$P$27=D7)*($R$22:$R$27&gt;$S$22:$S$27))+SUMPRODUCT(($Q$22:$Q$27=D7)*($R$22:$R$27&lt;$S$22:$S$27))</f>
        <v>0</v>
      </c>
      <c r="N7" s="665">
        <f>SUMPRODUCT(($P$22:$Q$27=D7)*($R$22:$R$27=$S$22:$S$27)*($R$22:$R$27&lt;&gt;"")*($S$22:$S$27&lt;&gt;""))</f>
        <v>0</v>
      </c>
      <c r="O7" s="665">
        <f>SUMPRODUCT(($P$22:$P$27=D7)*($R$22:$R$27&lt;$S$22:$S$27))+SUMPRODUCT(($Q$22:$Q$27=D7)*($R$22:$R$27&gt;$S$22:$S$27))</f>
        <v>0</v>
      </c>
      <c r="P7" s="683">
        <f>SUMIFS(FairPlay!$C$6:$C$27,FairPlay!$B$6:$B$27,$D7)+SUMIFS(FairPlay!$F$6:$F$27,FairPlay!$E$6:$E$27,$D7)+SUMIFS(FairPlay!$I$6:$I$27,FairPlay!$H$6:$H$27,$D7)</f>
        <v>0</v>
      </c>
      <c r="Q7" s="664">
        <f>INDEX(Language!$D$5:$D$100,MATCH($D7,Language!$E$5:$E$100,0),1)</f>
        <v>74</v>
      </c>
      <c r="R7" s="813">
        <f t="shared" si="3"/>
        <v>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0</v>
      </c>
      <c r="BA7" s="878">
        <f t="shared" si="4"/>
        <v>3</v>
      </c>
      <c r="BB7" s="879">
        <f t="shared" si="5"/>
        <v>99</v>
      </c>
      <c r="BN7" s="878" t="str">
        <f t="shared" si="6"/>
        <v/>
      </c>
      <c r="BO7" s="879" t="str">
        <f t="shared" si="7"/>
        <v/>
      </c>
      <c r="BZ7" s="878" t="str">
        <f t="shared" si="8"/>
        <v/>
      </c>
      <c r="CA7" s="879" t="str">
        <f t="shared" si="9"/>
        <v/>
      </c>
    </row>
    <row r="8" spans="2:86" s="662" customFormat="1" x14ac:dyDescent="0.25">
      <c r="B8" s="664"/>
      <c r="C8" s="665">
        <v>4</v>
      </c>
      <c r="D8" s="779" t="str">
        <f>VLOOKUP($B$1&amp;ROW($A4),Groups!$B$7:$D$65,3,0)</f>
        <v>Panama</v>
      </c>
      <c r="E8" s="875"/>
      <c r="F8" s="675"/>
      <c r="G8" s="686"/>
      <c r="H8" s="665">
        <f>SUMIFS($R$22:$R$27,$P$22:$P$27,$D8)+SUMIFS($S$22:$S$27,$Q$22:$Q$27,$D8)</f>
        <v>0</v>
      </c>
      <c r="I8" s="665">
        <f>SUMIFS($S$22:$S$27,$P$22:$P$27,$D8)+SUMIFS($R$22:$R$27,$Q$22:$Q$27,$D8)</f>
        <v>0</v>
      </c>
      <c r="J8" s="664">
        <f t="shared" si="0"/>
        <v>0</v>
      </c>
      <c r="K8" s="676">
        <f t="shared" si="1"/>
        <v>0</v>
      </c>
      <c r="L8" s="665">
        <f t="shared" si="2"/>
        <v>0</v>
      </c>
      <c r="M8" s="665">
        <f>SUMPRODUCT(($P$22:$P$27=D8)*($R$22:$R$27&gt;$S$22:$S$27))+SUMPRODUCT(($Q$22:$Q$27=D8)*($R$22:$R$27&lt;$S$22:$S$27))</f>
        <v>0</v>
      </c>
      <c r="N8" s="665">
        <f>SUMPRODUCT(($P$22:$Q$27=D8)*($R$22:$R$27=$S$22:$S$27)*($R$22:$R$27&lt;&gt;"")*($S$22:$S$27&lt;&gt;""))</f>
        <v>0</v>
      </c>
      <c r="O8" s="665">
        <f>SUMPRODUCT(($P$22:$P$27=D8)*($R$22:$R$27&lt;$S$22:$S$27))+SUMPRODUCT(($Q$22:$Q$27=D8)*($R$22:$R$27&gt;$S$22:$S$27))</f>
        <v>0</v>
      </c>
      <c r="P8" s="780">
        <f>SUMIFS(FairPlay!$C$6:$C$27,FairPlay!$B$6:$B$27,$D8)+SUMIFS(FairPlay!$F$6:$F$27,FairPlay!$E$6:$E$27,$D8)+SUMIFS(FairPlay!$I$6:$I$27,FairPlay!$H$6:$H$27,$D8)</f>
        <v>0</v>
      </c>
      <c r="Q8" s="664">
        <f>INDEX(Language!$D$5:$D$100,MATCH($D8,Language!$E$5:$E$100,0),1)</f>
        <v>33</v>
      </c>
      <c r="R8" s="813">
        <f t="shared" si="3"/>
        <v>0</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0</v>
      </c>
      <c r="BA8" s="880">
        <f t="shared" si="4"/>
        <v>4</v>
      </c>
      <c r="BB8" s="881">
        <f t="shared" si="5"/>
        <v>99</v>
      </c>
      <c r="BN8" s="880" t="str">
        <f t="shared" si="6"/>
        <v/>
      </c>
      <c r="BO8" s="881" t="str">
        <f t="shared" si="7"/>
        <v/>
      </c>
      <c r="BZ8" s="880" t="str">
        <f t="shared" si="8"/>
        <v/>
      </c>
      <c r="CA8" s="881" t="str">
        <f t="shared" si="9"/>
        <v/>
      </c>
    </row>
    <row r="9" spans="2:86" s="662" customFormat="1" x14ac:dyDescent="0.25">
      <c r="C9" s="664"/>
      <c r="D9" s="664"/>
      <c r="E9" s="664"/>
      <c r="F9" s="686"/>
      <c r="G9" s="686"/>
      <c r="H9" s="664"/>
      <c r="I9" s="664"/>
      <c r="J9" s="664"/>
      <c r="K9" s="664"/>
      <c r="L9" s="676">
        <f>QUOTIENT(SUM(L5:L8),2)</f>
        <v>0</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x14ac:dyDescent="0.25">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x14ac:dyDescent="0.25">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x14ac:dyDescent="0.25">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x14ac:dyDescent="0.3">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England</v>
      </c>
      <c r="BF13" s="693" t="str">
        <v>Croatia</v>
      </c>
      <c r="BG13" s="693" t="str">
        <v>Ghana</v>
      </c>
      <c r="BH13" s="694" t="str">
        <v>Panama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x14ac:dyDescent="0.3">
      <c r="B14" s="689"/>
      <c r="C14" s="695">
        <v>1</v>
      </c>
      <c r="D14" s="686" t="str">
        <f>$D5</f>
        <v>England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0</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0</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0</v>
      </c>
      <c r="AV14" s="713" t="b">
        <f>AND($AU5,$AV5)</f>
        <v>0</v>
      </c>
      <c r="AX14" s="788">
        <f t="array" ref="AX14">IFERROR(SMALL(IF(COUNTIF($I$14:$I$17,$C$14:$C$17)&gt;1,$C$14:$C$17,""),1),"")</f>
        <v>1</v>
      </c>
      <c r="AY14" s="713">
        <f>IFERROR(INDEX($E$14:$E$17,IF($I14=$AX$14,$C14,99)),0)</f>
        <v>1</v>
      </c>
      <c r="AZ14" s="700" t="str">
        <f t="array" ref="AZ14:AZ17">IFERROR(VLOOKUP($BA$5:$BA$8,$C$14:$D$17,2,0),"")</f>
        <v>England</v>
      </c>
      <c r="BA14" s="703">
        <f t="array" ref="BA14:BA17">IFERROR(VLOOKUP($BA$5:$BA$8,$C$14:$K$17,9,0),"")</f>
        <v>0</v>
      </c>
      <c r="BB14" s="703">
        <f t="array" ref="BB14:BB17">IFERROR(VLOOKUP($BA$5:$BA$8,$C$14:$O$17,13,0),"")</f>
        <v>0</v>
      </c>
      <c r="BC14" s="705">
        <f t="array" ref="BC14:BC17">IFERROR(VLOOKUP($BA$5:$BA$8,$C$14:$S$17,17,0),"")</f>
        <v>0</v>
      </c>
      <c r="BE14" s="708" t="str">
        <f t="array" ref="BE14:BH17">IFERROR(VLOOKUP($AZ$14:$AZ$17&amp;$BE$13:$BH$13,$Z$22:$AA$33,2,0),"")</f>
        <v/>
      </c>
      <c r="BF14" s="709" t="str">
        <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x14ac:dyDescent="0.25">
      <c r="B15" s="689"/>
      <c r="C15" s="695">
        <v>2</v>
      </c>
      <c r="D15" s="686" t="str">
        <f t="shared" ref="D15:D17" si="18">$D6</f>
        <v>Croatia</v>
      </c>
      <c r="E15" s="682">
        <f t="shared" ref="E15:E17" si="19">RANK(F15,$F$14:$F$17,1)</f>
        <v>2</v>
      </c>
      <c r="F15" s="675">
        <f t="shared" ref="F15:F17" si="20">G15+ROW()/1000+(D15="")*10</f>
        <v>1.0149999999999999</v>
      </c>
      <c r="G15" s="814">
        <f t="shared" ref="G15:G17" si="21">AS15</f>
        <v>1</v>
      </c>
      <c r="H15" s="679"/>
      <c r="I15" s="684">
        <f t="shared" ref="I15:I17" si="22">RANK($K6,$K$5:$K$8)</f>
        <v>1</v>
      </c>
      <c r="J15" s="790"/>
      <c r="K15" s="665">
        <f t="array" ref="K15">SUMPRODUCT($U$22:$U$27*($P$22:$P$27=$D15)*ISNUMBER(MATCH($Q$22:$Q$27,IF($I$14:$I$17=$I15,$D$14:$D$17,""),0)))+SUMPRODUCT($V$22:$V$27*($Q$22:$Q$27=$D15)*ISNUMBER(MATCH($P$22:$P$27,IF($I$14:$I$17=$I15,$D$14:$D$17,""),0)))</f>
        <v>0</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0</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0</v>
      </c>
      <c r="AS15" s="680">
        <f t="shared" si="17"/>
        <v>1</v>
      </c>
      <c r="AT15" s="679"/>
      <c r="AV15" s="713" t="b">
        <f t="shared" ref="AV15:AV17" si="26">AND($AU6,$AV6)</f>
        <v>0</v>
      </c>
      <c r="AX15" s="784"/>
      <c r="AY15" s="713">
        <f t="shared" ref="AY15:AY17" si="27">IFERROR(INDEX($E$14:$E$17,IF($I15=$AX$14,$C15,99)),0)</f>
        <v>2</v>
      </c>
      <c r="AZ15" s="701" t="str">
        <v>Croatia</v>
      </c>
      <c r="BA15" s="686">
        <v>0</v>
      </c>
      <c r="BB15" s="686">
        <v>0</v>
      </c>
      <c r="BC15" s="706">
        <v>0</v>
      </c>
      <c r="BE15" s="711" t="str">
        <v/>
      </c>
      <c r="BF15" s="712" t="str">
        <v/>
      </c>
      <c r="BG15" s="713" t="str">
        <v/>
      </c>
      <c r="BH15" s="714" t="str">
        <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x14ac:dyDescent="0.25">
      <c r="B16" s="689"/>
      <c r="C16" s="695">
        <v>3</v>
      </c>
      <c r="D16" s="686" t="str">
        <f t="shared" si="18"/>
        <v>Ghana</v>
      </c>
      <c r="E16" s="682">
        <f t="shared" si="19"/>
        <v>3</v>
      </c>
      <c r="F16" s="675">
        <f t="shared" si="20"/>
        <v>1.016</v>
      </c>
      <c r="G16" s="814">
        <f t="shared" si="21"/>
        <v>1</v>
      </c>
      <c r="H16" s="679"/>
      <c r="I16" s="684">
        <f t="shared" si="22"/>
        <v>1</v>
      </c>
      <c r="J16" s="790"/>
      <c r="K16" s="665">
        <f t="array" ref="K16">SUMPRODUCT($U$22:$U$27*($P$22:$P$27=$D16)*ISNUMBER(MATCH($Q$22:$Q$27,IF($I$14:$I$17=$I16,$D$14:$D$17,""),0)))+SUMPRODUCT($V$22:$V$27*($Q$22:$Q$27=$D16)*ISNUMBER(MATCH($P$22:$P$27,IF($I$14:$I$17=$I16,$D$14:$D$17,""),0)))</f>
        <v>0</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0</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0</v>
      </c>
      <c r="AS16" s="680">
        <f t="shared" si="17"/>
        <v>1</v>
      </c>
      <c r="AT16" s="679"/>
      <c r="AV16" s="713" t="b">
        <f t="shared" si="26"/>
        <v>0</v>
      </c>
      <c r="AX16" s="686"/>
      <c r="AY16" s="713">
        <f t="shared" si="27"/>
        <v>3</v>
      </c>
      <c r="AZ16" s="701" t="str">
        <v>Ghana</v>
      </c>
      <c r="BA16" s="686">
        <v>0</v>
      </c>
      <c r="BB16" s="686">
        <v>0</v>
      </c>
      <c r="BC16" s="706">
        <v>0</v>
      </c>
      <c r="BE16" s="711" t="str">
        <v/>
      </c>
      <c r="BF16" s="713" t="str">
        <v/>
      </c>
      <c r="BG16" s="712" t="str">
        <v/>
      </c>
      <c r="BH16" s="714" t="str">
        <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x14ac:dyDescent="0.3">
      <c r="B17" s="689"/>
      <c r="C17" s="695">
        <v>4</v>
      </c>
      <c r="D17" s="686" t="str">
        <f t="shared" si="18"/>
        <v>Panama</v>
      </c>
      <c r="E17" s="685">
        <f t="shared" si="19"/>
        <v>4</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0</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0</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0</v>
      </c>
      <c r="AX17" s="686"/>
      <c r="AY17" s="713">
        <f t="shared" si="27"/>
        <v>4</v>
      </c>
      <c r="AZ17" s="702" t="str">
        <v>Panama</v>
      </c>
      <c r="BA17" s="704">
        <v>0</v>
      </c>
      <c r="BB17" s="704">
        <v>0</v>
      </c>
      <c r="BC17" s="707">
        <v>0</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x14ac:dyDescent="0.25">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x14ac:dyDescent="0.25">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x14ac:dyDescent="0.25">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x14ac:dyDescent="0.3">
      <c r="D21" s="720"/>
      <c r="E21" s="671" t="s">
        <v>1107</v>
      </c>
      <c r="F21" s="670" t="s">
        <v>1108</v>
      </c>
      <c r="G21" s="670" t="s">
        <v>1109</v>
      </c>
      <c r="H21" s="721" t="str">
        <f t="array" ref="H21:K21">TRANSPOSE($D$22:$D$25)</f>
        <v>England</v>
      </c>
      <c r="I21" s="722" t="str">
        <v>Croatia</v>
      </c>
      <c r="J21" s="722" t="str">
        <v>Ghana</v>
      </c>
      <c r="K21" s="723" t="str">
        <v>Panama</v>
      </c>
      <c r="L21" s="663" t="s">
        <v>1793</v>
      </c>
      <c r="M21" s="668" t="s">
        <v>1791</v>
      </c>
      <c r="N21" s="676" t="s">
        <v>1794</v>
      </c>
      <c r="T21" s="719" t="s">
        <v>169</v>
      </c>
      <c r="U21" s="1070" t="s">
        <v>1107</v>
      </c>
      <c r="V21" s="107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x14ac:dyDescent="0.2">
      <c r="C22" s="664"/>
      <c r="D22" s="725" t="str">
        <f>IF($L$9=0,$D5,INDEX($D$5:$D$8,MATCH($C5,$E$14:$E$17,0)))</f>
        <v>England</v>
      </c>
      <c r="E22" s="796">
        <f>VLOOKUP($D22,$D$5:$K$8,8,0)</f>
        <v>0</v>
      </c>
      <c r="F22" s="727">
        <f>VLOOKUP($D22,$D$5:$K$8,5,0)</f>
        <v>0</v>
      </c>
      <c r="G22" s="797">
        <f>VLOOKUP($D22,$D$5:$K$8,6,0)</f>
        <v>0</v>
      </c>
      <c r="H22" s="726" t="str">
        <f t="array" ref="H22:K25">IFERROR(VLOOKUP($D$22:$D$25&amp;$H$21:$K$21,$Z$22:$AA$33,2,0),"")</f>
        <v/>
      </c>
      <c r="I22" s="727" t="str">
        <v/>
      </c>
      <c r="J22" s="727" t="str">
        <v/>
      </c>
      <c r="K22" s="793" t="str">
        <v/>
      </c>
      <c r="L22" s="781" t="b">
        <f>OR($E22&gt;0,$G22&gt;0)</f>
        <v>0</v>
      </c>
      <c r="M22" s="781" t="b">
        <f t="array" ref="M22:M25">VLOOKUP($D$22:$D$25,$D$14:$AV$17,45,0)</f>
        <v>0</v>
      </c>
      <c r="N22" s="665">
        <f>VLOOKUP($D22,$D$5:$Q$8,14,0)</f>
        <v>4</v>
      </c>
      <c r="O22" s="732" t="s">
        <v>26</v>
      </c>
      <c r="P22" s="768" t="str">
        <f>INDEX('World Cup'!$B$13:$AJ$38,1,1+(CODE($B$1)-65)*3)</f>
        <v>England</v>
      </c>
      <c r="Q22" s="769" t="str">
        <f>INDEX('World Cup'!$B$13:$AJ$38,1,2+(CODE($B$1)-65)*3)</f>
        <v>Croatia</v>
      </c>
      <c r="R22" s="769" t="str">
        <f>IF(OR(INDEX('World Cup'!$B$14:$AJ$39,1,1+(CODE($B$1)-65)*3)="",INDEX('World Cup'!$B$14:$AJ$39,1,2+(CODE($B$1)-65)*3)=""),"",INDEX('World Cup'!$B$14:$AJ$39,1,1+(CODE($B$1)-65)*3))</f>
        <v/>
      </c>
      <c r="S22" s="770" t="str">
        <f>IF(OR(INDEX('World Cup'!$B$14:$AJ$39,1,1+(CODE($B$1)-65)*3)="",INDEX('World Cup'!$B$14:$AJ$39,1,2+(CODE($B$1)-65)*3)=""),"",INDEX('World Cup'!$B$14:$AJ$39,1,2+(CODE($B$1)-65)*3))</f>
        <v/>
      </c>
      <c r="T22" s="734">
        <f t="shared" ref="T22:T25" si="28">IF(AND(P22&lt;&gt;"",Q22&lt;&gt;"",P22&lt;&gt;Q22,R22&lt;&gt;"",S22&lt;&gt;""),1,0)</f>
        <v>0</v>
      </c>
      <c r="U22" s="735">
        <f t="shared" ref="U22:U25" si="29">IF($T22=0,0,IF($R22&gt;$S22,3,IF($R22=$S22,1,0)))</f>
        <v>0</v>
      </c>
      <c r="V22" s="736">
        <f t="shared" ref="V22:V25" si="30">IF($T22=0,0,IF($R22&lt;$S22,3,IF($R22=$S22,1,0)))</f>
        <v>0</v>
      </c>
      <c r="W22" s="737">
        <f t="shared" ref="W22:W25" si="31">IF(OR(R22="",S22=""),0,R22-S22)</f>
        <v>0</v>
      </c>
      <c r="X22" s="738">
        <f t="shared" ref="X22:X25" si="32">IF(OR(R22="",S22=""),0,R22)</f>
        <v>0</v>
      </c>
      <c r="Y22" s="739">
        <f t="shared" ref="Y22:Y25" si="33">IF(OR(R22="",S22=""),0,S22)</f>
        <v>0</v>
      </c>
      <c r="Z22" s="740" t="str">
        <f t="shared" ref="Z22:Z25" si="34">P22&amp;Q22</f>
        <v>EnglandCroatia</v>
      </c>
      <c r="AA22" s="741" t="str">
        <f>IF($T22,$X22&amp;Language!$E$197&amp;$Y22,"")</f>
        <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x14ac:dyDescent="0.2">
      <c r="C23" s="664"/>
      <c r="D23" s="743" t="str">
        <f t="shared" ref="D23:D25" si="35">IF($L$9=0,$D6,INDEX($D$5:$D$8,MATCH($C6,$E$14:$E$17,0)))</f>
        <v>Croatia</v>
      </c>
      <c r="E23" s="791">
        <f t="shared" ref="E23:E25" si="36">VLOOKUP($D23,$D$5:$K$8,8,0)</f>
        <v>0</v>
      </c>
      <c r="F23" s="664">
        <f t="shared" ref="F23:F25" si="37">VLOOKUP($D23,$D$5:$K$8,5,0)</f>
        <v>0</v>
      </c>
      <c r="G23" s="798">
        <f t="shared" ref="G23:G25" si="38">VLOOKUP($D23,$D$5:$K$8,6,0)</f>
        <v>0</v>
      </c>
      <c r="H23" s="728" t="str">
        <v/>
      </c>
      <c r="I23" s="729" t="str">
        <v/>
      </c>
      <c r="J23" s="664" t="str">
        <v/>
      </c>
      <c r="K23" s="794" t="str">
        <v/>
      </c>
      <c r="L23" s="781" t="b">
        <f t="shared" ref="L23:L25" si="39">OR($E23&gt;0,$G23&gt;0)</f>
        <v>0</v>
      </c>
      <c r="M23" s="781" t="b">
        <v>0</v>
      </c>
      <c r="N23" s="665">
        <f t="shared" ref="N23:N25" si="40">VLOOKUP($D23,$D$5:$Q$8,14,0)</f>
        <v>11</v>
      </c>
      <c r="O23" s="744" t="s">
        <v>27</v>
      </c>
      <c r="P23" s="771" t="str">
        <f>INDEX('World Cup'!$B$13:$AJ$38,6,1+(CODE($B$1)-65)*3)</f>
        <v>Ghana</v>
      </c>
      <c r="Q23" s="772" t="str">
        <f>INDEX('World Cup'!$B$13:$AJ$38,6,2+(CODE($B$1)-65)*3)</f>
        <v>Panama</v>
      </c>
      <c r="R23" s="772" t="str">
        <f>IF(OR(INDEX('World Cup'!$B$14:$AJ$39,6,1+(CODE($B$1)-65)*3)="",INDEX('World Cup'!$B$14:$AJ$39,6,2+(CODE($B$1)-65)*3)=""),"",INDEX('World Cup'!$B$14:$AJ$39,6,1+(CODE($B$1)-65)*3))</f>
        <v/>
      </c>
      <c r="S23" s="773" t="str">
        <f>IF(OR(INDEX('World Cup'!$B$14:$AJ$39,6,1+(CODE($B$1)-65)*3)="",INDEX('World Cup'!$B$14:$AJ$39,6,2+(CODE($B$1)-65)*3)=""),"",INDEX('World Cup'!$B$14:$AJ$39,6,2+(CODE($B$1)-65)*3))</f>
        <v/>
      </c>
      <c r="T23" s="664">
        <f t="shared" si="28"/>
        <v>0</v>
      </c>
      <c r="U23" s="746">
        <f t="shared" si="29"/>
        <v>0</v>
      </c>
      <c r="V23" s="664">
        <f t="shared" si="30"/>
        <v>0</v>
      </c>
      <c r="W23" s="747">
        <f t="shared" si="31"/>
        <v>0</v>
      </c>
      <c r="X23" s="748">
        <f t="shared" si="32"/>
        <v>0</v>
      </c>
      <c r="Y23" s="749">
        <f t="shared" si="33"/>
        <v>0</v>
      </c>
      <c r="Z23" s="750" t="str">
        <f t="shared" si="34"/>
        <v>GhanaPanama</v>
      </c>
      <c r="AA23" s="751" t="str">
        <f>IF($T23,$X23&amp;Language!$E$197&amp;$Y23,"")</f>
        <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x14ac:dyDescent="0.2">
      <c r="C24" s="664"/>
      <c r="D24" s="743" t="str">
        <f t="shared" si="35"/>
        <v>Ghana</v>
      </c>
      <c r="E24" s="791">
        <f t="shared" si="36"/>
        <v>0</v>
      </c>
      <c r="F24" s="664">
        <f t="shared" si="37"/>
        <v>0</v>
      </c>
      <c r="G24" s="798">
        <f t="shared" si="38"/>
        <v>0</v>
      </c>
      <c r="H24" s="728" t="str">
        <v/>
      </c>
      <c r="I24" s="664" t="str">
        <v/>
      </c>
      <c r="J24" s="729" t="str">
        <v/>
      </c>
      <c r="K24" s="794" t="str">
        <v/>
      </c>
      <c r="L24" s="781" t="b">
        <f t="shared" si="39"/>
        <v>0</v>
      </c>
      <c r="M24" s="781" t="b">
        <v>0</v>
      </c>
      <c r="N24" s="665">
        <f t="shared" si="40"/>
        <v>74</v>
      </c>
      <c r="O24" s="744" t="s">
        <v>28</v>
      </c>
      <c r="P24" s="771" t="str">
        <f>INDEX('World Cup'!$B$13:$AJ$38,11,1+(CODE($B$1)-65)*3)</f>
        <v>England</v>
      </c>
      <c r="Q24" s="772" t="str">
        <f>INDEX('World Cup'!$B$13:$AJ$38,11,2+(CODE($B$1)-65)*3)</f>
        <v>Ghana</v>
      </c>
      <c r="R24" s="772" t="str">
        <f>IF(OR(INDEX('World Cup'!$B$14:$AJ$39,11,1+(CODE($B$1)-65)*3)="",INDEX('World Cup'!$B$14:$AJ$39,11,2+(CODE($B$1)-65)*3)=""),"",INDEX('World Cup'!$B$14:$AJ$39,11,1+(CODE($B$1)-65)*3))</f>
        <v/>
      </c>
      <c r="S24" s="773" t="str">
        <f>IF(OR(INDEX('World Cup'!$B$14:$AJ$39,11,1+(CODE($B$1)-65)*3)="",INDEX('World Cup'!$B$14:$AJ$39,11,2+(CODE($B$1)-65)*3)=""),"",INDEX('World Cup'!$B$14:$AJ$39,11,2+(CODE($B$1)-65)*3))</f>
        <v/>
      </c>
      <c r="T24" s="664">
        <f t="shared" si="28"/>
        <v>0</v>
      </c>
      <c r="U24" s="746">
        <f t="shared" si="29"/>
        <v>0</v>
      </c>
      <c r="V24" s="664">
        <f t="shared" si="30"/>
        <v>0</v>
      </c>
      <c r="W24" s="747">
        <f t="shared" si="31"/>
        <v>0</v>
      </c>
      <c r="X24" s="748">
        <f t="shared" si="32"/>
        <v>0</v>
      </c>
      <c r="Y24" s="749">
        <f t="shared" si="33"/>
        <v>0</v>
      </c>
      <c r="Z24" s="750" t="str">
        <f t="shared" si="34"/>
        <v>EnglandGhana</v>
      </c>
      <c r="AA24" s="751" t="str">
        <f>IF($T24,$X24&amp;Language!$E$197&amp;$Y24,"")</f>
        <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x14ac:dyDescent="0.25">
      <c r="C25" s="664"/>
      <c r="D25" s="752" t="str">
        <f t="shared" si="35"/>
        <v>Panama</v>
      </c>
      <c r="E25" s="799">
        <f t="shared" si="36"/>
        <v>0</v>
      </c>
      <c r="F25" s="731">
        <f t="shared" si="37"/>
        <v>0</v>
      </c>
      <c r="G25" s="800">
        <f t="shared" si="38"/>
        <v>0</v>
      </c>
      <c r="H25" s="730" t="str">
        <v/>
      </c>
      <c r="I25" s="731" t="str">
        <v/>
      </c>
      <c r="J25" s="731" t="str">
        <v/>
      </c>
      <c r="K25" s="795" t="str">
        <v/>
      </c>
      <c r="L25" s="781" t="b">
        <f t="shared" si="39"/>
        <v>0</v>
      </c>
      <c r="M25" s="781" t="b">
        <v>0</v>
      </c>
      <c r="N25" s="665">
        <f t="shared" si="40"/>
        <v>33</v>
      </c>
      <c r="O25" s="744" t="s">
        <v>29</v>
      </c>
      <c r="P25" s="771" t="str">
        <f>INDEX('World Cup'!$B$13:$AJ$38,16,1+(CODE($B$1)-65)*3)</f>
        <v>Panama</v>
      </c>
      <c r="Q25" s="772" t="str">
        <f>INDEX('World Cup'!$B$13:$AJ$38,16,2+(CODE($B$1)-65)*3)</f>
        <v>Croatia</v>
      </c>
      <c r="R25" s="772" t="str">
        <f>IF(OR(INDEX('World Cup'!$B$14:$AJ$39,16,1+(CODE($B$1)-65)*3)="",INDEX('World Cup'!$B$14:$AJ$39,16,2+(CODE($B$1)-65)*3)=""),"",INDEX('World Cup'!$B$14:$AJ$39,16,1+(CODE($B$1)-65)*3))</f>
        <v/>
      </c>
      <c r="S25" s="773" t="str">
        <f>IF(OR(INDEX('World Cup'!$B$14:$AJ$39,16,1+(CODE($B$1)-65)*3)="",INDEX('World Cup'!$B$14:$AJ$39,16,2+(CODE($B$1)-65)*3)=""),"",INDEX('World Cup'!$B$14:$AJ$39,16,2+(CODE($B$1)-65)*3))</f>
        <v/>
      </c>
      <c r="T25" s="664">
        <f t="shared" si="28"/>
        <v>0</v>
      </c>
      <c r="U25" s="746">
        <f t="shared" si="29"/>
        <v>0</v>
      </c>
      <c r="V25" s="664">
        <f t="shared" si="30"/>
        <v>0</v>
      </c>
      <c r="W25" s="747">
        <f t="shared" si="31"/>
        <v>0</v>
      </c>
      <c r="X25" s="748">
        <f t="shared" si="32"/>
        <v>0</v>
      </c>
      <c r="Y25" s="749">
        <f t="shared" si="33"/>
        <v>0</v>
      </c>
      <c r="Z25" s="750" t="str">
        <f t="shared" si="34"/>
        <v>PanamaCroatia</v>
      </c>
      <c r="AA25" s="751" t="str">
        <f>IF($T25,$X25&amp;Language!$E$197&amp;$Y25,"")</f>
        <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x14ac:dyDescent="0.25">
      <c r="C26" s="664"/>
      <c r="D26" s="753"/>
      <c r="E26" s="753"/>
      <c r="F26" s="664"/>
      <c r="G26" s="664"/>
      <c r="H26" s="719"/>
      <c r="O26" s="744" t="s">
        <v>1111</v>
      </c>
      <c r="P26" s="771" t="str">
        <f>INDEX('World Cup'!$B$13:$AJ$38,21,1+(CODE($B$1)-65)*3)</f>
        <v>Panama</v>
      </c>
      <c r="Q26" s="772" t="str">
        <f>INDEX('World Cup'!$B$13:$AJ$38,21,2+(CODE($B$1)-65)*3)</f>
        <v>England</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PanamaEngland</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x14ac:dyDescent="0.3">
      <c r="C27" s="664"/>
      <c r="D27" s="753"/>
      <c r="E27" s="753"/>
      <c r="F27" s="664"/>
      <c r="G27" s="664"/>
      <c r="H27" s="719"/>
      <c r="O27" s="754" t="s">
        <v>1112</v>
      </c>
      <c r="P27" s="774" t="str">
        <f>INDEX('World Cup'!$B$13:$AJ$38,26,1+(CODE($B$1)-65)*3)</f>
        <v>Croatia</v>
      </c>
      <c r="Q27" s="775" t="str">
        <f>INDEX('World Cup'!$B$13:$AJ$38,26,2+(CODE($B$1)-65)*3)</f>
        <v>Ghana</v>
      </c>
      <c r="R27" s="775" t="str">
        <f>IF(OR(INDEX('World Cup'!$B$14:$AJ$39,26,1+(CODE($B$1)-65)*3)="",INDEX('World Cup'!$B$14:$AJ$39,26,2+(CODE($B$1)-65)*3)=""),"",INDEX('World Cup'!$B$14:$AJ$39,26,1+(CODE($B$1)-65)*3))</f>
        <v/>
      </c>
      <c r="S27" s="776" t="str">
        <f>IF(OR(INDEX('World Cup'!$B$14:$AJ$39,26,1+(CODE($B$1)-65)*3)="",INDEX('World Cup'!$B$14:$AJ$39,26,2+(CODE($B$1)-65)*3)=""),"",INDEX('World Cup'!$B$14:$AJ$39,26,2+(CODE($B$1)-65)*3))</f>
        <v/>
      </c>
      <c r="T27" s="756">
        <f t="shared" si="42"/>
        <v>0</v>
      </c>
      <c r="U27" s="757">
        <f t="shared" si="43"/>
        <v>0</v>
      </c>
      <c r="V27" s="756">
        <f t="shared" si="44"/>
        <v>0</v>
      </c>
      <c r="W27" s="758">
        <f t="shared" si="45"/>
        <v>0</v>
      </c>
      <c r="X27" s="759">
        <f t="shared" si="46"/>
        <v>0</v>
      </c>
      <c r="Y27" s="760">
        <f t="shared" si="47"/>
        <v>0</v>
      </c>
      <c r="Z27" s="761" t="str">
        <f t="shared" si="48"/>
        <v>CroatiaGhana</v>
      </c>
      <c r="AA27" s="762" t="str">
        <f>IF($T27,$X27&amp;Language!$E$197&amp;$Y27,"")</f>
        <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x14ac:dyDescent="0.25">
      <c r="C28" s="664"/>
      <c r="D28" s="753"/>
      <c r="E28" s="753"/>
      <c r="F28" s="664"/>
      <c r="G28" s="664"/>
      <c r="H28" s="719"/>
      <c r="O28" s="732" t="s">
        <v>26</v>
      </c>
      <c r="P28" s="733"/>
      <c r="Q28" s="734"/>
      <c r="R28" s="734"/>
      <c r="S28" s="734"/>
      <c r="T28" s="734"/>
      <c r="U28" s="734"/>
      <c r="V28" s="734"/>
      <c r="W28" s="734"/>
      <c r="X28" s="734"/>
      <c r="Y28" s="763"/>
      <c r="Z28" s="750" t="str">
        <f t="shared" ref="Z28:Z33" si="49">Q22&amp;P22</f>
        <v>CroatiaEngland</v>
      </c>
      <c r="AA28" s="751" t="str">
        <f>IF($T22,$Y22&amp;Language!$E$197&amp;$X22,"")</f>
        <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x14ac:dyDescent="0.25">
      <c r="C29" s="664"/>
      <c r="D29" s="753"/>
      <c r="E29" s="753"/>
      <c r="F29" s="664"/>
      <c r="G29" s="664"/>
      <c r="H29" s="764"/>
      <c r="O29" s="744" t="s">
        <v>27</v>
      </c>
      <c r="P29" s="745"/>
      <c r="Q29" s="664"/>
      <c r="R29" s="664"/>
      <c r="S29" s="664"/>
      <c r="T29" s="664"/>
      <c r="U29" s="664"/>
      <c r="V29" s="664"/>
      <c r="W29" s="664"/>
      <c r="X29" s="664"/>
      <c r="Y29" s="749"/>
      <c r="Z29" s="750" t="str">
        <f t="shared" si="49"/>
        <v>PanamaGhana</v>
      </c>
      <c r="AA29" s="751" t="str">
        <f>IF($T23,$Y23&amp;Language!$E$197&amp;$X23,"")</f>
        <v/>
      </c>
      <c r="AE29" s="686"/>
      <c r="AF29" s="686"/>
      <c r="AG29" s="664"/>
      <c r="AH29" s="686"/>
      <c r="AI29" s="686"/>
      <c r="AJ29" s="686"/>
      <c r="AK29" s="742"/>
      <c r="AL29" s="686"/>
      <c r="AM29" s="686"/>
      <c r="AN29" s="686"/>
      <c r="AO29" s="686"/>
      <c r="BI29" s="713"/>
      <c r="BJ29" s="713"/>
      <c r="BL29" s="688"/>
      <c r="BM29" s="688"/>
    </row>
    <row r="30" spans="2:86" s="662" customFormat="1" x14ac:dyDescent="0.25">
      <c r="C30" s="664"/>
      <c r="D30" s="753"/>
      <c r="E30" s="753"/>
      <c r="F30" s="664"/>
      <c r="G30" s="664"/>
      <c r="H30" s="764"/>
      <c r="O30" s="744" t="s">
        <v>28</v>
      </c>
      <c r="P30" s="745"/>
      <c r="Q30" s="664"/>
      <c r="R30" s="664"/>
      <c r="S30" s="664"/>
      <c r="T30" s="664"/>
      <c r="U30" s="664"/>
      <c r="V30" s="664"/>
      <c r="W30" s="664"/>
      <c r="X30" s="664"/>
      <c r="Y30" s="749"/>
      <c r="Z30" s="750" t="str">
        <f t="shared" si="49"/>
        <v>GhanaEngland</v>
      </c>
      <c r="AA30" s="751" t="str">
        <f>IF($T24,$Y24&amp;Language!$E$197&amp;$X24,"")</f>
        <v/>
      </c>
      <c r="AE30" s="686"/>
      <c r="AF30" s="686"/>
      <c r="AG30" s="664"/>
      <c r="AH30" s="686"/>
      <c r="AI30" s="686"/>
      <c r="AJ30" s="686"/>
      <c r="AK30" s="742"/>
      <c r="AL30" s="686"/>
      <c r="AM30" s="686"/>
      <c r="AN30" s="686"/>
      <c r="AO30" s="686"/>
      <c r="BI30" s="713"/>
      <c r="BJ30" s="713"/>
      <c r="BL30" s="688"/>
      <c r="BM30" s="688"/>
    </row>
    <row r="31" spans="2:86" s="662" customFormat="1" x14ac:dyDescent="0.25">
      <c r="C31" s="687"/>
      <c r="D31" s="664"/>
      <c r="E31" s="664"/>
      <c r="F31" s="664"/>
      <c r="G31" s="664"/>
      <c r="H31" s="764"/>
      <c r="O31" s="744" t="s">
        <v>29</v>
      </c>
      <c r="P31" s="745"/>
      <c r="Q31" s="664"/>
      <c r="R31" s="664"/>
      <c r="S31" s="664"/>
      <c r="T31" s="664"/>
      <c r="U31" s="664"/>
      <c r="V31" s="664"/>
      <c r="W31" s="664"/>
      <c r="X31" s="664"/>
      <c r="Y31" s="749"/>
      <c r="Z31" s="750" t="str">
        <f t="shared" si="49"/>
        <v>CroatiaPanama</v>
      </c>
      <c r="AA31" s="751" t="str">
        <f>IF($T25,$Y25&amp;Language!$E$197&amp;$X25,"")</f>
        <v/>
      </c>
      <c r="AE31" s="688"/>
      <c r="AF31" s="688"/>
      <c r="AG31" s="664"/>
      <c r="AH31" s="688"/>
      <c r="AI31" s="688"/>
      <c r="AJ31" s="688"/>
      <c r="AK31" s="688"/>
      <c r="AL31" s="688"/>
      <c r="AM31" s="688"/>
      <c r="AN31" s="688"/>
      <c r="AO31" s="688"/>
    </row>
    <row r="32" spans="2:86" s="662" customFormat="1" x14ac:dyDescent="0.25">
      <c r="C32" s="687"/>
      <c r="D32" s="664"/>
      <c r="E32" s="664"/>
      <c r="F32" s="665"/>
      <c r="G32" s="664"/>
      <c r="H32" s="764"/>
      <c r="O32" s="744" t="s">
        <v>1111</v>
      </c>
      <c r="P32" s="745"/>
      <c r="Q32" s="664"/>
      <c r="R32" s="664"/>
      <c r="S32" s="664"/>
      <c r="T32" s="664"/>
      <c r="U32" s="664"/>
      <c r="V32" s="664"/>
      <c r="W32" s="664"/>
      <c r="X32" s="664"/>
      <c r="Y32" s="749"/>
      <c r="Z32" s="750" t="str">
        <f t="shared" si="49"/>
        <v>EnglandPanama</v>
      </c>
      <c r="AA32" s="751" t="str">
        <f>IF($T26,$Y26&amp;Language!$E$197&amp;$X26,"")</f>
        <v/>
      </c>
      <c r="AE32" s="689"/>
      <c r="AF32" s="688"/>
      <c r="AH32" s="688"/>
      <c r="AI32" s="688"/>
      <c r="AJ32" s="688"/>
      <c r="AK32" s="688"/>
      <c r="AL32" s="688"/>
      <c r="AM32" s="688"/>
      <c r="AN32" s="689"/>
      <c r="AO32" s="688"/>
    </row>
    <row r="33" spans="3:41" s="662" customFormat="1" ht="12.75" thickBot="1" x14ac:dyDescent="0.3">
      <c r="C33" s="687"/>
      <c r="D33" s="664"/>
      <c r="E33" s="664"/>
      <c r="F33" s="664"/>
      <c r="G33" s="664"/>
      <c r="H33" s="664"/>
      <c r="O33" s="754" t="s">
        <v>1112</v>
      </c>
      <c r="P33" s="755"/>
      <c r="Q33" s="756"/>
      <c r="R33" s="756"/>
      <c r="S33" s="756"/>
      <c r="T33" s="756"/>
      <c r="U33" s="756"/>
      <c r="V33" s="756"/>
      <c r="W33" s="756"/>
      <c r="X33" s="756"/>
      <c r="Y33" s="760"/>
      <c r="Z33" s="761" t="str">
        <f t="shared" si="49"/>
        <v>GhanaCroatia</v>
      </c>
      <c r="AA33" s="762" t="str">
        <f>IF($T27,$Y27&amp;Language!$E$197&amp;$X27,"")</f>
        <v/>
      </c>
      <c r="AE33" s="686"/>
      <c r="AF33" s="686"/>
      <c r="AH33" s="686"/>
      <c r="AI33" s="686"/>
      <c r="AJ33" s="686"/>
      <c r="AK33" s="742"/>
      <c r="AL33" s="686"/>
      <c r="AM33" s="686"/>
      <c r="AN33" s="686"/>
      <c r="AO33" s="686"/>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baseColWidth="10" defaultColWidth="0" defaultRowHeight="15" zeroHeight="1" x14ac:dyDescent="0.25"/>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x14ac:dyDescent="0.25"/>
    <row r="2" spans="1:9" ht="38.25" customHeight="1" x14ac:dyDescent="0.25">
      <c r="B2" s="949" t="str">
        <f>Language!$E$123</f>
        <v>Fair play</v>
      </c>
      <c r="C2" s="950"/>
      <c r="D2" s="950"/>
      <c r="E2" s="950"/>
      <c r="F2" s="950"/>
    </row>
    <row r="3" spans="1:9" ht="75.75" customHeight="1" x14ac:dyDescent="0.25">
      <c r="B3" s="951" t="str">
        <f>Language!$E$193</f>
        <v>Here, the penalty points for the fair play rating can be entered.</v>
      </c>
      <c r="C3" s="951"/>
      <c r="D3" s="951"/>
      <c r="E3" s="951"/>
      <c r="F3" s="951"/>
    </row>
    <row r="4" spans="1:9" ht="18" customHeight="1" x14ac:dyDescent="0.25">
      <c r="B4" s="67"/>
      <c r="C4" s="67"/>
      <c r="D4" s="67"/>
      <c r="E4" s="67"/>
      <c r="F4" s="67"/>
    </row>
    <row r="5" spans="1:9" ht="19.5" thickBot="1" x14ac:dyDescent="0.35">
      <c r="A5" s="215" t="s">
        <v>24</v>
      </c>
      <c r="B5" s="393" t="str">
        <f>Language!$E$130&amp;" "&amp;A5</f>
        <v>Group A</v>
      </c>
      <c r="C5" s="864" t="str">
        <f>Language!$E$174</f>
        <v>Rating</v>
      </c>
      <c r="D5" s="215" t="s">
        <v>22</v>
      </c>
      <c r="E5" s="393" t="str">
        <f>Language!$E$130&amp;" "&amp;D5</f>
        <v>Group E</v>
      </c>
      <c r="F5" s="864" t="str">
        <f>Language!$E$174</f>
        <v>Rating</v>
      </c>
      <c r="G5" s="215" t="s">
        <v>32</v>
      </c>
      <c r="H5" s="393" t="str">
        <f>Language!$E$130&amp;" "&amp;G5</f>
        <v>Group I</v>
      </c>
      <c r="I5" s="864" t="str">
        <f>Language!$E$174</f>
        <v>Rating</v>
      </c>
    </row>
    <row r="6" spans="1:9" x14ac:dyDescent="0.25">
      <c r="B6" s="28" t="str">
        <f>VLOOKUP(A5&amp;"1",Groups!$B$7:$D$65,3,0)</f>
        <v>Mexico</v>
      </c>
      <c r="C6" s="68">
        <v>0</v>
      </c>
      <c r="E6" s="28" t="str">
        <f>VLOOKUP(D5&amp;"1",Groups!$B$7:$D$65,3,0)</f>
        <v>Germany</v>
      </c>
      <c r="F6" s="68">
        <v>0</v>
      </c>
      <c r="H6" s="28" t="str">
        <f>VLOOKUP(G5&amp;"1",Groups!$B$7:$D$65,3,0)</f>
        <v>France</v>
      </c>
      <c r="I6" s="68">
        <v>0</v>
      </c>
    </row>
    <row r="7" spans="1:9" x14ac:dyDescent="0.25">
      <c r="B7" s="28" t="str">
        <f>VLOOKUP(A5&amp;"2",Groups!$B$7:$D$65,3,0)</f>
        <v>South Africa</v>
      </c>
      <c r="C7" s="69">
        <v>0</v>
      </c>
      <c r="E7" s="28" t="str">
        <f>VLOOKUP(D5&amp;"2",Groups!$B$7:$D$65,3,0)</f>
        <v>Curaçao</v>
      </c>
      <c r="F7" s="69">
        <v>0</v>
      </c>
      <c r="H7" s="28" t="str">
        <f>VLOOKUP(G5&amp;"2",Groups!$B$7:$D$65,3,0)</f>
        <v>Senegal</v>
      </c>
      <c r="I7" s="69">
        <v>0</v>
      </c>
    </row>
    <row r="8" spans="1:9" x14ac:dyDescent="0.25">
      <c r="B8" s="28" t="str">
        <f>VLOOKUP(A5&amp;"3",Groups!$B$7:$D$65,3,0)</f>
        <v>Rep. of Korea</v>
      </c>
      <c r="C8" s="69">
        <v>0</v>
      </c>
      <c r="E8" s="28" t="str">
        <f>VLOOKUP(D5&amp;"3",Groups!$B$7:$D$65,3,0)</f>
        <v>Ivory Coast</v>
      </c>
      <c r="F8" s="69">
        <v>0</v>
      </c>
      <c r="H8" s="28" t="str">
        <f>VLOOKUP(G5&amp;"3",Groups!$B$7:$D$65,3,0)</f>
        <v>Iraq</v>
      </c>
      <c r="I8" s="69">
        <v>0</v>
      </c>
    </row>
    <row r="9" spans="1:9" x14ac:dyDescent="0.25">
      <c r="B9" s="28" t="str">
        <f>VLOOKUP(A5&amp;"4",Groups!$B$7:$D$65,3,0)</f>
        <v>Czech Rep.</v>
      </c>
      <c r="C9" s="69">
        <v>0</v>
      </c>
      <c r="E9" s="28" t="str">
        <f>VLOOKUP(D5&amp;"4",Groups!$B$7:$D$65,3,0)</f>
        <v>Ecuador</v>
      </c>
      <c r="F9" s="69">
        <v>0</v>
      </c>
      <c r="H9" s="28" t="str">
        <f>VLOOKUP(G5&amp;"4",Groups!$B$7:$D$65,3,0)</f>
        <v>Norway</v>
      </c>
      <c r="I9" s="69">
        <v>0</v>
      </c>
    </row>
    <row r="10" spans="1:9" x14ac:dyDescent="0.25">
      <c r="C10" s="26"/>
      <c r="F10" s="26"/>
      <c r="I10" s="382"/>
    </row>
    <row r="11" spans="1:9" ht="19.5" thickBot="1" x14ac:dyDescent="0.35">
      <c r="A11" s="215" t="s">
        <v>20</v>
      </c>
      <c r="B11" s="393" t="str">
        <f>Language!$E$130&amp;" "&amp;A11</f>
        <v>Group B</v>
      </c>
      <c r="C11" s="864" t="str">
        <f>Language!$E$174</f>
        <v>Rating</v>
      </c>
      <c r="D11" s="215" t="s">
        <v>23</v>
      </c>
      <c r="E11" s="393" t="str">
        <f>Language!$E$130&amp;" "&amp;D11</f>
        <v>Group F</v>
      </c>
      <c r="F11" s="864" t="str">
        <f>Language!$E$174</f>
        <v>Rating</v>
      </c>
      <c r="G11" s="215" t="s">
        <v>841</v>
      </c>
      <c r="H11" s="393" t="str">
        <f>Language!$E$130&amp;" "&amp;G11</f>
        <v>Group J</v>
      </c>
      <c r="I11" s="864" t="str">
        <f>Language!$E$174</f>
        <v>Rating</v>
      </c>
    </row>
    <row r="12" spans="1:9" x14ac:dyDescent="0.25">
      <c r="B12" s="28" t="str">
        <f>VLOOKUP(A11&amp;"1",Groups!$B$7:$D$65,3,0)</f>
        <v>Canada</v>
      </c>
      <c r="C12" s="68">
        <v>0</v>
      </c>
      <c r="E12" s="28" t="str">
        <f>VLOOKUP(D11&amp;"1",Groups!$B$7:$D$65,3,0)</f>
        <v>Netherlands</v>
      </c>
      <c r="F12" s="68">
        <v>0</v>
      </c>
      <c r="H12" s="28" t="str">
        <f>VLOOKUP(G11&amp;"1",Groups!$B$7:$D$65,3,0)</f>
        <v>Argentina</v>
      </c>
      <c r="I12" s="68">
        <v>0</v>
      </c>
    </row>
    <row r="13" spans="1:9" x14ac:dyDescent="0.25">
      <c r="B13" s="28" t="str">
        <f>VLOOKUP(A11&amp;"2",Groups!$B$7:$D$65,3,0)</f>
        <v>Bosnia/Herzeg.</v>
      </c>
      <c r="C13" s="69">
        <v>0</v>
      </c>
      <c r="E13" s="28" t="str">
        <f>VLOOKUP(D11&amp;"2",Groups!$B$7:$D$65,3,0)</f>
        <v>Japan</v>
      </c>
      <c r="F13" s="69">
        <v>0</v>
      </c>
      <c r="H13" s="28" t="str">
        <f>VLOOKUP(G11&amp;"2",Groups!$B$7:$D$65,3,0)</f>
        <v>Algeria</v>
      </c>
      <c r="I13" s="69">
        <v>0</v>
      </c>
    </row>
    <row r="14" spans="1:9" x14ac:dyDescent="0.25">
      <c r="B14" s="28" t="str">
        <f>VLOOKUP(A11&amp;"3",Groups!$B$7:$D$65,3,0)</f>
        <v>Qatar</v>
      </c>
      <c r="C14" s="69">
        <v>0</v>
      </c>
      <c r="E14" s="28" t="str">
        <f>VLOOKUP(D11&amp;"3",Groups!$B$7:$D$65,3,0)</f>
        <v>Sweden</v>
      </c>
      <c r="F14" s="69">
        <v>0</v>
      </c>
      <c r="H14" s="28" t="str">
        <f>VLOOKUP(G11&amp;"3",Groups!$B$7:$D$65,3,0)</f>
        <v>Austria</v>
      </c>
      <c r="I14" s="69">
        <v>0</v>
      </c>
    </row>
    <row r="15" spans="1:9" x14ac:dyDescent="0.25">
      <c r="B15" s="28" t="str">
        <f>VLOOKUP(A11&amp;"4",Groups!$B$7:$D$65,3,0)</f>
        <v>Switzerland</v>
      </c>
      <c r="C15" s="69">
        <v>0</v>
      </c>
      <c r="E15" s="28" t="str">
        <f>VLOOKUP(D11&amp;"4",Groups!$B$7:$D$65,3,0)</f>
        <v>Tunisia</v>
      </c>
      <c r="F15" s="69">
        <v>0</v>
      </c>
      <c r="H15" s="28" t="str">
        <f>VLOOKUP(G11&amp;"4",Groups!$B$7:$D$65,3,0)</f>
        <v>Jordan</v>
      </c>
      <c r="I15" s="69">
        <v>0</v>
      </c>
    </row>
    <row r="16" spans="1:9" x14ac:dyDescent="0.25">
      <c r="C16" s="26"/>
      <c r="F16" s="26"/>
      <c r="I16" s="382"/>
    </row>
    <row r="17" spans="1:9" ht="19.5" thickBot="1" x14ac:dyDescent="0.35">
      <c r="A17" s="215" t="s">
        <v>21</v>
      </c>
      <c r="B17" s="393" t="str">
        <f>Language!$E$130&amp;" "&amp;A17</f>
        <v>Group C</v>
      </c>
      <c r="C17" s="864" t="str">
        <f>Language!$E$174</f>
        <v>Rating</v>
      </c>
      <c r="D17" s="215" t="s">
        <v>272</v>
      </c>
      <c r="E17" s="393" t="str">
        <f>Language!$E$130&amp;" "&amp;D17</f>
        <v>Group G</v>
      </c>
      <c r="F17" s="864" t="str">
        <f>Language!$E$174</f>
        <v>Rating</v>
      </c>
      <c r="G17" s="215" t="s">
        <v>33</v>
      </c>
      <c r="H17" s="393" t="str">
        <f>Language!$E$130&amp;" "&amp;G17</f>
        <v>Group K</v>
      </c>
      <c r="I17" s="864" t="str">
        <f>Language!$E$174</f>
        <v>Rating</v>
      </c>
    </row>
    <row r="18" spans="1:9" x14ac:dyDescent="0.25">
      <c r="B18" s="28" t="str">
        <f>VLOOKUP(A17&amp;"1",Groups!$B$7:$D$65,3,0)</f>
        <v>Brazil</v>
      </c>
      <c r="C18" s="68">
        <v>0</v>
      </c>
      <c r="E18" s="28" t="str">
        <f>VLOOKUP(D17&amp;"1",Groups!$B$7:$D$65,3,0)</f>
        <v>Belgium</v>
      </c>
      <c r="F18" s="68">
        <v>0</v>
      </c>
      <c r="H18" s="28" t="str">
        <f>VLOOKUP(G17&amp;"1",Groups!$B$7:$D$65,3,0)</f>
        <v>Portugal</v>
      </c>
      <c r="I18" s="68">
        <v>0</v>
      </c>
    </row>
    <row r="19" spans="1:9" x14ac:dyDescent="0.25">
      <c r="B19" s="28" t="str">
        <f>VLOOKUP(A17&amp;"2",Groups!$B$7:$D$65,3,0)</f>
        <v>Morocco</v>
      </c>
      <c r="C19" s="69">
        <v>0</v>
      </c>
      <c r="E19" s="28" t="str">
        <f>VLOOKUP(D17&amp;"2",Groups!$B$7:$D$65,3,0)</f>
        <v>Egypt</v>
      </c>
      <c r="F19" s="69">
        <v>0</v>
      </c>
      <c r="H19" s="28" t="str">
        <f>VLOOKUP(G17&amp;"2",Groups!$B$7:$D$65,3,0)</f>
        <v>DR Congo</v>
      </c>
      <c r="I19" s="69">
        <v>0</v>
      </c>
    </row>
    <row r="20" spans="1:9" x14ac:dyDescent="0.25">
      <c r="B20" s="28" t="str">
        <f>VLOOKUP(A17&amp;"3",Groups!$B$7:$D$65,3,0)</f>
        <v>Haiti</v>
      </c>
      <c r="C20" s="69">
        <v>0</v>
      </c>
      <c r="E20" s="28" t="str">
        <f>VLOOKUP(D17&amp;"3",Groups!$B$7:$D$65,3,0)</f>
        <v>IR Iran</v>
      </c>
      <c r="F20" s="69">
        <v>0</v>
      </c>
      <c r="H20" s="28" t="str">
        <f>VLOOKUP(G17&amp;"3",Groups!$B$7:$D$65,3,0)</f>
        <v>Uzbekistan</v>
      </c>
      <c r="I20" s="69">
        <v>0</v>
      </c>
    </row>
    <row r="21" spans="1:9" x14ac:dyDescent="0.25">
      <c r="B21" s="28" t="str">
        <f>VLOOKUP(A17&amp;"4",Groups!$B$7:$D$65,3,0)</f>
        <v>Scotland</v>
      </c>
      <c r="C21" s="69">
        <v>0</v>
      </c>
      <c r="E21" s="28" t="str">
        <f>VLOOKUP(D17&amp;"4",Groups!$B$7:$D$65,3,0)</f>
        <v>New Zealand</v>
      </c>
      <c r="F21" s="69">
        <v>0</v>
      </c>
      <c r="H21" s="28" t="str">
        <f>VLOOKUP(G17&amp;"4",Groups!$B$7:$D$65,3,0)</f>
        <v>Colombia</v>
      </c>
      <c r="I21" s="69">
        <v>0</v>
      </c>
    </row>
    <row r="22" spans="1:9" x14ac:dyDescent="0.25">
      <c r="C22" s="26"/>
      <c r="F22" s="26"/>
      <c r="I22" s="382"/>
    </row>
    <row r="23" spans="1:9" ht="19.5" thickBot="1" x14ac:dyDescent="0.35">
      <c r="A23" s="215" t="s">
        <v>25</v>
      </c>
      <c r="B23" s="393" t="str">
        <f>Language!$E$130&amp;" "&amp;A23</f>
        <v>Group D</v>
      </c>
      <c r="C23" s="864" t="str">
        <f>Language!$E$174</f>
        <v>Rating</v>
      </c>
      <c r="D23" s="215" t="s">
        <v>31</v>
      </c>
      <c r="E23" s="393" t="str">
        <f>Language!$E$130&amp;" "&amp;D23</f>
        <v>Group H</v>
      </c>
      <c r="F23" s="864" t="str">
        <f>Language!$E$174</f>
        <v>Rating</v>
      </c>
      <c r="G23" s="215" t="s">
        <v>34</v>
      </c>
      <c r="H23" s="393" t="str">
        <f>Language!$E$130&amp;" "&amp;G23</f>
        <v>Group L</v>
      </c>
      <c r="I23" s="864" t="str">
        <f>Language!$E$174</f>
        <v>Rating</v>
      </c>
    </row>
    <row r="24" spans="1:9" x14ac:dyDescent="0.25">
      <c r="B24" s="28" t="str">
        <f>VLOOKUP(A23&amp;"1",Groups!$B$7:$D$65,3,0)</f>
        <v>USA</v>
      </c>
      <c r="C24" s="68">
        <v>0</v>
      </c>
      <c r="E24" s="28" t="str">
        <f>VLOOKUP(D23&amp;"1",Groups!$B$7:$D$65,3,0)</f>
        <v>Spain</v>
      </c>
      <c r="F24" s="68">
        <v>0</v>
      </c>
      <c r="H24" s="28" t="str">
        <f>VLOOKUP(G23&amp;"1",Groups!$B$7:$D$65,3,0)</f>
        <v>England</v>
      </c>
      <c r="I24" s="68">
        <v>0</v>
      </c>
    </row>
    <row r="25" spans="1:9" x14ac:dyDescent="0.25">
      <c r="B25" s="28" t="str">
        <f>VLOOKUP(A23&amp;"2",Groups!$B$7:$D$65,3,0)</f>
        <v>Paraguay</v>
      </c>
      <c r="C25" s="69">
        <v>0</v>
      </c>
      <c r="E25" s="28" t="str">
        <f>VLOOKUP(D23&amp;"2",Groups!$B$7:$D$65,3,0)</f>
        <v>Cape Verde</v>
      </c>
      <c r="F25" s="69">
        <v>0</v>
      </c>
      <c r="H25" s="28" t="str">
        <f>VLOOKUP(G23&amp;"2",Groups!$B$7:$D$65,3,0)</f>
        <v>Croatia</v>
      </c>
      <c r="I25" s="69">
        <v>0</v>
      </c>
    </row>
    <row r="26" spans="1:9" x14ac:dyDescent="0.25">
      <c r="B26" s="28" t="str">
        <f>VLOOKUP(A23&amp;"3",Groups!$B$7:$D$65,3,0)</f>
        <v>Australia</v>
      </c>
      <c r="C26" s="69">
        <v>0</v>
      </c>
      <c r="E26" s="28" t="str">
        <f>VLOOKUP(D23&amp;"3",Groups!$B$7:$D$65,3,0)</f>
        <v>Saudi Arabia</v>
      </c>
      <c r="F26" s="69">
        <v>0</v>
      </c>
      <c r="H26" s="28" t="str">
        <f>VLOOKUP(G23&amp;"3",Groups!$B$7:$D$65,3,0)</f>
        <v>Ghana</v>
      </c>
      <c r="I26" s="69">
        <v>0</v>
      </c>
    </row>
    <row r="27" spans="1:9" x14ac:dyDescent="0.25">
      <c r="B27" s="28" t="str">
        <f>VLOOKUP(A23&amp;"4",Groups!$B$7:$D$65,3,0)</f>
        <v>Turkey</v>
      </c>
      <c r="C27" s="69">
        <v>0</v>
      </c>
      <c r="E27" s="28" t="str">
        <f>VLOOKUP(D23&amp;"4",Groups!$B$7:$D$65,3,0)</f>
        <v>Uruguay</v>
      </c>
      <c r="F27" s="69">
        <v>0</v>
      </c>
      <c r="H27" s="28" t="str">
        <f>VLOOKUP(G23&amp;"4",Groups!$B$7:$D$65,3,0)</f>
        <v>Panama</v>
      </c>
      <c r="I27" s="69">
        <v>0</v>
      </c>
    </row>
    <row r="28" spans="1:9" x14ac:dyDescent="0.25"/>
    <row r="29" spans="1:9" x14ac:dyDescent="0.25"/>
    <row r="30" spans="1:9" x14ac:dyDescent="0.25"/>
    <row r="31" spans="1:9" x14ac:dyDescent="0.25"/>
  </sheetData>
  <sheetProtection sheet="1" selectLockedCells="1"/>
  <mergeCells count="2">
    <mergeCell ref="B2:F2"/>
    <mergeCell ref="B3:F3"/>
  </mergeCells>
  <conditionalFormatting sqref="C6:C9 C12:C15 C18:C21 C24:C27 F6:F9 F12:F15 F18:F21 F24:F27 I6:I9 I12:I15 I18:I21 I24:I27">
    <cfRule type="cellIs" dxfId="118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808"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16384" width="11.42578125" hidden="1"/>
  </cols>
  <sheetData>
    <row r="1" spans="2:49" ht="34.5" customHeight="1" x14ac:dyDescent="0.45">
      <c r="C1" s="822"/>
      <c r="D1" s="865" t="str">
        <f>Language!$E$122</f>
        <v>Direct comparisons</v>
      </c>
    </row>
    <row r="2" spans="2:49" x14ac:dyDescent="0.25"/>
    <row r="3" spans="2:49" ht="18.75" x14ac:dyDescent="0.3">
      <c r="D3" s="853" t="str">
        <f>Language!$E$140</f>
        <v>Overall table</v>
      </c>
      <c r="O3" s="853" t="str">
        <f>Language!$E$137</f>
        <v>head-to-head record 1</v>
      </c>
      <c r="Z3" s="853" t="str">
        <f>Language!$E$138</f>
        <v>head-to-head record 2</v>
      </c>
      <c r="AK3" s="853" t="str">
        <f>Language!$E$139</f>
        <v>head-to-head record 3</v>
      </c>
    </row>
    <row r="4" spans="2:49" ht="15.75" thickBot="1" x14ac:dyDescent="0.3">
      <c r="D4" s="854">
        <v>7</v>
      </c>
      <c r="Z4" s="885" t="str">
        <f>IF(COUNTBLANK(CalcA!$BN$14:$BN$17)&lt;4,Language!$E$136,"")</f>
        <v/>
      </c>
      <c r="AK4" s="885" t="str">
        <f>IF(COUNTBLANK(CalcA!$BZ$14:$BZ$17)&lt;4,Language!$E$136,"")</f>
        <v/>
      </c>
    </row>
    <row r="5" spans="2:49" ht="24.75" thickTop="1" x14ac:dyDescent="0.35">
      <c r="B5" s="859" t="s">
        <v>24</v>
      </c>
      <c r="C5" s="828"/>
      <c r="D5" s="841"/>
      <c r="E5" s="852" t="str">
        <f>Language!$E$131</f>
        <v>Pts.</v>
      </c>
      <c r="F5" s="852" t="str">
        <f>Language!$E$132</f>
        <v>GD</v>
      </c>
      <c r="G5" s="952" t="str">
        <f>Language!$E$133</f>
        <v>Goals</v>
      </c>
      <c r="H5" s="953"/>
      <c r="I5" s="953"/>
      <c r="J5" s="844" t="str">
        <f t="array" ref="J5:M5">LEFT(CalcA!$H$21:$K$21,$D$4)</f>
        <v>Mexico</v>
      </c>
      <c r="K5" s="842" t="str">
        <v>South A</v>
      </c>
      <c r="L5" s="842" t="str">
        <v>Rep. of</v>
      </c>
      <c r="M5" s="843" t="str">
        <v>Czech R</v>
      </c>
      <c r="O5" s="841"/>
      <c r="P5" s="852" t="str">
        <f>Language!$E$131</f>
        <v>Pts.</v>
      </c>
      <c r="Q5" s="852" t="str">
        <f>Language!$E$132</f>
        <v>GD</v>
      </c>
      <c r="R5" s="952" t="str">
        <f>Language!$E$133</f>
        <v>Goals</v>
      </c>
      <c r="S5" s="953"/>
      <c r="T5" s="953"/>
      <c r="U5" s="844" t="str">
        <f t="array" ref="U5:X5">LEFT(CalcA!$BE$13:$BH$13,$D$4)</f>
        <v>Mexico</v>
      </c>
      <c r="V5" s="842" t="str">
        <v>South A</v>
      </c>
      <c r="W5" s="842" t="str">
        <v>Rep. of</v>
      </c>
      <c r="X5" s="843" t="str">
        <v>Czech R</v>
      </c>
      <c r="Z5" s="841"/>
      <c r="AA5" s="852" t="str">
        <f>Language!$E$131</f>
        <v>Pts.</v>
      </c>
      <c r="AB5" s="852" t="str">
        <f>Language!$E$132</f>
        <v>GD</v>
      </c>
      <c r="AC5" s="952" t="str">
        <f>Language!$E$133</f>
        <v>Goals</v>
      </c>
      <c r="AD5" s="953"/>
      <c r="AE5" s="953"/>
      <c r="AF5" s="844" t="str">
        <f t="array" ref="AF5:AI5">IF(COUNTBLANK(CalcA!$AZ$22:$AZ$25)&lt;4,LEFT(CalcA!$BE$21:$BH$21,$D$4),LEFT(CalcA!$BS$13:$BV$13,$D$4))</f>
        <v/>
      </c>
      <c r="AG5" s="842" t="str">
        <v/>
      </c>
      <c r="AH5" s="842" t="str">
        <v/>
      </c>
      <c r="AI5" s="843" t="str">
        <v/>
      </c>
      <c r="AK5" s="841"/>
      <c r="AL5" s="852" t="str">
        <f>Language!$E$131</f>
        <v>Pts.</v>
      </c>
      <c r="AM5" s="852" t="str">
        <f>Language!$E$132</f>
        <v>GD</v>
      </c>
      <c r="AN5" s="952" t="str">
        <f>Language!$E$133</f>
        <v>Goals</v>
      </c>
      <c r="AO5" s="953"/>
      <c r="AP5" s="953"/>
      <c r="AQ5" s="844" t="str">
        <f t="array" ref="AQ5:AT5">LEFT(CalcA!$CE$13:$CH$13,$D$4)</f>
        <v/>
      </c>
      <c r="AR5" s="842" t="str">
        <v/>
      </c>
      <c r="AS5" s="842" t="str">
        <v/>
      </c>
      <c r="AT5" s="843" t="str">
        <v/>
      </c>
      <c r="AV5" s="867" t="str">
        <f>Language!$E$123</f>
        <v>Fair play</v>
      </c>
      <c r="AW5" s="868" t="str">
        <f>Language!$E$186</f>
        <v>FIFA Rank</v>
      </c>
    </row>
    <row r="6" spans="2:49" x14ac:dyDescent="0.25">
      <c r="B6" s="862" t="str">
        <f t="array" ref="B6:B9">IF(CalcA!$M$22:$M$25,"•","")</f>
        <v/>
      </c>
      <c r="D6" s="856" t="str">
        <f t="array" ref="D6:D9">CalcA!$D$22:$D$25</f>
        <v>Mexico</v>
      </c>
      <c r="E6" s="838">
        <f t="array" ref="E6:E9">CalcA!$E$22:$E$25</f>
        <v>0</v>
      </c>
      <c r="F6" s="838">
        <f>G6-I6</f>
        <v>0</v>
      </c>
      <c r="G6" s="839">
        <f t="array" ref="G6:G9">CalcA!$F$22:$F$25</f>
        <v>0</v>
      </c>
      <c r="H6" s="851" t="str">
        <f>Language!$E$197</f>
        <v xml:space="preserve"> - </v>
      </c>
      <c r="I6" s="848">
        <f t="array" ref="I6:I9">CalcA!$G$22:$G$25</f>
        <v>0</v>
      </c>
      <c r="J6" s="845" t="str">
        <f t="array" ref="J6:M9">CalcA!$H$22:$K$25</f>
        <v/>
      </c>
      <c r="K6" s="838" t="str">
        <v/>
      </c>
      <c r="L6" s="838" t="str">
        <v/>
      </c>
      <c r="M6" s="840" t="str">
        <v/>
      </c>
      <c r="O6" s="856" t="str">
        <f t="array" ref="O6:O9">CalcA!$AZ$14:$AZ$17</f>
        <v>Mexico</v>
      </c>
      <c r="P6" s="838">
        <f t="array" ref="P6:P9">CalcA!$BA$14:$BA$17</f>
        <v>0</v>
      </c>
      <c r="Q6" s="838">
        <f t="array" ref="Q6:Q9">CalcA!$BB$14:$BB$17</f>
        <v>0</v>
      </c>
      <c r="R6" s="839">
        <f t="array" ref="R6:R9">CalcA!$BC$14:$BC$17</f>
        <v>0</v>
      </c>
      <c r="S6" s="851" t="str">
        <f>Language!$E$197</f>
        <v xml:space="preserve"> - </v>
      </c>
      <c r="T6" s="848">
        <f>IF(O6="","",R6-Q6)</f>
        <v>0</v>
      </c>
      <c r="U6" s="845" t="str">
        <f t="array" ref="U6:X9">CalcA!$BE$14:$BH$17</f>
        <v/>
      </c>
      <c r="V6" s="838" t="str">
        <v/>
      </c>
      <c r="W6" s="838" t="str">
        <v/>
      </c>
      <c r="X6" s="840" t="str">
        <v/>
      </c>
      <c r="Z6" s="856" t="str">
        <f t="array" ref="Z6:Z9">IF(COUNTBLANK(CalcA!$AZ$22:$AZ$25)&lt;4,CalcA!$AZ$22:$AZ$25,CalcA!$BN$14:$BN$17)</f>
        <v/>
      </c>
      <c r="AA6" s="838" t="str">
        <f t="array" ref="AA6:AA9">IF(COUNTBLANK(CalcA!$AZ$22:$AZ$25)&lt;4,CalcA!$BA$22:$BA$25,CalcA!$BO$14:$BO$17)</f>
        <v/>
      </c>
      <c r="AB6" s="838" t="str">
        <f t="array" ref="AB6:AB9">IF(COUNTBLANK(CalcA!$AZ$22:$AZ$25)&lt;4,CalcA!$BB$22:$BB$25,CalcA!$BP$14:$BP$17)</f>
        <v/>
      </c>
      <c r="AC6" s="839" t="str">
        <f t="array" ref="AC6:AC9">IF(COUNTBLANK(CalcA!$AZ$22:$AZ$25)&lt;4,CalcA!$BC$22:$BC$25,CalcA!$BQ$14:$BQ$17)</f>
        <v/>
      </c>
      <c r="AD6" s="851" t="str">
        <f>Language!$E$197</f>
        <v xml:space="preserve"> - </v>
      </c>
      <c r="AE6" s="848" t="str">
        <f>IF(Z6="","",AC6-AB6)</f>
        <v/>
      </c>
      <c r="AF6" s="845" t="str">
        <f t="array" ref="AF6:AI9">IF(COUNTBLANK(CalcA!$AZ$22:$AZ$25)&lt;4,CalcA!$BE$22:$BH$25,CalcA!$BS$14:$BV$17)</f>
        <v/>
      </c>
      <c r="AG6" s="838" t="str">
        <v/>
      </c>
      <c r="AH6" s="838" t="str">
        <v/>
      </c>
      <c r="AI6" s="840" t="str">
        <v/>
      </c>
      <c r="AK6" s="856" t="str">
        <f t="array" ref="AK6:AK9">CalcA!$BZ$14:$BZ$17</f>
        <v/>
      </c>
      <c r="AL6" s="838" t="str">
        <f t="array" ref="AL6:AL9">CalcA!$CA$14:$CA$17</f>
        <v/>
      </c>
      <c r="AM6" s="838" t="str">
        <f t="array" ref="AM6:AM9">CalcA!$CB$14:$CB$17</f>
        <v/>
      </c>
      <c r="AN6" s="839" t="str">
        <f t="array" ref="AN6:AN9">CalcA!$CC$14:$CC$17</f>
        <v/>
      </c>
      <c r="AO6" s="851" t="str">
        <f>Language!$E$197</f>
        <v xml:space="preserve"> - </v>
      </c>
      <c r="AP6" s="848" t="str">
        <f t="shared" ref="AP6:AP9" si="0">IF(AK6="","",AN6-AM6)</f>
        <v/>
      </c>
      <c r="AQ6" s="845" t="str">
        <f t="array" ref="AQ6:AT9">CalcA!$CE$14:$CH$17</f>
        <v/>
      </c>
      <c r="AR6" s="838" t="str">
        <v/>
      </c>
      <c r="AS6" s="838" t="str">
        <v/>
      </c>
      <c r="AT6" s="840" t="str">
        <v/>
      </c>
      <c r="AV6" s="869">
        <f t="array" ref="AV6:AV9">VLOOKUP($D$6:$D$9,CalcA!$D$5:$P$8,13,0)</f>
        <v>0</v>
      </c>
      <c r="AW6" s="840">
        <f t="array" ref="AW6:AW9">VLOOKUP($D$6:$D$9,CalcA!$D$5:$Q$8,14,0)</f>
        <v>15</v>
      </c>
    </row>
    <row r="7" spans="2:49" x14ac:dyDescent="0.25">
      <c r="B7" s="862" t="str">
        <v/>
      </c>
      <c r="D7" s="857" t="str">
        <v>South Africa</v>
      </c>
      <c r="E7" s="829">
        <v>0</v>
      </c>
      <c r="F7" s="829">
        <f t="shared" ref="F7:F9" si="1">G7-I7</f>
        <v>0</v>
      </c>
      <c r="G7" s="834">
        <v>0</v>
      </c>
      <c r="H7" s="836" t="str">
        <f>Language!$E$197</f>
        <v xml:space="preserve"> - </v>
      </c>
      <c r="I7" s="849">
        <v>0</v>
      </c>
      <c r="J7" s="846" t="str">
        <v/>
      </c>
      <c r="K7" s="830" t="str">
        <v/>
      </c>
      <c r="L7" s="829" t="str">
        <v/>
      </c>
      <c r="M7" s="831" t="str">
        <v/>
      </c>
      <c r="O7" s="857" t="str">
        <v>South Africa</v>
      </c>
      <c r="P7" s="829">
        <v>0</v>
      </c>
      <c r="Q7" s="829">
        <v>0</v>
      </c>
      <c r="R7" s="834">
        <v>0</v>
      </c>
      <c r="S7" s="836" t="str">
        <f>Language!$E$197</f>
        <v xml:space="preserve"> - </v>
      </c>
      <c r="T7" s="849">
        <f t="shared" ref="T7:T9" si="2">IF(O7="","",R7-Q7)</f>
        <v>0</v>
      </c>
      <c r="U7" s="846" t="str">
        <v/>
      </c>
      <c r="V7" s="830" t="str">
        <v/>
      </c>
      <c r="W7" s="829" t="str">
        <v/>
      </c>
      <c r="X7" s="831" t="str">
        <v/>
      </c>
      <c r="Z7" s="857" t="str">
        <v/>
      </c>
      <c r="AA7" s="829" t="str">
        <v/>
      </c>
      <c r="AB7" s="829" t="str">
        <v/>
      </c>
      <c r="AC7" s="834" t="str">
        <v/>
      </c>
      <c r="AD7" s="836" t="str">
        <f>Language!$E$197</f>
        <v xml:space="preserve"> - </v>
      </c>
      <c r="AE7" s="849" t="str">
        <f t="shared" ref="AE7:AE9" si="3">IF(Z7="","",AC7-AB7)</f>
        <v/>
      </c>
      <c r="AF7" s="846" t="str">
        <v/>
      </c>
      <c r="AG7" s="830" t="str">
        <v/>
      </c>
      <c r="AH7" s="829" t="str">
        <v/>
      </c>
      <c r="AI7" s="831" t="str">
        <v/>
      </c>
      <c r="AK7" s="857" t="str">
        <v/>
      </c>
      <c r="AL7" s="829" t="str">
        <v/>
      </c>
      <c r="AM7" s="829" t="str">
        <v/>
      </c>
      <c r="AN7" s="834" t="str">
        <v/>
      </c>
      <c r="AO7" s="836" t="str">
        <f>Language!$E$197</f>
        <v xml:space="preserve"> - </v>
      </c>
      <c r="AP7" s="849" t="str">
        <f t="shared" si="0"/>
        <v/>
      </c>
      <c r="AQ7" s="846" t="str">
        <v/>
      </c>
      <c r="AR7" s="830" t="str">
        <v/>
      </c>
      <c r="AS7" s="829" t="str">
        <v/>
      </c>
      <c r="AT7" s="831" t="str">
        <v/>
      </c>
      <c r="AV7" s="870">
        <v>0</v>
      </c>
      <c r="AW7" s="831">
        <v>60</v>
      </c>
    </row>
    <row r="8" spans="2:49" x14ac:dyDescent="0.25">
      <c r="B8" s="862" t="str">
        <v/>
      </c>
      <c r="D8" s="857" t="str">
        <v>Rep. of Korea</v>
      </c>
      <c r="E8" s="829">
        <v>0</v>
      </c>
      <c r="F8" s="829">
        <f t="shared" si="1"/>
        <v>0</v>
      </c>
      <c r="G8" s="834">
        <v>0</v>
      </c>
      <c r="H8" s="836" t="str">
        <f>Language!$E$197</f>
        <v xml:space="preserve"> - </v>
      </c>
      <c r="I8" s="849">
        <v>0</v>
      </c>
      <c r="J8" s="846" t="str">
        <v/>
      </c>
      <c r="K8" s="829" t="str">
        <v/>
      </c>
      <c r="L8" s="830" t="str">
        <v/>
      </c>
      <c r="M8" s="831" t="str">
        <v/>
      </c>
      <c r="O8" s="857" t="str">
        <v>Rep. of Korea</v>
      </c>
      <c r="P8" s="829">
        <v>0</v>
      </c>
      <c r="Q8" s="829">
        <v>0</v>
      </c>
      <c r="R8" s="834">
        <v>0</v>
      </c>
      <c r="S8" s="836" t="str">
        <f>Language!$E$197</f>
        <v xml:space="preserve"> - </v>
      </c>
      <c r="T8" s="849">
        <f t="shared" si="2"/>
        <v>0</v>
      </c>
      <c r="U8" s="846" t="str">
        <v/>
      </c>
      <c r="V8" s="829" t="str">
        <v/>
      </c>
      <c r="W8" s="830" t="str">
        <v/>
      </c>
      <c r="X8" s="831" t="str">
        <v/>
      </c>
      <c r="Z8" s="857" t="str">
        <v/>
      </c>
      <c r="AA8" s="829" t="str">
        <v/>
      </c>
      <c r="AB8" s="829" t="str">
        <v/>
      </c>
      <c r="AC8" s="834" t="str">
        <v/>
      </c>
      <c r="AD8" s="836" t="str">
        <f>Language!$E$197</f>
        <v xml:space="preserve"> - </v>
      </c>
      <c r="AE8" s="849" t="str">
        <f t="shared" si="3"/>
        <v/>
      </c>
      <c r="AF8" s="846" t="str">
        <v/>
      </c>
      <c r="AG8" s="829" t="str">
        <v/>
      </c>
      <c r="AH8" s="830" t="str">
        <v/>
      </c>
      <c r="AI8" s="831" t="str">
        <v/>
      </c>
      <c r="AK8" s="857" t="str">
        <v/>
      </c>
      <c r="AL8" s="829" t="str">
        <v/>
      </c>
      <c r="AM8" s="829" t="str">
        <v/>
      </c>
      <c r="AN8" s="834" t="str">
        <v/>
      </c>
      <c r="AO8" s="836" t="str">
        <f>Language!$E$197</f>
        <v xml:space="preserve"> - </v>
      </c>
      <c r="AP8" s="849" t="str">
        <f t="shared" si="0"/>
        <v/>
      </c>
      <c r="AQ8" s="846" t="str">
        <v/>
      </c>
      <c r="AR8" s="829" t="str">
        <v/>
      </c>
      <c r="AS8" s="830" t="str">
        <v/>
      </c>
      <c r="AT8" s="831" t="str">
        <v/>
      </c>
      <c r="AV8" s="870">
        <v>0</v>
      </c>
      <c r="AW8" s="831">
        <v>25</v>
      </c>
    </row>
    <row r="9" spans="2:49" ht="15.75" thickBot="1" x14ac:dyDescent="0.3">
      <c r="B9" s="862" t="str">
        <v/>
      </c>
      <c r="D9" s="858" t="str">
        <v>Czech Rep.</v>
      </c>
      <c r="E9" s="832">
        <v>0</v>
      </c>
      <c r="F9" s="832">
        <f t="shared" si="1"/>
        <v>0</v>
      </c>
      <c r="G9" s="835">
        <v>0</v>
      </c>
      <c r="H9" s="837" t="str">
        <f>Language!$E$197</f>
        <v xml:space="preserve"> - </v>
      </c>
      <c r="I9" s="850">
        <v>0</v>
      </c>
      <c r="J9" s="847" t="str">
        <v/>
      </c>
      <c r="K9" s="832" t="str">
        <v/>
      </c>
      <c r="L9" s="832" t="str">
        <v/>
      </c>
      <c r="M9" s="833" t="str">
        <v/>
      </c>
      <c r="O9" s="858" t="str">
        <v>Czech Rep.</v>
      </c>
      <c r="P9" s="832">
        <v>0</v>
      </c>
      <c r="Q9" s="832">
        <v>0</v>
      </c>
      <c r="R9" s="835">
        <v>0</v>
      </c>
      <c r="S9" s="837" t="str">
        <f>Language!$E$197</f>
        <v xml:space="preserve"> - </v>
      </c>
      <c r="T9" s="850">
        <f t="shared" si="2"/>
        <v>0</v>
      </c>
      <c r="U9" s="847" t="str">
        <v/>
      </c>
      <c r="V9" s="832" t="str">
        <v/>
      </c>
      <c r="W9" s="832" t="str">
        <v/>
      </c>
      <c r="X9" s="833" t="str">
        <v/>
      </c>
      <c r="Z9" s="858" t="str">
        <v/>
      </c>
      <c r="AA9" s="832" t="str">
        <v/>
      </c>
      <c r="AB9" s="832" t="str">
        <v/>
      </c>
      <c r="AC9" s="835" t="str">
        <v/>
      </c>
      <c r="AD9" s="837" t="str">
        <f>Language!$E$197</f>
        <v xml:space="preserve"> - </v>
      </c>
      <c r="AE9" s="850" t="str">
        <f t="shared" si="3"/>
        <v/>
      </c>
      <c r="AF9" s="847" t="str">
        <v/>
      </c>
      <c r="AG9" s="832" t="str">
        <v/>
      </c>
      <c r="AH9" s="832" t="str">
        <v/>
      </c>
      <c r="AI9" s="833" t="str">
        <v/>
      </c>
      <c r="AK9" s="858" t="str">
        <v/>
      </c>
      <c r="AL9" s="832" t="str">
        <v/>
      </c>
      <c r="AM9" s="832" t="str">
        <v/>
      </c>
      <c r="AN9" s="835" t="str">
        <v/>
      </c>
      <c r="AO9" s="837" t="str">
        <f>Language!$E$197</f>
        <v xml:space="preserve"> - </v>
      </c>
      <c r="AP9" s="850" t="str">
        <f t="shared" si="0"/>
        <v/>
      </c>
      <c r="AQ9" s="847" t="str">
        <v/>
      </c>
      <c r="AR9" s="832" t="str">
        <v/>
      </c>
      <c r="AS9" s="832" t="str">
        <v/>
      </c>
      <c r="AT9" s="833" t="str">
        <v/>
      </c>
      <c r="AV9" s="871">
        <v>0</v>
      </c>
      <c r="AW9" s="872">
        <v>41</v>
      </c>
    </row>
    <row r="10" spans="2:49" ht="15.75" thickTop="1" x14ac:dyDescent="0.25"/>
    <row r="11" spans="2:49" x14ac:dyDescent="0.25"/>
    <row r="12" spans="2:49" ht="15.75" thickBot="1" x14ac:dyDescent="0.3">
      <c r="D12" s="855"/>
      <c r="Z12" s="885" t="str">
        <f>IF(COUNTBLANK(CalcB!$BN$14:$BN$17)&lt;4,Language!$E$136,"")</f>
        <v/>
      </c>
      <c r="AK12" s="885" t="str">
        <f>IF(COUNTBLANK(CalcB!$BZ$14:$BZ$17)&lt;4,Language!$E$136,"")</f>
        <v/>
      </c>
    </row>
    <row r="13" spans="2:49" ht="24.75" thickTop="1" x14ac:dyDescent="0.35">
      <c r="B13" s="859" t="s">
        <v>20</v>
      </c>
      <c r="C13" s="828"/>
      <c r="D13" s="841"/>
      <c r="E13" s="852" t="str">
        <f>Language!$E$131</f>
        <v>Pts.</v>
      </c>
      <c r="F13" s="852" t="str">
        <f>Language!$E$132</f>
        <v>GD</v>
      </c>
      <c r="G13" s="952" t="str">
        <f>Language!$E$133</f>
        <v>Goals</v>
      </c>
      <c r="H13" s="953"/>
      <c r="I13" s="953"/>
      <c r="J13" s="844" t="str">
        <f t="array" ref="J13:M13">LEFT(CalcB!$H$21:$K$21,$D$4)</f>
        <v>Canada</v>
      </c>
      <c r="K13" s="842" t="str">
        <v>Bosnia/</v>
      </c>
      <c r="L13" s="842" t="str">
        <v>Qatar</v>
      </c>
      <c r="M13" s="843" t="str">
        <v>Switzer</v>
      </c>
      <c r="O13" s="841"/>
      <c r="P13" s="852" t="str">
        <f>Language!$E$131</f>
        <v>Pts.</v>
      </c>
      <c r="Q13" s="852" t="str">
        <f>Language!$E$132</f>
        <v>GD</v>
      </c>
      <c r="R13" s="952" t="str">
        <f>Language!$E$133</f>
        <v>Goals</v>
      </c>
      <c r="S13" s="953"/>
      <c r="T13" s="953"/>
      <c r="U13" s="844" t="str">
        <f t="array" ref="U13:X13">LEFT(CalcB!$BE$13:$BH$13,$D$4)</f>
        <v>Canada</v>
      </c>
      <c r="V13" s="842" t="str">
        <v>Bosnia/</v>
      </c>
      <c r="W13" s="842" t="str">
        <v>Qatar</v>
      </c>
      <c r="X13" s="843" t="str">
        <v>Switzer</v>
      </c>
      <c r="Z13" s="841"/>
      <c r="AA13" s="852" t="str">
        <f>Language!$E$131</f>
        <v>Pts.</v>
      </c>
      <c r="AB13" s="852" t="str">
        <f>Language!$E$132</f>
        <v>GD</v>
      </c>
      <c r="AC13" s="952" t="str">
        <f>Language!$E$133</f>
        <v>Goals</v>
      </c>
      <c r="AD13" s="953"/>
      <c r="AE13" s="953"/>
      <c r="AF13" s="844" t="str">
        <f t="array" ref="AF13:AI13">IF(COUNTBLANK(CalcB!$AZ$22:$AZ$25)&lt;4,LEFT(CalcB!$BE$21:$BH$21,$D$4),LEFT(CalcB!$BS$13:$BV$13,$D$4))</f>
        <v/>
      </c>
      <c r="AG13" s="842" t="str">
        <v/>
      </c>
      <c r="AH13" s="842" t="str">
        <v/>
      </c>
      <c r="AI13" s="843" t="str">
        <v/>
      </c>
      <c r="AK13" s="841"/>
      <c r="AL13" s="852" t="str">
        <f>Language!$E$131</f>
        <v>Pts.</v>
      </c>
      <c r="AM13" s="852" t="str">
        <f>Language!$E$132</f>
        <v>GD</v>
      </c>
      <c r="AN13" s="952" t="str">
        <f>Language!$E$133</f>
        <v>Goals</v>
      </c>
      <c r="AO13" s="953"/>
      <c r="AP13" s="953"/>
      <c r="AQ13" s="844" t="str">
        <f t="array" ref="AQ13:AT13">LEFT(CalcB!$CE$13:$CH$13,$D$4)</f>
        <v/>
      </c>
      <c r="AR13" s="842" t="str">
        <v/>
      </c>
      <c r="AS13" s="842" t="str">
        <v/>
      </c>
      <c r="AT13" s="843" t="str">
        <v/>
      </c>
      <c r="AV13" s="867" t="str">
        <f>Language!$E$123</f>
        <v>Fair play</v>
      </c>
      <c r="AW13" s="868" t="str">
        <f>Language!$E$186</f>
        <v>FIFA Rank</v>
      </c>
    </row>
    <row r="14" spans="2:49" x14ac:dyDescent="0.25">
      <c r="B14" s="862" t="str">
        <f t="array" ref="B14:B17">IF(CalcB!$M$22:$M$25,"•","")</f>
        <v/>
      </c>
      <c r="D14" s="856" t="str">
        <f t="array" ref="D14:D17">CalcB!$D$22:$D$25</f>
        <v>Canada</v>
      </c>
      <c r="E14" s="838">
        <f t="array" ref="E14:E17">CalcB!$E$22:$E$25</f>
        <v>0</v>
      </c>
      <c r="F14" s="838">
        <f>G14-I14</f>
        <v>0</v>
      </c>
      <c r="G14" s="839">
        <f t="array" ref="G14:G17">CalcB!$F$22:$F$25</f>
        <v>0</v>
      </c>
      <c r="H14" s="851" t="str">
        <f>Language!$E$197</f>
        <v xml:space="preserve"> - </v>
      </c>
      <c r="I14" s="848">
        <f t="array" ref="I14:I17">CalcB!$G$22:$G$25</f>
        <v>0</v>
      </c>
      <c r="J14" s="845" t="str">
        <f t="array" ref="J14:M17">CalcB!$H$22:$K$25</f>
        <v/>
      </c>
      <c r="K14" s="838" t="str">
        <v/>
      </c>
      <c r="L14" s="838" t="str">
        <v/>
      </c>
      <c r="M14" s="840" t="str">
        <v/>
      </c>
      <c r="O14" s="856" t="str">
        <f t="array" ref="O14:O17">CalcB!$AZ$14:$AZ$17</f>
        <v>Canada</v>
      </c>
      <c r="P14" s="838">
        <f t="array" ref="P14:P17">CalcB!$BA$14:$BA$17</f>
        <v>0</v>
      </c>
      <c r="Q14" s="838">
        <f t="array" ref="Q14:Q17">CalcB!$BB$14:$BB$17</f>
        <v>0</v>
      </c>
      <c r="R14" s="839">
        <f t="array" ref="R14:R17">CalcB!$BC$14:$BC$17</f>
        <v>0</v>
      </c>
      <c r="S14" s="851" t="str">
        <f>Language!$E$197</f>
        <v xml:space="preserve"> - </v>
      </c>
      <c r="T14" s="848">
        <f t="shared" ref="T14:T17" si="4">IF(O14="","",R14-Q14)</f>
        <v>0</v>
      </c>
      <c r="U14" s="845" t="str">
        <f t="array" ref="U14:X17">CalcB!$BE$14:$BH$17</f>
        <v/>
      </c>
      <c r="V14" s="838" t="str">
        <v/>
      </c>
      <c r="W14" s="838" t="str">
        <v/>
      </c>
      <c r="X14" s="840" t="str">
        <v/>
      </c>
      <c r="Z14" s="856" t="str">
        <f t="array" ref="Z14:Z17">IF(COUNTBLANK(CalcB!$AZ$22:$AZ$25)&lt;4,CalcB!$AZ$22:$AZ$25,CalcB!$BN$14:$BN$17)</f>
        <v/>
      </c>
      <c r="AA14" s="838" t="str">
        <f t="array" ref="AA14:AA17">IF(COUNTBLANK(CalcB!$AZ$22:$AZ$25)&lt;4,CalcB!$BA$22:$BA$25,CalcB!$BO$14:$BO$17)</f>
        <v/>
      </c>
      <c r="AB14" s="838" t="str">
        <f t="array" ref="AB14:AB17">IF(COUNTBLANK(CalcB!$AZ$22:$AZ$25)&lt;4,CalcB!$BB$22:$BB$25,CalcB!$BP$14:$BP$17)</f>
        <v/>
      </c>
      <c r="AC14" s="839" t="str">
        <f t="array" ref="AC14:AC17">IF(COUNTBLANK(CalcB!$AZ$22:$AZ$25)&lt;4,CalcB!$BC$22:$BC$25,CalcB!$BQ$14:$BQ$17)</f>
        <v/>
      </c>
      <c r="AD14" s="851" t="str">
        <f>Language!$E$197</f>
        <v xml:space="preserve"> - </v>
      </c>
      <c r="AE14" s="848" t="str">
        <f t="shared" ref="AE14:AE17" si="5">IF(Z14="","",AC14-AB14)</f>
        <v/>
      </c>
      <c r="AF14" s="845" t="str">
        <f t="array" ref="AF14:AI17">IF(COUNTBLANK(CalcB!$AZ$22:$AZ$25)&lt;4,CalcB!$BE$22:$BH$25,CalcB!$BS$14:$BV$17)</f>
        <v/>
      </c>
      <c r="AG14" s="838" t="str">
        <v/>
      </c>
      <c r="AH14" s="838" t="str">
        <v/>
      </c>
      <c r="AI14" s="840" t="str">
        <v/>
      </c>
      <c r="AK14" s="856" t="str">
        <f t="array" ref="AK14:AK17">CalcB!$BZ$14:$BZ$17</f>
        <v/>
      </c>
      <c r="AL14" s="838" t="str">
        <f t="array" ref="AL14:AL17">CalcB!$CA$14:$CA$17</f>
        <v/>
      </c>
      <c r="AM14" s="838" t="str">
        <f t="array" ref="AM14:AM17">CalcB!$CB$14:$CB$17</f>
        <v/>
      </c>
      <c r="AN14" s="839" t="str">
        <f t="array" ref="AN14:AN17">CalcB!$CC$14:$CC$17</f>
        <v/>
      </c>
      <c r="AO14" s="851" t="str">
        <f>Language!$E$197</f>
        <v xml:space="preserve"> - </v>
      </c>
      <c r="AP14" s="848" t="str">
        <f t="shared" ref="AP14:AP17" si="6">IF(AK14="","",AN14-AM14)</f>
        <v/>
      </c>
      <c r="AQ14" s="845" t="str">
        <f t="array" ref="AQ14:AT17">CalcB!$CE$14:$CH$17</f>
        <v/>
      </c>
      <c r="AR14" s="838" t="str">
        <v/>
      </c>
      <c r="AS14" s="838" t="str">
        <v/>
      </c>
      <c r="AT14" s="840" t="str">
        <v/>
      </c>
      <c r="AV14" s="869">
        <f t="array" ref="AV14:AV17">VLOOKUP($D14:$D17,CalcB!$D$5:$P$8,13,0)</f>
        <v>0</v>
      </c>
      <c r="AW14" s="840">
        <f t="array" ref="AW14:AW17">VLOOKUP($D14:$D17,CalcB!$D$5:$Q$8,14,0)</f>
        <v>30</v>
      </c>
    </row>
    <row r="15" spans="2:49" x14ac:dyDescent="0.25">
      <c r="B15" s="862" t="str">
        <v/>
      </c>
      <c r="D15" s="857" t="str">
        <v>Bosnia/Herzeg.</v>
      </c>
      <c r="E15" s="829">
        <v>0</v>
      </c>
      <c r="F15" s="829">
        <f t="shared" ref="F15:F17" si="7">G15-I15</f>
        <v>0</v>
      </c>
      <c r="G15" s="834">
        <v>0</v>
      </c>
      <c r="H15" s="836" t="str">
        <f>Language!$E$197</f>
        <v xml:space="preserve"> - </v>
      </c>
      <c r="I15" s="849">
        <v>0</v>
      </c>
      <c r="J15" s="846" t="str">
        <v/>
      </c>
      <c r="K15" s="830" t="str">
        <v/>
      </c>
      <c r="L15" s="829" t="str">
        <v/>
      </c>
      <c r="M15" s="831" t="str">
        <v/>
      </c>
      <c r="O15" s="857" t="str">
        <v>Bosnia/Herzeg.</v>
      </c>
      <c r="P15" s="829">
        <v>0</v>
      </c>
      <c r="Q15" s="829">
        <v>0</v>
      </c>
      <c r="R15" s="834">
        <v>0</v>
      </c>
      <c r="S15" s="836" t="str">
        <f>Language!$E$197</f>
        <v xml:space="preserve"> - </v>
      </c>
      <c r="T15" s="849">
        <f t="shared" si="4"/>
        <v>0</v>
      </c>
      <c r="U15" s="846" t="str">
        <v/>
      </c>
      <c r="V15" s="830" t="str">
        <v/>
      </c>
      <c r="W15" s="829" t="str">
        <v/>
      </c>
      <c r="X15" s="831" t="str">
        <v/>
      </c>
      <c r="Z15" s="857" t="str">
        <v/>
      </c>
      <c r="AA15" s="829" t="str">
        <v/>
      </c>
      <c r="AB15" s="829" t="str">
        <v/>
      </c>
      <c r="AC15" s="834" t="str">
        <v/>
      </c>
      <c r="AD15" s="836" t="str">
        <f>Language!$E$197</f>
        <v xml:space="preserve"> - </v>
      </c>
      <c r="AE15" s="849" t="str">
        <f t="shared" si="5"/>
        <v/>
      </c>
      <c r="AF15" s="846" t="str">
        <v/>
      </c>
      <c r="AG15" s="830" t="str">
        <v/>
      </c>
      <c r="AH15" s="829" t="str">
        <v/>
      </c>
      <c r="AI15" s="831" t="str">
        <v/>
      </c>
      <c r="AK15" s="857" t="str">
        <v/>
      </c>
      <c r="AL15" s="829" t="str">
        <v/>
      </c>
      <c r="AM15" s="829" t="str">
        <v/>
      </c>
      <c r="AN15" s="834" t="str">
        <v/>
      </c>
      <c r="AO15" s="836" t="str">
        <f>Language!$E$197</f>
        <v xml:space="preserve"> - </v>
      </c>
      <c r="AP15" s="849" t="str">
        <f t="shared" si="6"/>
        <v/>
      </c>
      <c r="AQ15" s="846" t="str">
        <v/>
      </c>
      <c r="AR15" s="830" t="str">
        <v/>
      </c>
      <c r="AS15" s="829" t="str">
        <v/>
      </c>
      <c r="AT15" s="831" t="str">
        <v/>
      </c>
      <c r="AV15" s="870">
        <v>0</v>
      </c>
      <c r="AW15" s="831">
        <v>65</v>
      </c>
    </row>
    <row r="16" spans="2:49" x14ac:dyDescent="0.25">
      <c r="B16" s="862" t="str">
        <v/>
      </c>
      <c r="D16" s="857" t="str">
        <v>Qatar</v>
      </c>
      <c r="E16" s="829">
        <v>0</v>
      </c>
      <c r="F16" s="829">
        <f t="shared" si="7"/>
        <v>0</v>
      </c>
      <c r="G16" s="834">
        <v>0</v>
      </c>
      <c r="H16" s="836" t="str">
        <f>Language!$E$197</f>
        <v xml:space="preserve"> - </v>
      </c>
      <c r="I16" s="849">
        <v>0</v>
      </c>
      <c r="J16" s="846" t="str">
        <v/>
      </c>
      <c r="K16" s="829" t="str">
        <v/>
      </c>
      <c r="L16" s="830" t="str">
        <v/>
      </c>
      <c r="M16" s="831" t="str">
        <v/>
      </c>
      <c r="O16" s="857" t="str">
        <v>Qatar</v>
      </c>
      <c r="P16" s="829">
        <v>0</v>
      </c>
      <c r="Q16" s="829">
        <v>0</v>
      </c>
      <c r="R16" s="834">
        <v>0</v>
      </c>
      <c r="S16" s="836" t="str">
        <f>Language!$E$197</f>
        <v xml:space="preserve"> - </v>
      </c>
      <c r="T16" s="849">
        <f t="shared" si="4"/>
        <v>0</v>
      </c>
      <c r="U16" s="846" t="str">
        <v/>
      </c>
      <c r="V16" s="829" t="str">
        <v/>
      </c>
      <c r="W16" s="830" t="str">
        <v/>
      </c>
      <c r="X16" s="831" t="str">
        <v/>
      </c>
      <c r="Z16" s="857" t="str">
        <v/>
      </c>
      <c r="AA16" s="829" t="str">
        <v/>
      </c>
      <c r="AB16" s="829" t="str">
        <v/>
      </c>
      <c r="AC16" s="834" t="str">
        <v/>
      </c>
      <c r="AD16" s="836" t="str">
        <f>Language!$E$197</f>
        <v xml:space="preserve"> - </v>
      </c>
      <c r="AE16" s="849" t="str">
        <f t="shared" si="5"/>
        <v/>
      </c>
      <c r="AF16" s="846" t="str">
        <v/>
      </c>
      <c r="AG16" s="829" t="str">
        <v/>
      </c>
      <c r="AH16" s="830" t="str">
        <v/>
      </c>
      <c r="AI16" s="831" t="str">
        <v/>
      </c>
      <c r="AK16" s="857" t="str">
        <v/>
      </c>
      <c r="AL16" s="829" t="str">
        <v/>
      </c>
      <c r="AM16" s="829" t="str">
        <v/>
      </c>
      <c r="AN16" s="834" t="str">
        <v/>
      </c>
      <c r="AO16" s="836" t="str">
        <f>Language!$E$197</f>
        <v xml:space="preserve"> - </v>
      </c>
      <c r="AP16" s="849" t="str">
        <f t="shared" si="6"/>
        <v/>
      </c>
      <c r="AQ16" s="846" t="str">
        <v/>
      </c>
      <c r="AR16" s="829" t="str">
        <v/>
      </c>
      <c r="AS16" s="830" t="str">
        <v/>
      </c>
      <c r="AT16" s="831" t="str">
        <v/>
      </c>
      <c r="AV16" s="870">
        <v>0</v>
      </c>
      <c r="AW16" s="831">
        <v>55</v>
      </c>
    </row>
    <row r="17" spans="2:49" ht="15.75" thickBot="1" x14ac:dyDescent="0.3">
      <c r="B17" s="862" t="str">
        <v/>
      </c>
      <c r="D17" s="858" t="str">
        <v>Switzerland</v>
      </c>
      <c r="E17" s="832">
        <v>0</v>
      </c>
      <c r="F17" s="832">
        <f t="shared" si="7"/>
        <v>0</v>
      </c>
      <c r="G17" s="835">
        <v>0</v>
      </c>
      <c r="H17" s="837" t="str">
        <f>Language!$E$197</f>
        <v xml:space="preserve"> - </v>
      </c>
      <c r="I17" s="850">
        <v>0</v>
      </c>
      <c r="J17" s="847" t="str">
        <v/>
      </c>
      <c r="K17" s="832" t="str">
        <v/>
      </c>
      <c r="L17" s="832" t="str">
        <v/>
      </c>
      <c r="M17" s="833" t="str">
        <v/>
      </c>
      <c r="O17" s="858" t="str">
        <v>Switzerland</v>
      </c>
      <c r="P17" s="832">
        <v>0</v>
      </c>
      <c r="Q17" s="832">
        <v>0</v>
      </c>
      <c r="R17" s="835">
        <v>0</v>
      </c>
      <c r="S17" s="837" t="str">
        <f>Language!$E$197</f>
        <v xml:space="preserve"> - </v>
      </c>
      <c r="T17" s="850">
        <f t="shared" si="4"/>
        <v>0</v>
      </c>
      <c r="U17" s="847" t="str">
        <v/>
      </c>
      <c r="V17" s="832" t="str">
        <v/>
      </c>
      <c r="W17" s="832" t="str">
        <v/>
      </c>
      <c r="X17" s="833" t="str">
        <v/>
      </c>
      <c r="Z17" s="858" t="str">
        <v/>
      </c>
      <c r="AA17" s="832" t="str">
        <v/>
      </c>
      <c r="AB17" s="832" t="str">
        <v/>
      </c>
      <c r="AC17" s="835" t="str">
        <v/>
      </c>
      <c r="AD17" s="837" t="str">
        <f>Language!$E$197</f>
        <v xml:space="preserve"> - </v>
      </c>
      <c r="AE17" s="850" t="str">
        <f t="shared" si="5"/>
        <v/>
      </c>
      <c r="AF17" s="847" t="str">
        <v/>
      </c>
      <c r="AG17" s="832" t="str">
        <v/>
      </c>
      <c r="AH17" s="832" t="str">
        <v/>
      </c>
      <c r="AI17" s="833" t="str">
        <v/>
      </c>
      <c r="AK17" s="858" t="str">
        <v/>
      </c>
      <c r="AL17" s="832" t="str">
        <v/>
      </c>
      <c r="AM17" s="832" t="str">
        <v/>
      </c>
      <c r="AN17" s="835" t="str">
        <v/>
      </c>
      <c r="AO17" s="837" t="str">
        <f>Language!$E$197</f>
        <v xml:space="preserve"> - </v>
      </c>
      <c r="AP17" s="850" t="str">
        <f t="shared" si="6"/>
        <v/>
      </c>
      <c r="AQ17" s="847" t="str">
        <v/>
      </c>
      <c r="AR17" s="832" t="str">
        <v/>
      </c>
      <c r="AS17" s="832" t="str">
        <v/>
      </c>
      <c r="AT17" s="833" t="str">
        <v/>
      </c>
      <c r="AV17" s="871">
        <v>0</v>
      </c>
      <c r="AW17" s="872">
        <v>19</v>
      </c>
    </row>
    <row r="18" spans="2:49" ht="15.75" thickTop="1" x14ac:dyDescent="0.25"/>
    <row r="19" spans="2:49" x14ac:dyDescent="0.25"/>
    <row r="20" spans="2:49" ht="15.75" thickBot="1" x14ac:dyDescent="0.3">
      <c r="D20" s="855"/>
      <c r="Z20" s="885" t="str">
        <f>IF(COUNTBLANK(CalcC!$BN$14:$BN$17)&lt;4,Language!$E$136,"")</f>
        <v/>
      </c>
      <c r="AK20" s="885" t="str">
        <f>IF(COUNTBLANK(CalcC!$BZ$14:$BZ$17)&lt;4,Language!$E$136,"")</f>
        <v/>
      </c>
    </row>
    <row r="21" spans="2:49" ht="24.75" thickTop="1" x14ac:dyDescent="0.35">
      <c r="B21" s="859" t="s">
        <v>21</v>
      </c>
      <c r="C21" s="828"/>
      <c r="D21" s="841"/>
      <c r="E21" s="852" t="str">
        <f>Language!$E$131</f>
        <v>Pts.</v>
      </c>
      <c r="F21" s="852" t="str">
        <f>Language!$E$132</f>
        <v>GD</v>
      </c>
      <c r="G21" s="952" t="str">
        <f>Language!$E$133</f>
        <v>Goals</v>
      </c>
      <c r="H21" s="953"/>
      <c r="I21" s="953"/>
      <c r="J21" s="844" t="str">
        <f t="array" ref="J21:M21">LEFT(CalcC!$H$21:$K$21,$D$4)</f>
        <v>Brazil</v>
      </c>
      <c r="K21" s="842" t="str">
        <v>Morocco</v>
      </c>
      <c r="L21" s="842" t="str">
        <v>Haiti</v>
      </c>
      <c r="M21" s="843" t="str">
        <v>Scotlan</v>
      </c>
      <c r="O21" s="841"/>
      <c r="P21" s="852" t="str">
        <f>Language!$E$131</f>
        <v>Pts.</v>
      </c>
      <c r="Q21" s="852" t="str">
        <f>Language!$E$132</f>
        <v>GD</v>
      </c>
      <c r="R21" s="952" t="str">
        <f>Language!$E$133</f>
        <v>Goals</v>
      </c>
      <c r="S21" s="953"/>
      <c r="T21" s="953"/>
      <c r="U21" s="844" t="str">
        <f t="array" ref="U21:X21">LEFT(CalcC!$BE$13:$BH$13,$D$4)</f>
        <v>Brazil</v>
      </c>
      <c r="V21" s="842" t="str">
        <v>Morocco</v>
      </c>
      <c r="W21" s="842" t="str">
        <v>Haiti</v>
      </c>
      <c r="X21" s="843" t="str">
        <v>Scotlan</v>
      </c>
      <c r="Z21" s="841"/>
      <c r="AA21" s="852" t="str">
        <f>Language!$E$131</f>
        <v>Pts.</v>
      </c>
      <c r="AB21" s="852" t="str">
        <f>Language!$E$132</f>
        <v>GD</v>
      </c>
      <c r="AC21" s="952" t="str">
        <f>Language!$E$133</f>
        <v>Goals</v>
      </c>
      <c r="AD21" s="953"/>
      <c r="AE21" s="953"/>
      <c r="AF21" s="844" t="str">
        <f t="array" ref="AF21:AI21">IF(COUNTBLANK(CalcC!$AZ$22:$AZ$25)&lt;4,LEFT(CalcC!$BE$21:$BH$21,$D$4),LEFT(CalcC!$BS$13:$BV$13,$D$4))</f>
        <v/>
      </c>
      <c r="AG21" s="842" t="str">
        <v/>
      </c>
      <c r="AH21" s="842" t="str">
        <v/>
      </c>
      <c r="AI21" s="843" t="str">
        <v/>
      </c>
      <c r="AK21" s="841"/>
      <c r="AL21" s="852" t="str">
        <f>Language!$E$131</f>
        <v>Pts.</v>
      </c>
      <c r="AM21" s="852" t="str">
        <f>Language!$E$132</f>
        <v>GD</v>
      </c>
      <c r="AN21" s="952" t="str">
        <f>Language!$E$133</f>
        <v>Goals</v>
      </c>
      <c r="AO21" s="953"/>
      <c r="AP21" s="953"/>
      <c r="AQ21" s="844" t="str">
        <f t="array" ref="AQ21:AT21">LEFT(CalcC!$CE$13:$CH$13,$D$4)</f>
        <v/>
      </c>
      <c r="AR21" s="842" t="str">
        <v/>
      </c>
      <c r="AS21" s="842" t="str">
        <v/>
      </c>
      <c r="AT21" s="843" t="str">
        <v/>
      </c>
      <c r="AV21" s="867" t="str">
        <f>Language!$E$123</f>
        <v>Fair play</v>
      </c>
      <c r="AW21" s="868" t="str">
        <f>Language!$E$186</f>
        <v>FIFA Rank</v>
      </c>
    </row>
    <row r="22" spans="2:49" x14ac:dyDescent="0.25">
      <c r="B22" s="862" t="str">
        <f t="array" ref="B22:B25">IF(CalcC!$M$22:$M$25,"•","")</f>
        <v/>
      </c>
      <c r="D22" s="856" t="str">
        <f t="array" ref="D22:D25">CalcC!$D$22:$D$25</f>
        <v>Brazil</v>
      </c>
      <c r="E22" s="838">
        <f t="array" ref="E22:E25">CalcC!$E$22:$E$25</f>
        <v>0</v>
      </c>
      <c r="F22" s="838">
        <f>G22-I22</f>
        <v>0</v>
      </c>
      <c r="G22" s="839">
        <f t="array" ref="G22:G25">CalcC!$F$22:$F$25</f>
        <v>0</v>
      </c>
      <c r="H22" s="851" t="str">
        <f>Language!$E$197</f>
        <v xml:space="preserve"> - </v>
      </c>
      <c r="I22" s="848">
        <f t="array" ref="I22:I25">CalcC!$G$22:$G$25</f>
        <v>0</v>
      </c>
      <c r="J22" s="845" t="str">
        <f t="array" ref="J22:M25">CalcC!$H$22:$K$25</f>
        <v/>
      </c>
      <c r="K22" s="838" t="str">
        <v/>
      </c>
      <c r="L22" s="838" t="str">
        <v/>
      </c>
      <c r="M22" s="840" t="str">
        <v/>
      </c>
      <c r="O22" s="856" t="str">
        <f t="array" ref="O22:O25">CalcC!$AZ$14:$AZ$17</f>
        <v>Brazil</v>
      </c>
      <c r="P22" s="838">
        <f t="array" ref="P22:P25">CalcC!$BA$14:$BA$17</f>
        <v>0</v>
      </c>
      <c r="Q22" s="838">
        <f t="array" ref="Q22:Q25">CalcC!$BB$14:$BB$17</f>
        <v>0</v>
      </c>
      <c r="R22" s="839">
        <f t="array" ref="R22:R25">CalcC!$BC$14:$BC$17</f>
        <v>0</v>
      </c>
      <c r="S22" s="851" t="str">
        <f>Language!$E$197</f>
        <v xml:space="preserve"> - </v>
      </c>
      <c r="T22" s="848">
        <f t="shared" ref="T22:T25" si="8">IF(O22="","",R22-Q22)</f>
        <v>0</v>
      </c>
      <c r="U22" s="845" t="str">
        <f t="array" ref="U22:X25">CalcC!$BE$14:$BH$17</f>
        <v/>
      </c>
      <c r="V22" s="838" t="str">
        <v/>
      </c>
      <c r="W22" s="838" t="str">
        <v/>
      </c>
      <c r="X22" s="840" t="str">
        <v/>
      </c>
      <c r="Z22" s="856" t="str">
        <f t="array" ref="Z22:Z25">IF(COUNTBLANK(CalcC!$AZ$22:$AZ$25)&lt;4,CalcC!$AZ$22:$AZ$25,CalcC!$BN$14:$BN$17)</f>
        <v/>
      </c>
      <c r="AA22" s="838" t="str">
        <f t="array" ref="AA22:AA25">IF(COUNTBLANK(CalcC!$AZ$22:$AZ$25)&lt;4,CalcC!$BA$22:$BA$25,CalcC!$BO$14:$BO$17)</f>
        <v/>
      </c>
      <c r="AB22" s="838" t="str">
        <f t="array" ref="AB22:AB25">IF(COUNTBLANK(CalcC!$AZ$22:$AZ$25)&lt;4,CalcC!$BB$22:$BB$25,CalcC!$BP$14:$BP$17)</f>
        <v/>
      </c>
      <c r="AC22" s="839" t="str">
        <f t="array" ref="AC22:AC25">IF(COUNTBLANK(CalcC!$AZ$22:$AZ$25)&lt;4,CalcC!$BC$22:$BC$25,CalcC!$BQ$14:$BQ$17)</f>
        <v/>
      </c>
      <c r="AD22" s="851" t="str">
        <f>Language!$E$197</f>
        <v xml:space="preserve"> - </v>
      </c>
      <c r="AE22" s="848" t="str">
        <f t="shared" ref="AE22:AE25" si="9">IF(Z22="","",AC22-AB22)</f>
        <v/>
      </c>
      <c r="AF22" s="845" t="str">
        <f t="array" ref="AF22:AI25">IF(COUNTBLANK(CalcC!$AZ$22:$AZ$25)&lt;4,CalcC!$BE$22:$BH$25,CalcC!$BS$14:$BV$17)</f>
        <v/>
      </c>
      <c r="AG22" s="838" t="str">
        <v/>
      </c>
      <c r="AH22" s="838" t="str">
        <v/>
      </c>
      <c r="AI22" s="840" t="str">
        <v/>
      </c>
      <c r="AK22" s="856" t="str">
        <f t="array" ref="AK22:AK25">CalcC!$BZ$14:$BZ$17</f>
        <v/>
      </c>
      <c r="AL22" s="838" t="str">
        <f t="array" ref="AL22:AL25">CalcC!$CA$14:$CA$17</f>
        <v/>
      </c>
      <c r="AM22" s="838" t="str">
        <f t="array" ref="AM22:AM25">CalcC!$CB$14:$CB$17</f>
        <v/>
      </c>
      <c r="AN22" s="839" t="str">
        <f t="array" ref="AN22:AN25">CalcC!$CC$14:$CC$17</f>
        <v/>
      </c>
      <c r="AO22" s="851" t="str">
        <f>Language!$E$197</f>
        <v xml:space="preserve"> - </v>
      </c>
      <c r="AP22" s="848" t="str">
        <f t="shared" ref="AP22:AP25" si="10">IF(AK22="","",AN22-AM22)</f>
        <v/>
      </c>
      <c r="AQ22" s="845" t="str">
        <f t="array" ref="AQ22:AT25">CalcC!$CE$14:$CH$17</f>
        <v/>
      </c>
      <c r="AR22" s="838" t="str">
        <v/>
      </c>
      <c r="AS22" s="838" t="str">
        <v/>
      </c>
      <c r="AT22" s="840" t="str">
        <v/>
      </c>
      <c r="AV22" s="869">
        <f t="array" ref="AV22:AV25">VLOOKUP($D22:$D25,CalcC!$D$5:$P$8,13,0)</f>
        <v>0</v>
      </c>
      <c r="AW22" s="840">
        <f t="array" ref="AW22:AW25">VLOOKUP($D22:$D25,CalcC!$D$5:$Q$8,14,0)</f>
        <v>6</v>
      </c>
    </row>
    <row r="23" spans="2:49" x14ac:dyDescent="0.25">
      <c r="B23" s="862" t="str">
        <v/>
      </c>
      <c r="D23" s="857" t="str">
        <v>Morocco</v>
      </c>
      <c r="E23" s="829">
        <v>0</v>
      </c>
      <c r="F23" s="829">
        <f t="shared" ref="F23:F25" si="11">G23-I23</f>
        <v>0</v>
      </c>
      <c r="G23" s="834">
        <v>0</v>
      </c>
      <c r="H23" s="836" t="str">
        <f>Language!$E$197</f>
        <v xml:space="preserve"> - </v>
      </c>
      <c r="I23" s="849">
        <v>0</v>
      </c>
      <c r="J23" s="846" t="str">
        <v/>
      </c>
      <c r="K23" s="830" t="str">
        <v/>
      </c>
      <c r="L23" s="829" t="str">
        <v/>
      </c>
      <c r="M23" s="831" t="str">
        <v/>
      </c>
      <c r="O23" s="857" t="str">
        <v>Morocco</v>
      </c>
      <c r="P23" s="829">
        <v>0</v>
      </c>
      <c r="Q23" s="829">
        <v>0</v>
      </c>
      <c r="R23" s="834">
        <v>0</v>
      </c>
      <c r="S23" s="836" t="str">
        <f>Language!$E$197</f>
        <v xml:space="preserve"> - </v>
      </c>
      <c r="T23" s="849">
        <f t="shared" si="8"/>
        <v>0</v>
      </c>
      <c r="U23" s="846" t="str">
        <v/>
      </c>
      <c r="V23" s="830" t="str">
        <v/>
      </c>
      <c r="W23" s="829" t="str">
        <v/>
      </c>
      <c r="X23" s="831" t="str">
        <v/>
      </c>
      <c r="Z23" s="857" t="str">
        <v/>
      </c>
      <c r="AA23" s="829" t="str">
        <v/>
      </c>
      <c r="AB23" s="829" t="str">
        <v/>
      </c>
      <c r="AC23" s="834" t="str">
        <v/>
      </c>
      <c r="AD23" s="836" t="str">
        <f>Language!$E$197</f>
        <v xml:space="preserve"> - </v>
      </c>
      <c r="AE23" s="849" t="str">
        <f t="shared" si="9"/>
        <v/>
      </c>
      <c r="AF23" s="846" t="str">
        <v/>
      </c>
      <c r="AG23" s="830" t="str">
        <v/>
      </c>
      <c r="AH23" s="829" t="str">
        <v/>
      </c>
      <c r="AI23" s="831" t="str">
        <v/>
      </c>
      <c r="AK23" s="857" t="str">
        <v/>
      </c>
      <c r="AL23" s="829" t="str">
        <v/>
      </c>
      <c r="AM23" s="829" t="str">
        <v/>
      </c>
      <c r="AN23" s="834" t="str">
        <v/>
      </c>
      <c r="AO23" s="836" t="str">
        <f>Language!$E$197</f>
        <v xml:space="preserve"> - </v>
      </c>
      <c r="AP23" s="849" t="str">
        <f t="shared" si="10"/>
        <v/>
      </c>
      <c r="AQ23" s="846" t="str">
        <v/>
      </c>
      <c r="AR23" s="830" t="str">
        <v/>
      </c>
      <c r="AS23" s="829" t="str">
        <v/>
      </c>
      <c r="AT23" s="831" t="str">
        <v/>
      </c>
      <c r="AV23" s="870">
        <v>0</v>
      </c>
      <c r="AW23" s="831">
        <v>8</v>
      </c>
    </row>
    <row r="24" spans="2:49" x14ac:dyDescent="0.25">
      <c r="B24" s="862" t="str">
        <v/>
      </c>
      <c r="D24" s="857" t="str">
        <v>Haiti</v>
      </c>
      <c r="E24" s="829">
        <v>0</v>
      </c>
      <c r="F24" s="829">
        <f t="shared" si="11"/>
        <v>0</v>
      </c>
      <c r="G24" s="834">
        <v>0</v>
      </c>
      <c r="H24" s="836" t="str">
        <f>Language!$E$197</f>
        <v xml:space="preserve"> - </v>
      </c>
      <c r="I24" s="849">
        <v>0</v>
      </c>
      <c r="J24" s="846" t="str">
        <v/>
      </c>
      <c r="K24" s="829" t="str">
        <v/>
      </c>
      <c r="L24" s="830" t="str">
        <v/>
      </c>
      <c r="M24" s="831" t="str">
        <v/>
      </c>
      <c r="O24" s="857" t="str">
        <v>Haiti</v>
      </c>
      <c r="P24" s="829">
        <v>0</v>
      </c>
      <c r="Q24" s="829">
        <v>0</v>
      </c>
      <c r="R24" s="834">
        <v>0</v>
      </c>
      <c r="S24" s="836" t="str">
        <f>Language!$E$197</f>
        <v xml:space="preserve"> - </v>
      </c>
      <c r="T24" s="849">
        <f t="shared" si="8"/>
        <v>0</v>
      </c>
      <c r="U24" s="846" t="str">
        <v/>
      </c>
      <c r="V24" s="829" t="str">
        <v/>
      </c>
      <c r="W24" s="830" t="str">
        <v/>
      </c>
      <c r="X24" s="831" t="str">
        <v/>
      </c>
      <c r="Z24" s="857" t="str">
        <v/>
      </c>
      <c r="AA24" s="829" t="str">
        <v/>
      </c>
      <c r="AB24" s="829" t="str">
        <v/>
      </c>
      <c r="AC24" s="834" t="str">
        <v/>
      </c>
      <c r="AD24" s="836" t="str">
        <f>Language!$E$197</f>
        <v xml:space="preserve"> - </v>
      </c>
      <c r="AE24" s="849" t="str">
        <f t="shared" si="9"/>
        <v/>
      </c>
      <c r="AF24" s="846" t="str">
        <v/>
      </c>
      <c r="AG24" s="829" t="str">
        <v/>
      </c>
      <c r="AH24" s="830" t="str">
        <v/>
      </c>
      <c r="AI24" s="831" t="str">
        <v/>
      </c>
      <c r="AK24" s="857" t="str">
        <v/>
      </c>
      <c r="AL24" s="829" t="str">
        <v/>
      </c>
      <c r="AM24" s="829" t="str">
        <v/>
      </c>
      <c r="AN24" s="834" t="str">
        <v/>
      </c>
      <c r="AO24" s="836" t="str">
        <f>Language!$E$197</f>
        <v xml:space="preserve"> - </v>
      </c>
      <c r="AP24" s="849" t="str">
        <f t="shared" si="10"/>
        <v/>
      </c>
      <c r="AQ24" s="846" t="str">
        <v/>
      </c>
      <c r="AR24" s="829" t="str">
        <v/>
      </c>
      <c r="AS24" s="830" t="str">
        <v/>
      </c>
      <c r="AT24" s="831" t="str">
        <v/>
      </c>
      <c r="AV24" s="870">
        <v>0</v>
      </c>
      <c r="AW24" s="831">
        <v>83</v>
      </c>
    </row>
    <row r="25" spans="2:49" ht="15.75" thickBot="1" x14ac:dyDescent="0.3">
      <c r="B25" s="862" t="str">
        <v/>
      </c>
      <c r="D25" s="858" t="str">
        <v>Scotland</v>
      </c>
      <c r="E25" s="832">
        <v>0</v>
      </c>
      <c r="F25" s="832">
        <f t="shared" si="11"/>
        <v>0</v>
      </c>
      <c r="G25" s="835">
        <v>0</v>
      </c>
      <c r="H25" s="837" t="str">
        <f>Language!$E$197</f>
        <v xml:space="preserve"> - </v>
      </c>
      <c r="I25" s="850">
        <v>0</v>
      </c>
      <c r="J25" s="847" t="str">
        <v/>
      </c>
      <c r="K25" s="832" t="str">
        <v/>
      </c>
      <c r="L25" s="832" t="str">
        <v/>
      </c>
      <c r="M25" s="833" t="str">
        <v/>
      </c>
      <c r="O25" s="858" t="str">
        <v>Scotland</v>
      </c>
      <c r="P25" s="832">
        <v>0</v>
      </c>
      <c r="Q25" s="832">
        <v>0</v>
      </c>
      <c r="R25" s="835">
        <v>0</v>
      </c>
      <c r="S25" s="837" t="str">
        <f>Language!$E$197</f>
        <v xml:space="preserve"> - </v>
      </c>
      <c r="T25" s="850">
        <f t="shared" si="8"/>
        <v>0</v>
      </c>
      <c r="U25" s="847" t="str">
        <v/>
      </c>
      <c r="V25" s="832" t="str">
        <v/>
      </c>
      <c r="W25" s="832" t="str">
        <v/>
      </c>
      <c r="X25" s="833" t="str">
        <v/>
      </c>
      <c r="Z25" s="858" t="str">
        <v/>
      </c>
      <c r="AA25" s="832" t="str">
        <v/>
      </c>
      <c r="AB25" s="832" t="str">
        <v/>
      </c>
      <c r="AC25" s="835" t="str">
        <v/>
      </c>
      <c r="AD25" s="837" t="str">
        <f>Language!$E$197</f>
        <v xml:space="preserve"> - </v>
      </c>
      <c r="AE25" s="850" t="str">
        <f t="shared" si="9"/>
        <v/>
      </c>
      <c r="AF25" s="847" t="str">
        <v/>
      </c>
      <c r="AG25" s="832" t="str">
        <v/>
      </c>
      <c r="AH25" s="832" t="str">
        <v/>
      </c>
      <c r="AI25" s="833" t="str">
        <v/>
      </c>
      <c r="AK25" s="858" t="str">
        <v/>
      </c>
      <c r="AL25" s="832" t="str">
        <v/>
      </c>
      <c r="AM25" s="832" t="str">
        <v/>
      </c>
      <c r="AN25" s="835" t="str">
        <v/>
      </c>
      <c r="AO25" s="837" t="str">
        <f>Language!$E$197</f>
        <v xml:space="preserve"> - </v>
      </c>
      <c r="AP25" s="850" t="str">
        <f t="shared" si="10"/>
        <v/>
      </c>
      <c r="AQ25" s="847" t="str">
        <v/>
      </c>
      <c r="AR25" s="832" t="str">
        <v/>
      </c>
      <c r="AS25" s="832" t="str">
        <v/>
      </c>
      <c r="AT25" s="833" t="str">
        <v/>
      </c>
      <c r="AV25" s="871">
        <v>0</v>
      </c>
      <c r="AW25" s="872">
        <v>43</v>
      </c>
    </row>
    <row r="26" spans="2:49" ht="15.75" thickTop="1" x14ac:dyDescent="0.25"/>
    <row r="27" spans="2:49" x14ac:dyDescent="0.25"/>
    <row r="28" spans="2:49" ht="15.75" thickBot="1" x14ac:dyDescent="0.3">
      <c r="D28" s="855"/>
      <c r="Z28" s="885" t="str">
        <f>IF(COUNTBLANK(CalcD!$BN$14:$BN$17)&lt;4,Language!$E$136,"")</f>
        <v/>
      </c>
      <c r="AK28" s="885" t="str">
        <f>IF(COUNTBLANK(CalcD!$BZ$14:$BZ$17)&lt;4,Language!$E$136,"")</f>
        <v/>
      </c>
    </row>
    <row r="29" spans="2:49" ht="24.75" thickTop="1" x14ac:dyDescent="0.35">
      <c r="B29" s="859" t="s">
        <v>25</v>
      </c>
      <c r="C29" s="828"/>
      <c r="D29" s="841"/>
      <c r="E29" s="852" t="str">
        <f>Language!$E$131</f>
        <v>Pts.</v>
      </c>
      <c r="F29" s="852" t="str">
        <f>Language!$E$132</f>
        <v>GD</v>
      </c>
      <c r="G29" s="952" t="str">
        <f>Language!$E$133</f>
        <v>Goals</v>
      </c>
      <c r="H29" s="953"/>
      <c r="I29" s="953"/>
      <c r="J29" s="844" t="str">
        <f t="array" ref="J29:M29">LEFT(CalcD!$H$21:$K$21,$D$4)</f>
        <v>USA</v>
      </c>
      <c r="K29" s="842" t="str">
        <v>Paragua</v>
      </c>
      <c r="L29" s="842" t="str">
        <v>Austral</v>
      </c>
      <c r="M29" s="843" t="str">
        <v>Turkey</v>
      </c>
      <c r="O29" s="841"/>
      <c r="P29" s="852" t="str">
        <f>Language!$E$131</f>
        <v>Pts.</v>
      </c>
      <c r="Q29" s="852" t="str">
        <f>Language!$E$132</f>
        <v>GD</v>
      </c>
      <c r="R29" s="952" t="str">
        <f>Language!$E$133</f>
        <v>Goals</v>
      </c>
      <c r="S29" s="953"/>
      <c r="T29" s="953"/>
      <c r="U29" s="844" t="str">
        <f t="array" ref="U29:X29">LEFT(CalcD!$BE$13:$BH$13,$D$4)</f>
        <v>USA</v>
      </c>
      <c r="V29" s="842" t="str">
        <v>Paragua</v>
      </c>
      <c r="W29" s="842" t="str">
        <v>Austral</v>
      </c>
      <c r="X29" s="843" t="str">
        <v>Turkey</v>
      </c>
      <c r="Z29" s="841"/>
      <c r="AA29" s="852" t="str">
        <f>Language!$E$131</f>
        <v>Pts.</v>
      </c>
      <c r="AB29" s="852" t="str">
        <f>Language!$E$132</f>
        <v>GD</v>
      </c>
      <c r="AC29" s="952" t="str">
        <f>Language!$E$133</f>
        <v>Goals</v>
      </c>
      <c r="AD29" s="953"/>
      <c r="AE29" s="953"/>
      <c r="AF29" s="844" t="str">
        <f t="array" ref="AF29:AI29">IF(COUNTBLANK(CalcD!$AZ$22:$AZ$25)&lt;4,LEFT(CalcD!$BE$21:$BH$21,$D$4),LEFT(CalcD!$BS$13:$BV$13,$D$4))</f>
        <v/>
      </c>
      <c r="AG29" s="842" t="str">
        <v/>
      </c>
      <c r="AH29" s="842" t="str">
        <v/>
      </c>
      <c r="AI29" s="843" t="str">
        <v/>
      </c>
      <c r="AK29" s="841"/>
      <c r="AL29" s="852" t="str">
        <f>Language!$E$131</f>
        <v>Pts.</v>
      </c>
      <c r="AM29" s="852" t="str">
        <f>Language!$E$132</f>
        <v>GD</v>
      </c>
      <c r="AN29" s="952" t="str">
        <f>Language!$E$133</f>
        <v>Goals</v>
      </c>
      <c r="AO29" s="953"/>
      <c r="AP29" s="953"/>
      <c r="AQ29" s="844" t="str">
        <f t="array" ref="AQ29:AT29">LEFT(CalcD!$CE$13:$CH$13,$D$4)</f>
        <v/>
      </c>
      <c r="AR29" s="842" t="str">
        <v/>
      </c>
      <c r="AS29" s="842" t="str">
        <v/>
      </c>
      <c r="AT29" s="843" t="str">
        <v/>
      </c>
      <c r="AV29" s="867" t="str">
        <f>Language!$E$123</f>
        <v>Fair play</v>
      </c>
      <c r="AW29" s="868" t="str">
        <f>Language!$E$186</f>
        <v>FIFA Rank</v>
      </c>
    </row>
    <row r="30" spans="2:49" x14ac:dyDescent="0.25">
      <c r="B30" s="862" t="str">
        <f t="array" ref="B30:B33">IF(CalcD!$M$22:$M$25,"•","")</f>
        <v/>
      </c>
      <c r="D30" s="856" t="str">
        <f t="array" ref="D30:D33">CalcD!$D$22:$D$25</f>
        <v>USA</v>
      </c>
      <c r="E30" s="838">
        <f t="array" ref="E30:E33">CalcD!$E$22:$E$25</f>
        <v>0</v>
      </c>
      <c r="F30" s="838">
        <f>G30-I30</f>
        <v>0</v>
      </c>
      <c r="G30" s="839">
        <f t="array" ref="G30:G33">CalcD!$F$22:$F$25</f>
        <v>0</v>
      </c>
      <c r="H30" s="851" t="str">
        <f>Language!$E$197</f>
        <v xml:space="preserve"> - </v>
      </c>
      <c r="I30" s="848">
        <f t="array" ref="I30:I33">CalcD!$G$22:$G$25</f>
        <v>0</v>
      </c>
      <c r="J30" s="845" t="str">
        <f t="array" ref="J30:M33">CalcD!$H$22:$K$25</f>
        <v/>
      </c>
      <c r="K30" s="838" t="str">
        <v/>
      </c>
      <c r="L30" s="838" t="str">
        <v/>
      </c>
      <c r="M30" s="840" t="str">
        <v/>
      </c>
      <c r="O30" s="856" t="str">
        <f t="array" ref="O30:O33">CalcD!$AZ$14:$AZ$17</f>
        <v>USA</v>
      </c>
      <c r="P30" s="838">
        <f t="array" ref="P30:P33">CalcD!$BA$14:$BA$17</f>
        <v>0</v>
      </c>
      <c r="Q30" s="838">
        <f t="array" ref="Q30:Q33">CalcD!$BB$14:$BB$17</f>
        <v>0</v>
      </c>
      <c r="R30" s="839">
        <f t="array" ref="R30:R33">CalcD!$BC$14:$BC$17</f>
        <v>0</v>
      </c>
      <c r="S30" s="851" t="str">
        <f>Language!$E$197</f>
        <v xml:space="preserve"> - </v>
      </c>
      <c r="T30" s="848">
        <f t="shared" ref="T30:T33" si="12">IF(O30="","",R30-Q30)</f>
        <v>0</v>
      </c>
      <c r="U30" s="845" t="str">
        <f t="array" ref="U30:X33">CalcD!$BE$14:$BH$17</f>
        <v/>
      </c>
      <c r="V30" s="838" t="str">
        <v/>
      </c>
      <c r="W30" s="838" t="str">
        <v/>
      </c>
      <c r="X30" s="840" t="str">
        <v/>
      </c>
      <c r="Z30" s="856" t="str">
        <f t="array" ref="Z30:Z33">IF(COUNTBLANK(CalcD!$AZ$22:$AZ$25)&lt;4,CalcD!$AZ$22:$AZ$25,CalcD!$BN$14:$BN$17)</f>
        <v/>
      </c>
      <c r="AA30" s="838" t="str">
        <f t="array" ref="AA30:AA33">IF(COUNTBLANK(CalcD!$AZ$22:$AZ$25)&lt;4,CalcD!$BA$22:$BA$25,CalcD!$BO$14:$BO$17)</f>
        <v/>
      </c>
      <c r="AB30" s="838" t="str">
        <f t="array" ref="AB30:AB33">IF(COUNTBLANK(CalcD!$AZ$22:$AZ$25)&lt;4,CalcD!$BB$22:$BB$25,CalcD!$BP$14:$BP$17)</f>
        <v/>
      </c>
      <c r="AC30" s="839" t="str">
        <f t="array" ref="AC30:AC33">IF(COUNTBLANK(CalcD!$AZ$22:$AZ$25)&lt;4,CalcD!$BC$22:$BC$25,CalcD!$BQ$14:$BQ$17)</f>
        <v/>
      </c>
      <c r="AD30" s="851" t="str">
        <f>Language!$E$197</f>
        <v xml:space="preserve"> - </v>
      </c>
      <c r="AE30" s="848" t="str">
        <f t="shared" ref="AE30:AE33" si="13">IF(Z30="","",AC30-AB30)</f>
        <v/>
      </c>
      <c r="AF30" s="845" t="str">
        <f t="array" ref="AF30:AI33">IF(COUNTBLANK(CalcD!$AZ$22:$AZ$25)&lt;4,CalcD!$BE$22:$BH$25,CalcD!$BS$14:$BV$17)</f>
        <v/>
      </c>
      <c r="AG30" s="838" t="str">
        <v/>
      </c>
      <c r="AH30" s="838" t="str">
        <v/>
      </c>
      <c r="AI30" s="840" t="str">
        <v/>
      </c>
      <c r="AK30" s="856" t="str">
        <f t="array" ref="AK30:AK33">CalcD!$BZ$14:$BZ$17</f>
        <v/>
      </c>
      <c r="AL30" s="838" t="str">
        <f t="array" ref="AL30:AL33">CalcD!$CA$14:$CA$17</f>
        <v/>
      </c>
      <c r="AM30" s="838" t="str">
        <f t="array" ref="AM30:AM33">CalcD!$CB$14:$CB$17</f>
        <v/>
      </c>
      <c r="AN30" s="839" t="str">
        <f t="array" ref="AN30:AN33">CalcD!$CC$14:$CC$17</f>
        <v/>
      </c>
      <c r="AO30" s="851" t="str">
        <f>Language!$E$197</f>
        <v xml:space="preserve"> - </v>
      </c>
      <c r="AP30" s="848" t="str">
        <f t="shared" ref="AP30:AP33" si="14">IF(AK30="","",AN30-AM30)</f>
        <v/>
      </c>
      <c r="AQ30" s="845" t="str">
        <f t="array" ref="AQ30:AT33">CalcD!$CE$14:$CH$17</f>
        <v/>
      </c>
      <c r="AR30" s="838" t="str">
        <v/>
      </c>
      <c r="AS30" s="838" t="str">
        <v/>
      </c>
      <c r="AT30" s="840" t="str">
        <v/>
      </c>
      <c r="AV30" s="869">
        <f t="array" ref="AV30:AV33">VLOOKUP($D30:$D33,CalcD!$D$5:$P$8,13,0)</f>
        <v>0</v>
      </c>
      <c r="AW30" s="840">
        <f t="array" ref="AW30:AW33">VLOOKUP($D30:$D33,CalcD!$D$5:$Q$8,14,0)</f>
        <v>16</v>
      </c>
    </row>
    <row r="31" spans="2:49" x14ac:dyDescent="0.25">
      <c r="B31" s="862" t="str">
        <v/>
      </c>
      <c r="D31" s="857" t="str">
        <v>Paraguay</v>
      </c>
      <c r="E31" s="829">
        <v>0</v>
      </c>
      <c r="F31" s="829">
        <f t="shared" ref="F31:F33" si="15">G31-I31</f>
        <v>0</v>
      </c>
      <c r="G31" s="834">
        <v>0</v>
      </c>
      <c r="H31" s="836" t="str">
        <f>Language!$E$197</f>
        <v xml:space="preserve"> - </v>
      </c>
      <c r="I31" s="849">
        <v>0</v>
      </c>
      <c r="J31" s="846" t="str">
        <v/>
      </c>
      <c r="K31" s="830" t="str">
        <v/>
      </c>
      <c r="L31" s="829" t="str">
        <v/>
      </c>
      <c r="M31" s="831" t="str">
        <v/>
      </c>
      <c r="O31" s="857" t="str">
        <v>Paraguay</v>
      </c>
      <c r="P31" s="829">
        <v>0</v>
      </c>
      <c r="Q31" s="829">
        <v>0</v>
      </c>
      <c r="R31" s="834">
        <v>0</v>
      </c>
      <c r="S31" s="836" t="str">
        <f>Language!$E$197</f>
        <v xml:space="preserve"> - </v>
      </c>
      <c r="T31" s="849">
        <f t="shared" si="12"/>
        <v>0</v>
      </c>
      <c r="U31" s="846" t="str">
        <v/>
      </c>
      <c r="V31" s="830" t="str">
        <v/>
      </c>
      <c r="W31" s="829" t="str">
        <v/>
      </c>
      <c r="X31" s="831" t="str">
        <v/>
      </c>
      <c r="Z31" s="857" t="str">
        <v/>
      </c>
      <c r="AA31" s="829" t="str">
        <v/>
      </c>
      <c r="AB31" s="829" t="str">
        <v/>
      </c>
      <c r="AC31" s="834" t="str">
        <v/>
      </c>
      <c r="AD31" s="836" t="str">
        <f>Language!$E$197</f>
        <v xml:space="preserve"> - </v>
      </c>
      <c r="AE31" s="849" t="str">
        <f t="shared" si="13"/>
        <v/>
      </c>
      <c r="AF31" s="846" t="str">
        <v/>
      </c>
      <c r="AG31" s="830" t="str">
        <v/>
      </c>
      <c r="AH31" s="829" t="str">
        <v/>
      </c>
      <c r="AI31" s="831" t="str">
        <v/>
      </c>
      <c r="AK31" s="857" t="str">
        <v/>
      </c>
      <c r="AL31" s="829" t="str">
        <v/>
      </c>
      <c r="AM31" s="829" t="str">
        <v/>
      </c>
      <c r="AN31" s="834" t="str">
        <v/>
      </c>
      <c r="AO31" s="836" t="str">
        <f>Language!$E$197</f>
        <v xml:space="preserve"> - </v>
      </c>
      <c r="AP31" s="849" t="str">
        <f t="shared" si="14"/>
        <v/>
      </c>
      <c r="AQ31" s="846" t="str">
        <v/>
      </c>
      <c r="AR31" s="830" t="str">
        <v/>
      </c>
      <c r="AS31" s="829" t="str">
        <v/>
      </c>
      <c r="AT31" s="831" t="str">
        <v/>
      </c>
      <c r="AV31" s="870">
        <v>0</v>
      </c>
      <c r="AW31" s="831">
        <v>40</v>
      </c>
    </row>
    <row r="32" spans="2:49" x14ac:dyDescent="0.25">
      <c r="B32" s="862" t="str">
        <v/>
      </c>
      <c r="D32" s="857" t="str">
        <v>Australia</v>
      </c>
      <c r="E32" s="829">
        <v>0</v>
      </c>
      <c r="F32" s="829">
        <f t="shared" si="15"/>
        <v>0</v>
      </c>
      <c r="G32" s="834">
        <v>0</v>
      </c>
      <c r="H32" s="836" t="str">
        <f>Language!$E$197</f>
        <v xml:space="preserve"> - </v>
      </c>
      <c r="I32" s="849">
        <v>0</v>
      </c>
      <c r="J32" s="846" t="str">
        <v/>
      </c>
      <c r="K32" s="829" t="str">
        <v/>
      </c>
      <c r="L32" s="830" t="str">
        <v/>
      </c>
      <c r="M32" s="831" t="str">
        <v/>
      </c>
      <c r="O32" s="857" t="str">
        <v>Australia</v>
      </c>
      <c r="P32" s="829">
        <v>0</v>
      </c>
      <c r="Q32" s="829">
        <v>0</v>
      </c>
      <c r="R32" s="834">
        <v>0</v>
      </c>
      <c r="S32" s="836" t="str">
        <f>Language!$E$197</f>
        <v xml:space="preserve"> - </v>
      </c>
      <c r="T32" s="849">
        <f t="shared" si="12"/>
        <v>0</v>
      </c>
      <c r="U32" s="846" t="str">
        <v/>
      </c>
      <c r="V32" s="829" t="str">
        <v/>
      </c>
      <c r="W32" s="830" t="str">
        <v/>
      </c>
      <c r="X32" s="831" t="str">
        <v/>
      </c>
      <c r="Z32" s="857" t="str">
        <v/>
      </c>
      <c r="AA32" s="829" t="str">
        <v/>
      </c>
      <c r="AB32" s="829" t="str">
        <v/>
      </c>
      <c r="AC32" s="834" t="str">
        <v/>
      </c>
      <c r="AD32" s="836" t="str">
        <f>Language!$E$197</f>
        <v xml:space="preserve"> - </v>
      </c>
      <c r="AE32" s="849" t="str">
        <f t="shared" si="13"/>
        <v/>
      </c>
      <c r="AF32" s="846" t="str">
        <v/>
      </c>
      <c r="AG32" s="829" t="str">
        <v/>
      </c>
      <c r="AH32" s="830" t="str">
        <v/>
      </c>
      <c r="AI32" s="831" t="str">
        <v/>
      </c>
      <c r="AK32" s="857" t="str">
        <v/>
      </c>
      <c r="AL32" s="829" t="str">
        <v/>
      </c>
      <c r="AM32" s="829" t="str">
        <v/>
      </c>
      <c r="AN32" s="834" t="str">
        <v/>
      </c>
      <c r="AO32" s="836" t="str">
        <f>Language!$E$197</f>
        <v xml:space="preserve"> - </v>
      </c>
      <c r="AP32" s="849" t="str">
        <f t="shared" si="14"/>
        <v/>
      </c>
      <c r="AQ32" s="846" t="str">
        <v/>
      </c>
      <c r="AR32" s="829" t="str">
        <v/>
      </c>
      <c r="AS32" s="830" t="str">
        <v/>
      </c>
      <c r="AT32" s="831" t="str">
        <v/>
      </c>
      <c r="AV32" s="870">
        <v>0</v>
      </c>
      <c r="AW32" s="831">
        <v>27</v>
      </c>
    </row>
    <row r="33" spans="2:49" ht="15.75" thickBot="1" x14ac:dyDescent="0.3">
      <c r="B33" s="862" t="str">
        <v/>
      </c>
      <c r="D33" s="858" t="str">
        <v>Turkey</v>
      </c>
      <c r="E33" s="832">
        <v>0</v>
      </c>
      <c r="F33" s="832">
        <f t="shared" si="15"/>
        <v>0</v>
      </c>
      <c r="G33" s="835">
        <v>0</v>
      </c>
      <c r="H33" s="837" t="str">
        <f>Language!$E$197</f>
        <v xml:space="preserve"> - </v>
      </c>
      <c r="I33" s="850">
        <v>0</v>
      </c>
      <c r="J33" s="847" t="str">
        <v/>
      </c>
      <c r="K33" s="832" t="str">
        <v/>
      </c>
      <c r="L33" s="832" t="str">
        <v/>
      </c>
      <c r="M33" s="833" t="str">
        <v/>
      </c>
      <c r="O33" s="858" t="str">
        <v>Turkey</v>
      </c>
      <c r="P33" s="832">
        <v>0</v>
      </c>
      <c r="Q33" s="832">
        <v>0</v>
      </c>
      <c r="R33" s="835">
        <v>0</v>
      </c>
      <c r="S33" s="837" t="str">
        <f>Language!$E$197</f>
        <v xml:space="preserve"> - </v>
      </c>
      <c r="T33" s="850">
        <f t="shared" si="12"/>
        <v>0</v>
      </c>
      <c r="U33" s="847" t="str">
        <v/>
      </c>
      <c r="V33" s="832" t="str">
        <v/>
      </c>
      <c r="W33" s="832" t="str">
        <v/>
      </c>
      <c r="X33" s="833" t="str">
        <v/>
      </c>
      <c r="Z33" s="858" t="str">
        <v/>
      </c>
      <c r="AA33" s="832" t="str">
        <v/>
      </c>
      <c r="AB33" s="832" t="str">
        <v/>
      </c>
      <c r="AC33" s="835" t="str">
        <v/>
      </c>
      <c r="AD33" s="837" t="str">
        <f>Language!$E$197</f>
        <v xml:space="preserve"> - </v>
      </c>
      <c r="AE33" s="850" t="str">
        <f t="shared" si="13"/>
        <v/>
      </c>
      <c r="AF33" s="847" t="str">
        <v/>
      </c>
      <c r="AG33" s="832" t="str">
        <v/>
      </c>
      <c r="AH33" s="832" t="str">
        <v/>
      </c>
      <c r="AI33" s="833" t="str">
        <v/>
      </c>
      <c r="AK33" s="858" t="str">
        <v/>
      </c>
      <c r="AL33" s="832" t="str">
        <v/>
      </c>
      <c r="AM33" s="832" t="str">
        <v/>
      </c>
      <c r="AN33" s="835" t="str">
        <v/>
      </c>
      <c r="AO33" s="837" t="str">
        <f>Language!$E$197</f>
        <v xml:space="preserve"> - </v>
      </c>
      <c r="AP33" s="850" t="str">
        <f t="shared" si="14"/>
        <v/>
      </c>
      <c r="AQ33" s="847" t="str">
        <v/>
      </c>
      <c r="AR33" s="832" t="str">
        <v/>
      </c>
      <c r="AS33" s="832" t="str">
        <v/>
      </c>
      <c r="AT33" s="833" t="str">
        <v/>
      </c>
      <c r="AV33" s="871">
        <v>0</v>
      </c>
      <c r="AW33" s="872">
        <v>22</v>
      </c>
    </row>
    <row r="34" spans="2:49" ht="15.75" thickTop="1" x14ac:dyDescent="0.25"/>
    <row r="35" spans="2:49" x14ac:dyDescent="0.25"/>
    <row r="36" spans="2:49" ht="15.75" thickBot="1" x14ac:dyDescent="0.3">
      <c r="D36" s="855"/>
      <c r="Z36" s="885" t="str">
        <f>IF(COUNTBLANK(CalcE!$BN$14:$BN$17)&lt;4,Language!$E$136,"")</f>
        <v/>
      </c>
      <c r="AK36" s="885" t="str">
        <f>IF(COUNTBLANK(CalcE!$BZ$14:$BZ$17)&lt;4,Language!$E$136,"")</f>
        <v/>
      </c>
    </row>
    <row r="37" spans="2:49" ht="24.75" thickTop="1" x14ac:dyDescent="0.35">
      <c r="B37" s="859" t="s">
        <v>22</v>
      </c>
      <c r="C37" s="828"/>
      <c r="D37" s="841"/>
      <c r="E37" s="852" t="str">
        <f>Language!$E$131</f>
        <v>Pts.</v>
      </c>
      <c r="F37" s="852" t="str">
        <f>Language!$E$132</f>
        <v>GD</v>
      </c>
      <c r="G37" s="952" t="str">
        <f>Language!$E$133</f>
        <v>Goals</v>
      </c>
      <c r="H37" s="953"/>
      <c r="I37" s="953"/>
      <c r="J37" s="844" t="str">
        <f t="array" ref="J37:M37">LEFT(CalcE!$H$21:$K$21,$D$4)</f>
        <v>Germany</v>
      </c>
      <c r="K37" s="842" t="str">
        <v>Curaçao</v>
      </c>
      <c r="L37" s="842" t="str">
        <v>Ivory C</v>
      </c>
      <c r="M37" s="843" t="str">
        <v>Ecuador</v>
      </c>
      <c r="O37" s="841"/>
      <c r="P37" s="852" t="str">
        <f>Language!$E$131</f>
        <v>Pts.</v>
      </c>
      <c r="Q37" s="852" t="str">
        <f>Language!$E$132</f>
        <v>GD</v>
      </c>
      <c r="R37" s="952" t="str">
        <f>Language!$E$133</f>
        <v>Goals</v>
      </c>
      <c r="S37" s="953"/>
      <c r="T37" s="953"/>
      <c r="U37" s="844" t="str">
        <f t="array" ref="U37:X37">LEFT(CalcE!$BE$13:$BH$13,$D$4)</f>
        <v>Germany</v>
      </c>
      <c r="V37" s="842" t="str">
        <v>Curaçao</v>
      </c>
      <c r="W37" s="842" t="str">
        <v>Ivory C</v>
      </c>
      <c r="X37" s="843" t="str">
        <v>Ecuador</v>
      </c>
      <c r="Z37" s="841"/>
      <c r="AA37" s="852" t="str">
        <f>Language!$E$131</f>
        <v>Pts.</v>
      </c>
      <c r="AB37" s="852" t="str">
        <f>Language!$E$132</f>
        <v>GD</v>
      </c>
      <c r="AC37" s="952" t="str">
        <f>Language!$E$133</f>
        <v>Goals</v>
      </c>
      <c r="AD37" s="953"/>
      <c r="AE37" s="953"/>
      <c r="AF37" s="844" t="str">
        <f t="array" ref="AF37:AI37">IF(COUNTBLANK(CalcE!$AZ$22:$AZ$25)&lt;4,LEFT(CalcE!$BE$21:$BH$21,$D$4),LEFT(CalcE!$BS$13:$BV$13,$D$4))</f>
        <v/>
      </c>
      <c r="AG37" s="842" t="str">
        <v/>
      </c>
      <c r="AH37" s="842" t="str">
        <v/>
      </c>
      <c r="AI37" s="843" t="str">
        <v/>
      </c>
      <c r="AK37" s="841"/>
      <c r="AL37" s="852" t="str">
        <f>Language!$E$131</f>
        <v>Pts.</v>
      </c>
      <c r="AM37" s="852" t="str">
        <f>Language!$E$132</f>
        <v>GD</v>
      </c>
      <c r="AN37" s="952" t="str">
        <f>Language!$E$133</f>
        <v>Goals</v>
      </c>
      <c r="AO37" s="953"/>
      <c r="AP37" s="953"/>
      <c r="AQ37" s="844" t="str">
        <f t="array" ref="AQ37:AT37">LEFT(CalcE!$CE$13:$CH$13,$D$4)</f>
        <v/>
      </c>
      <c r="AR37" s="842" t="str">
        <v/>
      </c>
      <c r="AS37" s="842" t="str">
        <v/>
      </c>
      <c r="AT37" s="843" t="str">
        <v/>
      </c>
      <c r="AV37" s="867" t="str">
        <f>Language!$E$123</f>
        <v>Fair play</v>
      </c>
      <c r="AW37" s="868" t="str">
        <f>Language!$E$186</f>
        <v>FIFA Rank</v>
      </c>
    </row>
    <row r="38" spans="2:49" x14ac:dyDescent="0.25">
      <c r="B38" s="862" t="str">
        <f t="array" ref="B38:B41">IF(CalcE!$M$22:$M$25,"•","")</f>
        <v/>
      </c>
      <c r="D38" s="856" t="str">
        <f t="array" ref="D38:D41">CalcE!$D$22:$D$25</f>
        <v>Germany</v>
      </c>
      <c r="E38" s="838">
        <f t="array" ref="E38:E41">CalcE!$E$22:$E$25</f>
        <v>0</v>
      </c>
      <c r="F38" s="838">
        <f>G38-I38</f>
        <v>0</v>
      </c>
      <c r="G38" s="839">
        <f t="array" ref="G38:G41">CalcE!$F$22:$F$25</f>
        <v>0</v>
      </c>
      <c r="H38" s="851" t="str">
        <f>Language!$E$197</f>
        <v xml:space="preserve"> - </v>
      </c>
      <c r="I38" s="848">
        <f t="array" ref="I38:I41">CalcE!$G$22:$G$25</f>
        <v>0</v>
      </c>
      <c r="J38" s="845" t="str">
        <f t="array" ref="J38:M41">CalcE!$H$22:$K$25</f>
        <v/>
      </c>
      <c r="K38" s="838" t="str">
        <v/>
      </c>
      <c r="L38" s="838" t="str">
        <v/>
      </c>
      <c r="M38" s="840" t="str">
        <v/>
      </c>
      <c r="O38" s="856" t="str">
        <f t="array" ref="O38:O41">CalcE!$AZ$14:$AZ$17</f>
        <v>Germany</v>
      </c>
      <c r="P38" s="838">
        <f t="array" ref="P38:P41">CalcE!$BA$14:$BA$17</f>
        <v>0</v>
      </c>
      <c r="Q38" s="838">
        <f t="array" ref="Q38:Q41">CalcE!$BB$14:$BB$17</f>
        <v>0</v>
      </c>
      <c r="R38" s="839">
        <f t="array" ref="R38:R41">CalcE!$BC$14:$BC$17</f>
        <v>0</v>
      </c>
      <c r="S38" s="851" t="str">
        <f>Language!$E$197</f>
        <v xml:space="preserve"> - </v>
      </c>
      <c r="T38" s="848">
        <f t="shared" ref="T38:T41" si="16">IF(O38="","",R38-Q38)</f>
        <v>0</v>
      </c>
      <c r="U38" s="845" t="str">
        <f t="array" ref="U38:X41">CalcE!$BE$14:$BH$17</f>
        <v/>
      </c>
      <c r="V38" s="838" t="str">
        <v/>
      </c>
      <c r="W38" s="838" t="str">
        <v/>
      </c>
      <c r="X38" s="840" t="str">
        <v/>
      </c>
      <c r="Z38" s="856" t="str">
        <f t="array" ref="Z38:Z41">IF(COUNTBLANK(CalcE!$AZ$22:$AZ$25)&lt;4,CalcE!$AZ$22:$AZ$25,CalcE!$BN$14:$BN$17)</f>
        <v/>
      </c>
      <c r="AA38" s="838" t="str">
        <f t="array" ref="AA38:AA41">IF(COUNTBLANK(CalcE!$AZ$22:$AZ$25)&lt;4,CalcE!$BA$22:$BA$25,CalcE!$BO$14:$BO$17)</f>
        <v/>
      </c>
      <c r="AB38" s="838" t="str">
        <f t="array" ref="AB38:AB41">IF(COUNTBLANK(CalcE!$AZ$22:$AZ$25)&lt;4,CalcE!$BB$22:$BB$25,CalcE!$BP$14:$BP$17)</f>
        <v/>
      </c>
      <c r="AC38" s="839" t="str">
        <f t="array" ref="AC38:AC41">IF(COUNTBLANK(CalcE!$AZ$22:$AZ$25)&lt;4,CalcE!$BC$22:$BC$25,CalcE!$BQ$14:$BQ$17)</f>
        <v/>
      </c>
      <c r="AD38" s="851" t="str">
        <f>Language!$E$197</f>
        <v xml:space="preserve"> - </v>
      </c>
      <c r="AE38" s="848" t="str">
        <f t="shared" ref="AE38:AE41" si="17">IF(Z38="","",AC38-AB38)</f>
        <v/>
      </c>
      <c r="AF38" s="845" t="str">
        <f t="array" ref="AF38:AI41">IF(COUNTBLANK(CalcE!$AZ$22:$AZ$25)&lt;4,CalcE!$BE$22:$BH$25,CalcE!$BS$14:$BV$17)</f>
        <v/>
      </c>
      <c r="AG38" s="838" t="str">
        <v/>
      </c>
      <c r="AH38" s="838" t="str">
        <v/>
      </c>
      <c r="AI38" s="840" t="str">
        <v/>
      </c>
      <c r="AK38" s="856" t="str">
        <f t="array" ref="AK38:AK41">CalcE!$BZ$14:$BZ$17</f>
        <v/>
      </c>
      <c r="AL38" s="838" t="str">
        <f t="array" ref="AL38:AL41">CalcE!$CA$14:$CA$17</f>
        <v/>
      </c>
      <c r="AM38" s="838" t="str">
        <f t="array" ref="AM38:AM41">CalcE!$CB$14:$CB$17</f>
        <v/>
      </c>
      <c r="AN38" s="839" t="str">
        <f t="array" ref="AN38:AN41">CalcE!$CC$14:$CC$17</f>
        <v/>
      </c>
      <c r="AO38" s="851" t="str">
        <f>Language!$E$197</f>
        <v xml:space="preserve"> - </v>
      </c>
      <c r="AP38" s="848" t="str">
        <f t="shared" ref="AP38:AP41" si="18">IF(AK38="","",AN38-AM38)</f>
        <v/>
      </c>
      <c r="AQ38" s="845" t="str">
        <f t="array" ref="AQ38:AT41">CalcE!$CE$14:$CH$17</f>
        <v/>
      </c>
      <c r="AR38" s="838" t="str">
        <v/>
      </c>
      <c r="AS38" s="838" t="str">
        <v/>
      </c>
      <c r="AT38" s="840" t="str">
        <v/>
      </c>
      <c r="AV38" s="869">
        <f t="array" ref="AV38:AV41">VLOOKUP($D38:$D41,CalcE!$D$5:$P$8,13,0)</f>
        <v>0</v>
      </c>
      <c r="AW38" s="840">
        <f t="array" ref="AW38:AW41">VLOOKUP($D38:$D41,CalcE!$D$5:$Q$8,14,0)</f>
        <v>10</v>
      </c>
    </row>
    <row r="39" spans="2:49" x14ac:dyDescent="0.25">
      <c r="B39" s="862" t="str">
        <v/>
      </c>
      <c r="D39" s="857" t="str">
        <v>Curaçao</v>
      </c>
      <c r="E39" s="829">
        <v>0</v>
      </c>
      <c r="F39" s="829">
        <f t="shared" ref="F39:F41" si="19">G39-I39</f>
        <v>0</v>
      </c>
      <c r="G39" s="834">
        <v>0</v>
      </c>
      <c r="H39" s="836" t="str">
        <f>Language!$E$197</f>
        <v xml:space="preserve"> - </v>
      </c>
      <c r="I39" s="849">
        <v>0</v>
      </c>
      <c r="J39" s="846" t="str">
        <v/>
      </c>
      <c r="K39" s="830" t="str">
        <v/>
      </c>
      <c r="L39" s="829" t="str">
        <v/>
      </c>
      <c r="M39" s="831" t="str">
        <v/>
      </c>
      <c r="O39" s="857" t="str">
        <v>Curaçao</v>
      </c>
      <c r="P39" s="829">
        <v>0</v>
      </c>
      <c r="Q39" s="829">
        <v>0</v>
      </c>
      <c r="R39" s="834">
        <v>0</v>
      </c>
      <c r="S39" s="836" t="str">
        <f>Language!$E$197</f>
        <v xml:space="preserve"> - </v>
      </c>
      <c r="T39" s="849">
        <f t="shared" si="16"/>
        <v>0</v>
      </c>
      <c r="U39" s="846" t="str">
        <v/>
      </c>
      <c r="V39" s="830" t="str">
        <v/>
      </c>
      <c r="W39" s="829" t="str">
        <v/>
      </c>
      <c r="X39" s="831" t="str">
        <v/>
      </c>
      <c r="Z39" s="857" t="str">
        <v/>
      </c>
      <c r="AA39" s="829" t="str">
        <v/>
      </c>
      <c r="AB39" s="829" t="str">
        <v/>
      </c>
      <c r="AC39" s="834" t="str">
        <v/>
      </c>
      <c r="AD39" s="836" t="str">
        <f>Language!$E$197</f>
        <v xml:space="preserve"> - </v>
      </c>
      <c r="AE39" s="849" t="str">
        <f t="shared" si="17"/>
        <v/>
      </c>
      <c r="AF39" s="846" t="str">
        <v/>
      </c>
      <c r="AG39" s="830" t="str">
        <v/>
      </c>
      <c r="AH39" s="829" t="str">
        <v/>
      </c>
      <c r="AI39" s="831" t="str">
        <v/>
      </c>
      <c r="AK39" s="857" t="str">
        <v/>
      </c>
      <c r="AL39" s="829" t="str">
        <v/>
      </c>
      <c r="AM39" s="829" t="str">
        <v/>
      </c>
      <c r="AN39" s="834" t="str">
        <v/>
      </c>
      <c r="AO39" s="836" t="str">
        <f>Language!$E$197</f>
        <v xml:space="preserve"> - </v>
      </c>
      <c r="AP39" s="849" t="str">
        <f t="shared" si="18"/>
        <v/>
      </c>
      <c r="AQ39" s="846" t="str">
        <v/>
      </c>
      <c r="AR39" s="830" t="str">
        <v/>
      </c>
      <c r="AS39" s="829" t="str">
        <v/>
      </c>
      <c r="AT39" s="831" t="str">
        <v/>
      </c>
      <c r="AV39" s="870">
        <v>0</v>
      </c>
      <c r="AW39" s="831">
        <v>82</v>
      </c>
    </row>
    <row r="40" spans="2:49" x14ac:dyDescent="0.25">
      <c r="B40" s="862" t="str">
        <v/>
      </c>
      <c r="D40" s="857" t="str">
        <v>Ivory Coast</v>
      </c>
      <c r="E40" s="829">
        <v>0</v>
      </c>
      <c r="F40" s="829">
        <f t="shared" si="19"/>
        <v>0</v>
      </c>
      <c r="G40" s="834">
        <v>0</v>
      </c>
      <c r="H40" s="836" t="str">
        <f>Language!$E$197</f>
        <v xml:space="preserve"> - </v>
      </c>
      <c r="I40" s="849">
        <v>0</v>
      </c>
      <c r="J40" s="846" t="str">
        <v/>
      </c>
      <c r="K40" s="829" t="str">
        <v/>
      </c>
      <c r="L40" s="830" t="str">
        <v/>
      </c>
      <c r="M40" s="831" t="str">
        <v/>
      </c>
      <c r="O40" s="857" t="str">
        <v>Ivory Coast</v>
      </c>
      <c r="P40" s="829">
        <v>0</v>
      </c>
      <c r="Q40" s="829">
        <v>0</v>
      </c>
      <c r="R40" s="834">
        <v>0</v>
      </c>
      <c r="S40" s="836" t="str">
        <f>Language!$E$197</f>
        <v xml:space="preserve"> - </v>
      </c>
      <c r="T40" s="849">
        <f t="shared" si="16"/>
        <v>0</v>
      </c>
      <c r="U40" s="846" t="str">
        <v/>
      </c>
      <c r="V40" s="829" t="str">
        <v/>
      </c>
      <c r="W40" s="830" t="str">
        <v/>
      </c>
      <c r="X40" s="831" t="str">
        <v/>
      </c>
      <c r="Z40" s="857" t="str">
        <v/>
      </c>
      <c r="AA40" s="829" t="str">
        <v/>
      </c>
      <c r="AB40" s="829" t="str">
        <v/>
      </c>
      <c r="AC40" s="834" t="str">
        <v/>
      </c>
      <c r="AD40" s="836" t="str">
        <f>Language!$E$197</f>
        <v xml:space="preserve"> - </v>
      </c>
      <c r="AE40" s="849" t="str">
        <f t="shared" si="17"/>
        <v/>
      </c>
      <c r="AF40" s="846" t="str">
        <v/>
      </c>
      <c r="AG40" s="829" t="str">
        <v/>
      </c>
      <c r="AH40" s="830" t="str">
        <v/>
      </c>
      <c r="AI40" s="831" t="str">
        <v/>
      </c>
      <c r="AK40" s="857" t="str">
        <v/>
      </c>
      <c r="AL40" s="829" t="str">
        <v/>
      </c>
      <c r="AM40" s="829" t="str">
        <v/>
      </c>
      <c r="AN40" s="834" t="str">
        <v/>
      </c>
      <c r="AO40" s="836" t="str">
        <f>Language!$E$197</f>
        <v xml:space="preserve"> - </v>
      </c>
      <c r="AP40" s="849" t="str">
        <f t="shared" si="18"/>
        <v/>
      </c>
      <c r="AQ40" s="846" t="str">
        <v/>
      </c>
      <c r="AR40" s="829" t="str">
        <v/>
      </c>
      <c r="AS40" s="830" t="str">
        <v/>
      </c>
      <c r="AT40" s="831" t="str">
        <v/>
      </c>
      <c r="AV40" s="870">
        <v>0</v>
      </c>
      <c r="AW40" s="831">
        <v>34</v>
      </c>
    </row>
    <row r="41" spans="2:49" ht="15.75" thickBot="1" x14ac:dyDescent="0.3">
      <c r="B41" s="862" t="str">
        <v/>
      </c>
      <c r="D41" s="858" t="str">
        <v>Ecuador</v>
      </c>
      <c r="E41" s="832">
        <v>0</v>
      </c>
      <c r="F41" s="832">
        <f t="shared" si="19"/>
        <v>0</v>
      </c>
      <c r="G41" s="835">
        <v>0</v>
      </c>
      <c r="H41" s="837" t="str">
        <f>Language!$E$197</f>
        <v xml:space="preserve"> - </v>
      </c>
      <c r="I41" s="850">
        <v>0</v>
      </c>
      <c r="J41" s="847" t="str">
        <v/>
      </c>
      <c r="K41" s="832" t="str">
        <v/>
      </c>
      <c r="L41" s="832" t="str">
        <v/>
      </c>
      <c r="M41" s="833" t="str">
        <v/>
      </c>
      <c r="O41" s="858" t="str">
        <v>Ecuador</v>
      </c>
      <c r="P41" s="832">
        <v>0</v>
      </c>
      <c r="Q41" s="832">
        <v>0</v>
      </c>
      <c r="R41" s="835">
        <v>0</v>
      </c>
      <c r="S41" s="837" t="str">
        <f>Language!$E$197</f>
        <v xml:space="preserve"> - </v>
      </c>
      <c r="T41" s="850">
        <f t="shared" si="16"/>
        <v>0</v>
      </c>
      <c r="U41" s="847" t="str">
        <v/>
      </c>
      <c r="V41" s="832" t="str">
        <v/>
      </c>
      <c r="W41" s="832" t="str">
        <v/>
      </c>
      <c r="X41" s="833" t="str">
        <v/>
      </c>
      <c r="Z41" s="858" t="str">
        <v/>
      </c>
      <c r="AA41" s="832" t="str">
        <v/>
      </c>
      <c r="AB41" s="832" t="str">
        <v/>
      </c>
      <c r="AC41" s="835" t="str">
        <v/>
      </c>
      <c r="AD41" s="837" t="str">
        <f>Language!$E$197</f>
        <v xml:space="preserve"> - </v>
      </c>
      <c r="AE41" s="850" t="str">
        <f t="shared" si="17"/>
        <v/>
      </c>
      <c r="AF41" s="847" t="str">
        <v/>
      </c>
      <c r="AG41" s="832" t="str">
        <v/>
      </c>
      <c r="AH41" s="832" t="str">
        <v/>
      </c>
      <c r="AI41" s="833" t="str">
        <v/>
      </c>
      <c r="AK41" s="858" t="str">
        <v/>
      </c>
      <c r="AL41" s="832" t="str">
        <v/>
      </c>
      <c r="AM41" s="832" t="str">
        <v/>
      </c>
      <c r="AN41" s="835" t="str">
        <v/>
      </c>
      <c r="AO41" s="837" t="str">
        <f>Language!$E$197</f>
        <v xml:space="preserve"> - </v>
      </c>
      <c r="AP41" s="850" t="str">
        <f t="shared" si="18"/>
        <v/>
      </c>
      <c r="AQ41" s="847" t="str">
        <v/>
      </c>
      <c r="AR41" s="832" t="str">
        <v/>
      </c>
      <c r="AS41" s="832" t="str">
        <v/>
      </c>
      <c r="AT41" s="833" t="str">
        <v/>
      </c>
      <c r="AV41" s="871">
        <v>0</v>
      </c>
      <c r="AW41" s="872">
        <v>23</v>
      </c>
    </row>
    <row r="42" spans="2:49" ht="15.75" thickTop="1" x14ac:dyDescent="0.25"/>
    <row r="43" spans="2:49" x14ac:dyDescent="0.25"/>
    <row r="44" spans="2:49" ht="15.75" thickBot="1" x14ac:dyDescent="0.3">
      <c r="D44" s="855"/>
      <c r="Z44" s="885" t="str">
        <f>IF(COUNTBLANK(CalcF!$BN$14:$BN$17)&lt;4,Language!$E$136,"")</f>
        <v/>
      </c>
      <c r="AK44" s="885" t="str">
        <f>IF(COUNTBLANK(CalcF!$BZ$14:$BZ$17)&lt;4,Language!$E$136,"")</f>
        <v/>
      </c>
    </row>
    <row r="45" spans="2:49" ht="24.75" thickTop="1" x14ac:dyDescent="0.35">
      <c r="B45" s="859" t="s">
        <v>23</v>
      </c>
      <c r="C45" s="828"/>
      <c r="D45" s="841"/>
      <c r="E45" s="852" t="str">
        <f>Language!$E$131</f>
        <v>Pts.</v>
      </c>
      <c r="F45" s="852" t="str">
        <f>Language!$E$132</f>
        <v>GD</v>
      </c>
      <c r="G45" s="952" t="str">
        <f>Language!$E$133</f>
        <v>Goals</v>
      </c>
      <c r="H45" s="953"/>
      <c r="I45" s="953"/>
      <c r="J45" s="844" t="str">
        <f t="array" ref="J45:M45">LEFT(CalcF!$H$21:$K$21,$D$4)</f>
        <v>Netherl</v>
      </c>
      <c r="K45" s="842" t="str">
        <v>Japan</v>
      </c>
      <c r="L45" s="842" t="str">
        <v>Sweden</v>
      </c>
      <c r="M45" s="843" t="str">
        <v>Tunisia</v>
      </c>
      <c r="O45" s="841"/>
      <c r="P45" s="852" t="str">
        <f>Language!$E$131</f>
        <v>Pts.</v>
      </c>
      <c r="Q45" s="852" t="str">
        <f>Language!$E$132</f>
        <v>GD</v>
      </c>
      <c r="R45" s="952" t="str">
        <f>Language!$E$133</f>
        <v>Goals</v>
      </c>
      <c r="S45" s="953"/>
      <c r="T45" s="953"/>
      <c r="U45" s="844" t="str">
        <f t="array" ref="U45:X45">LEFT(CalcF!$BE$13:$BH$13,$D$4)</f>
        <v>Netherl</v>
      </c>
      <c r="V45" s="842" t="str">
        <v>Japan</v>
      </c>
      <c r="W45" s="842" t="str">
        <v>Sweden</v>
      </c>
      <c r="X45" s="843" t="str">
        <v>Tunisia</v>
      </c>
      <c r="Z45" s="841"/>
      <c r="AA45" s="852" t="str">
        <f>Language!$E$131</f>
        <v>Pts.</v>
      </c>
      <c r="AB45" s="852" t="str">
        <f>Language!$E$132</f>
        <v>GD</v>
      </c>
      <c r="AC45" s="952" t="str">
        <f>Language!$E$133</f>
        <v>Goals</v>
      </c>
      <c r="AD45" s="953"/>
      <c r="AE45" s="953"/>
      <c r="AF45" s="844" t="str">
        <f t="array" ref="AF45:AI45">IF(COUNTBLANK(CalcF!$AZ$22:$AZ$25)&lt;4,LEFT(CalcF!$BE$21:$BH$21,$D$4),LEFT(CalcF!$BS$13:$BV$13,$D$4))</f>
        <v/>
      </c>
      <c r="AG45" s="842" t="str">
        <v/>
      </c>
      <c r="AH45" s="842" t="str">
        <v/>
      </c>
      <c r="AI45" s="843" t="str">
        <v/>
      </c>
      <c r="AK45" s="841"/>
      <c r="AL45" s="852" t="str">
        <f>Language!$E$131</f>
        <v>Pts.</v>
      </c>
      <c r="AM45" s="852" t="str">
        <f>Language!$E$132</f>
        <v>GD</v>
      </c>
      <c r="AN45" s="952" t="str">
        <f>Language!$E$133</f>
        <v>Goals</v>
      </c>
      <c r="AO45" s="953"/>
      <c r="AP45" s="953"/>
      <c r="AQ45" s="844" t="str">
        <f t="array" ref="AQ45:AT45">LEFT(CalcF!$CE$13:$CH$13,$D$4)</f>
        <v/>
      </c>
      <c r="AR45" s="842" t="str">
        <v/>
      </c>
      <c r="AS45" s="842" t="str">
        <v/>
      </c>
      <c r="AT45" s="843" t="str">
        <v/>
      </c>
      <c r="AV45" s="867" t="str">
        <f>Language!$E$123</f>
        <v>Fair play</v>
      </c>
      <c r="AW45" s="868" t="str">
        <f>Language!$E$186</f>
        <v>FIFA Rank</v>
      </c>
    </row>
    <row r="46" spans="2:49" x14ac:dyDescent="0.25">
      <c r="B46" s="862" t="str">
        <f t="array" ref="B46:B49">IF(CalcF!$M$22:$M$25,"•","")</f>
        <v/>
      </c>
      <c r="D46" s="856" t="str">
        <f t="array" ref="D46:D49">CalcF!$D$22:$D$25</f>
        <v>Netherlands</v>
      </c>
      <c r="E46" s="838">
        <f t="array" ref="E46:E49">CalcF!$E$22:$E$25</f>
        <v>0</v>
      </c>
      <c r="F46" s="838">
        <f>G46-I46</f>
        <v>0</v>
      </c>
      <c r="G46" s="839">
        <f t="array" ref="G46:G49">CalcF!$F$22:$F$25</f>
        <v>0</v>
      </c>
      <c r="H46" s="851" t="str">
        <f>Language!$E$197</f>
        <v xml:space="preserve"> - </v>
      </c>
      <c r="I46" s="848">
        <f t="array" ref="I46:I49">CalcF!$G$22:$G$25</f>
        <v>0</v>
      </c>
      <c r="J46" s="845" t="str">
        <f t="array" ref="J46:M49">CalcF!$H$22:$K$25</f>
        <v/>
      </c>
      <c r="K46" s="838" t="str">
        <v/>
      </c>
      <c r="L46" s="838" t="str">
        <v/>
      </c>
      <c r="M46" s="840" t="str">
        <v/>
      </c>
      <c r="O46" s="856" t="str">
        <f t="array" ref="O46:O49">CalcF!$AZ$14:$AZ$17</f>
        <v>Netherlands</v>
      </c>
      <c r="P46" s="838">
        <f t="array" ref="P46:P49">CalcF!$BA$14:$BA$17</f>
        <v>0</v>
      </c>
      <c r="Q46" s="838">
        <f t="array" ref="Q46:Q49">CalcF!$BB$14:$BB$17</f>
        <v>0</v>
      </c>
      <c r="R46" s="839">
        <f t="array" ref="R46:R49">CalcF!$BC$14:$BC$17</f>
        <v>0</v>
      </c>
      <c r="S46" s="851" t="str">
        <f>Language!$E$197</f>
        <v xml:space="preserve"> - </v>
      </c>
      <c r="T46" s="848">
        <f t="shared" ref="T46:T49" si="20">IF(O46="","",R46-Q46)</f>
        <v>0</v>
      </c>
      <c r="U46" s="845" t="str">
        <f t="array" ref="U46:X49">CalcF!$BE$14:$BH$17</f>
        <v/>
      </c>
      <c r="V46" s="838" t="str">
        <v/>
      </c>
      <c r="W46" s="838" t="str">
        <v/>
      </c>
      <c r="X46" s="840" t="str">
        <v/>
      </c>
      <c r="Z46" s="856" t="str">
        <f t="array" ref="Z46:Z49">IF(COUNTBLANK(CalcF!$AZ$22:$AZ$25)&lt;4,CalcF!$AZ$22:$AZ$25,CalcF!$BN$14:$BN$17)</f>
        <v/>
      </c>
      <c r="AA46" s="838" t="str">
        <f t="array" ref="AA46:AA49">IF(COUNTBLANK(CalcF!$AZ$22:$AZ$25)&lt;4,CalcF!$BA$22:$BA$25,CalcF!$BO$14:$BO$17)</f>
        <v/>
      </c>
      <c r="AB46" s="838" t="str">
        <f t="array" ref="AB46:AB49">IF(COUNTBLANK(CalcF!$AZ$22:$AZ$25)&lt;4,CalcF!$BB$22:$BB$25,CalcF!$BP$14:$BP$17)</f>
        <v/>
      </c>
      <c r="AC46" s="839" t="str">
        <f t="array" ref="AC46:AC49">IF(COUNTBLANK(CalcF!$AZ$22:$AZ$25)&lt;4,CalcF!$BC$22:$BC$25,CalcF!$BQ$14:$BQ$17)</f>
        <v/>
      </c>
      <c r="AD46" s="851" t="str">
        <f>Language!$E$197</f>
        <v xml:space="preserve"> - </v>
      </c>
      <c r="AE46" s="848" t="str">
        <f t="shared" ref="AE46:AE49" si="21">IF(Z46="","",AC46-AB46)</f>
        <v/>
      </c>
      <c r="AF46" s="845" t="str">
        <f t="array" ref="AF46:AI49">IF(COUNTBLANK(CalcF!$AZ$22:$AZ$25)&lt;4,CalcF!$BE$22:$BH$25,CalcF!$BS$14:$BV$17)</f>
        <v/>
      </c>
      <c r="AG46" s="838" t="str">
        <v/>
      </c>
      <c r="AH46" s="838" t="str">
        <v/>
      </c>
      <c r="AI46" s="840" t="str">
        <v/>
      </c>
      <c r="AK46" s="856" t="str">
        <f t="array" ref="AK46:AK49">CalcF!$BZ$14:$BZ$17</f>
        <v/>
      </c>
      <c r="AL46" s="838" t="str">
        <f t="array" ref="AL46:AL49">CalcF!$CA$14:$CA$17</f>
        <v/>
      </c>
      <c r="AM46" s="838" t="str">
        <f t="array" ref="AM46:AM49">CalcF!$CB$14:$CB$17</f>
        <v/>
      </c>
      <c r="AN46" s="839" t="str">
        <f t="array" ref="AN46:AN49">CalcF!$CC$14:$CC$17</f>
        <v/>
      </c>
      <c r="AO46" s="851" t="str">
        <f>Language!$E$197</f>
        <v xml:space="preserve"> - </v>
      </c>
      <c r="AP46" s="848" t="str">
        <f t="shared" ref="AP46:AP49" si="22">IF(AK46="","",AN46-AM46)</f>
        <v/>
      </c>
      <c r="AQ46" s="845" t="str">
        <f t="array" ref="AQ46:AT49">CalcF!$CE$14:$CH$17</f>
        <v/>
      </c>
      <c r="AR46" s="838" t="str">
        <v/>
      </c>
      <c r="AS46" s="838" t="str">
        <v/>
      </c>
      <c r="AT46" s="840" t="str">
        <v/>
      </c>
      <c r="AV46" s="869">
        <f t="array" ref="AV46:AV49">VLOOKUP($D46:$D49,CalcF!$D$5:$P$8,13,0)</f>
        <v>0</v>
      </c>
      <c r="AW46" s="840">
        <f t="array" ref="AW46:AW49">VLOOKUP($D46:$D49,CalcF!$D$5:$Q$8,14,0)</f>
        <v>7</v>
      </c>
    </row>
    <row r="47" spans="2:49" x14ac:dyDescent="0.25">
      <c r="B47" s="862" t="str">
        <v/>
      </c>
      <c r="D47" s="857" t="str">
        <v>Japan</v>
      </c>
      <c r="E47" s="829">
        <v>0</v>
      </c>
      <c r="F47" s="829">
        <f t="shared" ref="F47:F49" si="23">G47-I47</f>
        <v>0</v>
      </c>
      <c r="G47" s="834">
        <v>0</v>
      </c>
      <c r="H47" s="836" t="str">
        <f>Language!$E$197</f>
        <v xml:space="preserve"> - </v>
      </c>
      <c r="I47" s="849">
        <v>0</v>
      </c>
      <c r="J47" s="846" t="str">
        <v/>
      </c>
      <c r="K47" s="830" t="str">
        <v/>
      </c>
      <c r="L47" s="829" t="str">
        <v/>
      </c>
      <c r="M47" s="831" t="str">
        <v/>
      </c>
      <c r="O47" s="857" t="str">
        <v>Japan</v>
      </c>
      <c r="P47" s="829">
        <v>0</v>
      </c>
      <c r="Q47" s="829">
        <v>0</v>
      </c>
      <c r="R47" s="834">
        <v>0</v>
      </c>
      <c r="S47" s="836" t="str">
        <f>Language!$E$197</f>
        <v xml:space="preserve"> - </v>
      </c>
      <c r="T47" s="849">
        <f t="shared" si="20"/>
        <v>0</v>
      </c>
      <c r="U47" s="846" t="str">
        <v/>
      </c>
      <c r="V47" s="830" t="str">
        <v/>
      </c>
      <c r="W47" s="829" t="str">
        <v/>
      </c>
      <c r="X47" s="831" t="str">
        <v/>
      </c>
      <c r="Z47" s="857" t="str">
        <v/>
      </c>
      <c r="AA47" s="829" t="str">
        <v/>
      </c>
      <c r="AB47" s="829" t="str">
        <v/>
      </c>
      <c r="AC47" s="834" t="str">
        <v/>
      </c>
      <c r="AD47" s="836" t="str">
        <f>Language!$E$197</f>
        <v xml:space="preserve"> - </v>
      </c>
      <c r="AE47" s="849" t="str">
        <f t="shared" si="21"/>
        <v/>
      </c>
      <c r="AF47" s="846" t="str">
        <v/>
      </c>
      <c r="AG47" s="830" t="str">
        <v/>
      </c>
      <c r="AH47" s="829" t="str">
        <v/>
      </c>
      <c r="AI47" s="831" t="str">
        <v/>
      </c>
      <c r="AK47" s="857" t="str">
        <v/>
      </c>
      <c r="AL47" s="829" t="str">
        <v/>
      </c>
      <c r="AM47" s="829" t="str">
        <v/>
      </c>
      <c r="AN47" s="834" t="str">
        <v/>
      </c>
      <c r="AO47" s="836" t="str">
        <f>Language!$E$197</f>
        <v xml:space="preserve"> - </v>
      </c>
      <c r="AP47" s="849" t="str">
        <f t="shared" si="22"/>
        <v/>
      </c>
      <c r="AQ47" s="846" t="str">
        <v/>
      </c>
      <c r="AR47" s="830" t="str">
        <v/>
      </c>
      <c r="AS47" s="829" t="str">
        <v/>
      </c>
      <c r="AT47" s="831" t="str">
        <v/>
      </c>
      <c r="AV47" s="870">
        <v>0</v>
      </c>
      <c r="AW47" s="831">
        <v>18</v>
      </c>
    </row>
    <row r="48" spans="2:49" x14ac:dyDescent="0.25">
      <c r="B48" s="862" t="str">
        <v/>
      </c>
      <c r="D48" s="857" t="str">
        <v>Sweden</v>
      </c>
      <c r="E48" s="829">
        <v>0</v>
      </c>
      <c r="F48" s="829">
        <f t="shared" si="23"/>
        <v>0</v>
      </c>
      <c r="G48" s="834">
        <v>0</v>
      </c>
      <c r="H48" s="836" t="str">
        <f>Language!$E$197</f>
        <v xml:space="preserve"> - </v>
      </c>
      <c r="I48" s="849">
        <v>0</v>
      </c>
      <c r="J48" s="846" t="str">
        <v/>
      </c>
      <c r="K48" s="829" t="str">
        <v/>
      </c>
      <c r="L48" s="830" t="str">
        <v/>
      </c>
      <c r="M48" s="831" t="str">
        <v/>
      </c>
      <c r="O48" s="857" t="str">
        <v>Sweden</v>
      </c>
      <c r="P48" s="829">
        <v>0</v>
      </c>
      <c r="Q48" s="829">
        <v>0</v>
      </c>
      <c r="R48" s="834">
        <v>0</v>
      </c>
      <c r="S48" s="836" t="str">
        <f>Language!$E$197</f>
        <v xml:space="preserve"> - </v>
      </c>
      <c r="T48" s="849">
        <f t="shared" si="20"/>
        <v>0</v>
      </c>
      <c r="U48" s="846" t="str">
        <v/>
      </c>
      <c r="V48" s="829" t="str">
        <v/>
      </c>
      <c r="W48" s="830" t="str">
        <v/>
      </c>
      <c r="X48" s="831" t="str">
        <v/>
      </c>
      <c r="Z48" s="857" t="str">
        <v/>
      </c>
      <c r="AA48" s="829" t="str">
        <v/>
      </c>
      <c r="AB48" s="829" t="str">
        <v/>
      </c>
      <c r="AC48" s="834" t="str">
        <v/>
      </c>
      <c r="AD48" s="836" t="str">
        <f>Language!$E$197</f>
        <v xml:space="preserve"> - </v>
      </c>
      <c r="AE48" s="849" t="str">
        <f t="shared" si="21"/>
        <v/>
      </c>
      <c r="AF48" s="846" t="str">
        <v/>
      </c>
      <c r="AG48" s="829" t="str">
        <v/>
      </c>
      <c r="AH48" s="830" t="str">
        <v/>
      </c>
      <c r="AI48" s="831" t="str">
        <v/>
      </c>
      <c r="AK48" s="857" t="str">
        <v/>
      </c>
      <c r="AL48" s="829" t="str">
        <v/>
      </c>
      <c r="AM48" s="829" t="str">
        <v/>
      </c>
      <c r="AN48" s="834" t="str">
        <v/>
      </c>
      <c r="AO48" s="836" t="str">
        <f>Language!$E$197</f>
        <v xml:space="preserve"> - </v>
      </c>
      <c r="AP48" s="849" t="str">
        <f t="shared" si="22"/>
        <v/>
      </c>
      <c r="AQ48" s="846" t="str">
        <v/>
      </c>
      <c r="AR48" s="829" t="str">
        <v/>
      </c>
      <c r="AS48" s="830" t="str">
        <v/>
      </c>
      <c r="AT48" s="831" t="str">
        <v/>
      </c>
      <c r="AV48" s="870">
        <v>0</v>
      </c>
      <c r="AW48" s="831">
        <v>38</v>
      </c>
    </row>
    <row r="49" spans="2:49" ht="15.75" thickBot="1" x14ac:dyDescent="0.3">
      <c r="B49" s="862" t="str">
        <v/>
      </c>
      <c r="D49" s="858" t="str">
        <v>Tunisia</v>
      </c>
      <c r="E49" s="832">
        <v>0</v>
      </c>
      <c r="F49" s="832">
        <f t="shared" si="23"/>
        <v>0</v>
      </c>
      <c r="G49" s="835">
        <v>0</v>
      </c>
      <c r="H49" s="837" t="str">
        <f>Language!$E$197</f>
        <v xml:space="preserve"> - </v>
      </c>
      <c r="I49" s="850">
        <v>0</v>
      </c>
      <c r="J49" s="847" t="str">
        <v/>
      </c>
      <c r="K49" s="832" t="str">
        <v/>
      </c>
      <c r="L49" s="832" t="str">
        <v/>
      </c>
      <c r="M49" s="833" t="str">
        <v/>
      </c>
      <c r="O49" s="858" t="str">
        <v>Tunisia</v>
      </c>
      <c r="P49" s="832">
        <v>0</v>
      </c>
      <c r="Q49" s="832">
        <v>0</v>
      </c>
      <c r="R49" s="835">
        <v>0</v>
      </c>
      <c r="S49" s="837" t="str">
        <f>Language!$E$197</f>
        <v xml:space="preserve"> - </v>
      </c>
      <c r="T49" s="850">
        <f t="shared" si="20"/>
        <v>0</v>
      </c>
      <c r="U49" s="847" t="str">
        <v/>
      </c>
      <c r="V49" s="832" t="str">
        <v/>
      </c>
      <c r="W49" s="832" t="str">
        <v/>
      </c>
      <c r="X49" s="833" t="str">
        <v/>
      </c>
      <c r="Z49" s="858" t="str">
        <v/>
      </c>
      <c r="AA49" s="832" t="str">
        <v/>
      </c>
      <c r="AB49" s="832" t="str">
        <v/>
      </c>
      <c r="AC49" s="835" t="str">
        <v/>
      </c>
      <c r="AD49" s="837" t="str">
        <f>Language!$E$197</f>
        <v xml:space="preserve"> - </v>
      </c>
      <c r="AE49" s="850" t="str">
        <f t="shared" si="21"/>
        <v/>
      </c>
      <c r="AF49" s="847" t="str">
        <v/>
      </c>
      <c r="AG49" s="832" t="str">
        <v/>
      </c>
      <c r="AH49" s="832" t="str">
        <v/>
      </c>
      <c r="AI49" s="833" t="str">
        <v/>
      </c>
      <c r="AK49" s="858" t="str">
        <v/>
      </c>
      <c r="AL49" s="832" t="str">
        <v/>
      </c>
      <c r="AM49" s="832" t="str">
        <v/>
      </c>
      <c r="AN49" s="835" t="str">
        <v/>
      </c>
      <c r="AO49" s="837" t="str">
        <f>Language!$E$197</f>
        <v xml:space="preserve"> - </v>
      </c>
      <c r="AP49" s="850" t="str">
        <f t="shared" si="22"/>
        <v/>
      </c>
      <c r="AQ49" s="847" t="str">
        <v/>
      </c>
      <c r="AR49" s="832" t="str">
        <v/>
      </c>
      <c r="AS49" s="832" t="str">
        <v/>
      </c>
      <c r="AT49" s="833" t="str">
        <v/>
      </c>
      <c r="AV49" s="871">
        <v>0</v>
      </c>
      <c r="AW49" s="872">
        <v>44</v>
      </c>
    </row>
    <row r="50" spans="2:49" ht="15.75" thickTop="1" x14ac:dyDescent="0.25"/>
    <row r="51" spans="2:49" x14ac:dyDescent="0.25"/>
    <row r="52" spans="2:49" ht="15.75" thickBot="1" x14ac:dyDescent="0.3">
      <c r="D52" s="855"/>
      <c r="Z52" s="885" t="str">
        <f>IF(COUNTBLANK(CalcG!$BN$14:$BN$17)&lt;4,Language!$E$136,"")</f>
        <v/>
      </c>
      <c r="AK52" s="885" t="str">
        <f>IF(COUNTBLANK(CalcG!$BZ$14:$BZ$17)&lt;4,Language!$E$136,"")</f>
        <v/>
      </c>
    </row>
    <row r="53" spans="2:49" ht="24.75" thickTop="1" x14ac:dyDescent="0.35">
      <c r="B53" s="859" t="s">
        <v>272</v>
      </c>
      <c r="C53" s="828"/>
      <c r="D53" s="841"/>
      <c r="E53" s="852" t="str">
        <f>Language!$E$131</f>
        <v>Pts.</v>
      </c>
      <c r="F53" s="852" t="str">
        <f>Language!$E$132</f>
        <v>GD</v>
      </c>
      <c r="G53" s="952" t="str">
        <f>Language!$E$133</f>
        <v>Goals</v>
      </c>
      <c r="H53" s="953"/>
      <c r="I53" s="953"/>
      <c r="J53" s="844" t="str">
        <f t="array" ref="J53:M53">LEFT(CalcG!$H$21:$K$21,$D$4)</f>
        <v>Belgium</v>
      </c>
      <c r="K53" s="842" t="str">
        <v>Egypt</v>
      </c>
      <c r="L53" s="842" t="str">
        <v>IR Iran</v>
      </c>
      <c r="M53" s="843" t="str">
        <v>New Zea</v>
      </c>
      <c r="O53" s="841"/>
      <c r="P53" s="852" t="str">
        <f>Language!$E$131</f>
        <v>Pts.</v>
      </c>
      <c r="Q53" s="852" t="str">
        <f>Language!$E$132</f>
        <v>GD</v>
      </c>
      <c r="R53" s="952" t="str">
        <f>Language!$E$133</f>
        <v>Goals</v>
      </c>
      <c r="S53" s="953"/>
      <c r="T53" s="953"/>
      <c r="U53" s="844" t="str">
        <f t="array" ref="U53:X53">LEFT(CalcG!$BE$13:$BH$13,$D$4)</f>
        <v>Belgium</v>
      </c>
      <c r="V53" s="842" t="str">
        <v>Egypt</v>
      </c>
      <c r="W53" s="842" t="str">
        <v>IR Iran</v>
      </c>
      <c r="X53" s="843" t="str">
        <v>New Zea</v>
      </c>
      <c r="Z53" s="841"/>
      <c r="AA53" s="852" t="str">
        <f>Language!$E$131</f>
        <v>Pts.</v>
      </c>
      <c r="AB53" s="852" t="str">
        <f>Language!$E$132</f>
        <v>GD</v>
      </c>
      <c r="AC53" s="952" t="str">
        <f>Language!$E$133</f>
        <v>Goals</v>
      </c>
      <c r="AD53" s="953"/>
      <c r="AE53" s="953"/>
      <c r="AF53" s="844" t="str">
        <f t="array" ref="AF53:AI53">IF(COUNTBLANK(CalcG!$AZ$22:$AZ$25)&lt;4,LEFT(CalcG!$BE$21:$BH$21,$D$4),LEFT(CalcG!$BS$13:$BV$13,$D$4))</f>
        <v/>
      </c>
      <c r="AG53" s="842" t="str">
        <v/>
      </c>
      <c r="AH53" s="842" t="str">
        <v/>
      </c>
      <c r="AI53" s="843" t="str">
        <v/>
      </c>
      <c r="AK53" s="841"/>
      <c r="AL53" s="852" t="str">
        <f>Language!$E$131</f>
        <v>Pts.</v>
      </c>
      <c r="AM53" s="852" t="str">
        <f>Language!$E$132</f>
        <v>GD</v>
      </c>
      <c r="AN53" s="952" t="str">
        <f>Language!$E$133</f>
        <v>Goals</v>
      </c>
      <c r="AO53" s="953"/>
      <c r="AP53" s="953"/>
      <c r="AQ53" s="844" t="str">
        <f t="array" ref="AQ53:AT53">LEFT(CalcG!$CE$13:$CH$13,$D$4)</f>
        <v/>
      </c>
      <c r="AR53" s="842" t="str">
        <v/>
      </c>
      <c r="AS53" s="842" t="str">
        <v/>
      </c>
      <c r="AT53" s="843" t="str">
        <v/>
      </c>
      <c r="AV53" s="867" t="str">
        <f>Language!$E$123</f>
        <v>Fair play</v>
      </c>
      <c r="AW53" s="868" t="str">
        <f>Language!$E$186</f>
        <v>FIFA Rank</v>
      </c>
    </row>
    <row r="54" spans="2:49" x14ac:dyDescent="0.25">
      <c r="B54" s="862" t="str">
        <f t="array" ref="B54:B57">IF(CalcG!$M$22:$M$25,"•","")</f>
        <v/>
      </c>
      <c r="D54" s="856" t="str">
        <f t="array" ref="D54:D57">CalcG!$D$22:$D$25</f>
        <v>Belgium</v>
      </c>
      <c r="E54" s="838">
        <f t="array" ref="E54:E57">CalcG!$E$22:$E$25</f>
        <v>0</v>
      </c>
      <c r="F54" s="838">
        <f>G54-I54</f>
        <v>0</v>
      </c>
      <c r="G54" s="839">
        <f t="array" ref="G54:G57">CalcG!$F$22:$F$25</f>
        <v>0</v>
      </c>
      <c r="H54" s="851" t="str">
        <f>Language!$E$197</f>
        <v xml:space="preserve"> - </v>
      </c>
      <c r="I54" s="848">
        <f t="array" ref="I54:I57">CalcG!$G$22:$G$25</f>
        <v>0</v>
      </c>
      <c r="J54" s="845" t="str">
        <f t="array" ref="J54:M57">CalcG!$H$22:$K$25</f>
        <v/>
      </c>
      <c r="K54" s="838" t="str">
        <v/>
      </c>
      <c r="L54" s="838" t="str">
        <v/>
      </c>
      <c r="M54" s="840" t="str">
        <v/>
      </c>
      <c r="O54" s="856" t="str">
        <f t="array" ref="O54:O57">CalcG!$AZ$14:$AZ$17</f>
        <v>Belgium</v>
      </c>
      <c r="P54" s="838">
        <f t="array" ref="P54:P57">CalcG!$BA$14:$BA$17</f>
        <v>0</v>
      </c>
      <c r="Q54" s="838">
        <f t="array" ref="Q54:Q57">CalcG!$BB$14:$BB$17</f>
        <v>0</v>
      </c>
      <c r="R54" s="839">
        <f t="array" ref="R54:R57">CalcG!$BC$14:$BC$17</f>
        <v>0</v>
      </c>
      <c r="S54" s="851" t="str">
        <f>Language!$E$197</f>
        <v xml:space="preserve"> - </v>
      </c>
      <c r="T54" s="848">
        <f t="shared" ref="T54:T57" si="24">IF(O54="","",R54-Q54)</f>
        <v>0</v>
      </c>
      <c r="U54" s="845" t="str">
        <f t="array" ref="U54:X57">CalcG!$BE$14:$BH$17</f>
        <v/>
      </c>
      <c r="V54" s="838" t="str">
        <v/>
      </c>
      <c r="W54" s="838" t="str">
        <v/>
      </c>
      <c r="X54" s="840" t="str">
        <v/>
      </c>
      <c r="Z54" s="856" t="str">
        <f t="array" ref="Z54:Z57">IF(COUNTBLANK(CalcG!$AZ$22:$AZ$25)&lt;4,CalcG!$AZ$22:$AZ$25,CalcG!$BN$14:$BN$17)</f>
        <v/>
      </c>
      <c r="AA54" s="838" t="str">
        <f t="array" ref="AA54:AA57">IF(COUNTBLANK(CalcG!$AZ$22:$AZ$25)&lt;4,CalcG!$BA$22:$BA$25,CalcG!$BO$14:$BO$17)</f>
        <v/>
      </c>
      <c r="AB54" s="838" t="str">
        <f t="array" ref="AB54:AB57">IF(COUNTBLANK(CalcG!$AZ$22:$AZ$25)&lt;4,CalcG!$BB$22:$BB$25,CalcG!$BP$14:$BP$17)</f>
        <v/>
      </c>
      <c r="AC54" s="839" t="str">
        <f t="array" ref="AC54:AC57">IF(COUNTBLANK(CalcG!$AZ$22:$AZ$25)&lt;4,CalcG!$BC$22:$BC$25,CalcG!$BQ$14:$BQ$17)</f>
        <v/>
      </c>
      <c r="AD54" s="851" t="str">
        <f>Language!$E$197</f>
        <v xml:space="preserve"> - </v>
      </c>
      <c r="AE54" s="848" t="str">
        <f t="shared" ref="AE54:AE57" si="25">IF(Z54="","",AC54-AB54)</f>
        <v/>
      </c>
      <c r="AF54" s="845" t="str">
        <f t="array" ref="AF54:AI57">IF(COUNTBLANK(CalcG!$AZ$22:$AZ$25)&lt;4,CalcG!$BE$22:$BH$25,CalcG!$BS$14:$BV$17)</f>
        <v/>
      </c>
      <c r="AG54" s="838" t="str">
        <v/>
      </c>
      <c r="AH54" s="838" t="str">
        <v/>
      </c>
      <c r="AI54" s="840" t="str">
        <v/>
      </c>
      <c r="AK54" s="856" t="str">
        <f t="array" ref="AK54:AK57">CalcG!$BZ$14:$BZ$17</f>
        <v/>
      </c>
      <c r="AL54" s="838" t="str">
        <f t="array" ref="AL54:AL57">CalcG!$CA$14:$CA$17</f>
        <v/>
      </c>
      <c r="AM54" s="838" t="str">
        <f t="array" ref="AM54:AM57">CalcG!$CB$14:$CB$17</f>
        <v/>
      </c>
      <c r="AN54" s="839" t="str">
        <f t="array" ref="AN54:AN57">CalcG!$CC$14:$CC$17</f>
        <v/>
      </c>
      <c r="AO54" s="851" t="str">
        <f>Language!$E$197</f>
        <v xml:space="preserve"> - </v>
      </c>
      <c r="AP54" s="848" t="str">
        <f t="shared" ref="AP54:AP57" si="26">IF(AK54="","",AN54-AM54)</f>
        <v/>
      </c>
      <c r="AQ54" s="845" t="str">
        <f t="array" ref="AQ54:AT57">CalcG!$CE$14:$CH$17</f>
        <v/>
      </c>
      <c r="AR54" s="838" t="str">
        <v/>
      </c>
      <c r="AS54" s="838" t="str">
        <v/>
      </c>
      <c r="AT54" s="840" t="str">
        <v/>
      </c>
      <c r="AV54" s="869">
        <f t="array" ref="AV54:AV57">VLOOKUP($D54:$D57,CalcG!$D$5:$P$8,13,0)</f>
        <v>0</v>
      </c>
      <c r="AW54" s="840">
        <f t="array" ref="AW54:AW57">VLOOKUP($D54:$D57,CalcG!$D$5:$Q$8,14,0)</f>
        <v>9</v>
      </c>
    </row>
    <row r="55" spans="2:49" x14ac:dyDescent="0.25">
      <c r="B55" s="862" t="str">
        <v/>
      </c>
      <c r="D55" s="857" t="str">
        <v>Egypt</v>
      </c>
      <c r="E55" s="829">
        <v>0</v>
      </c>
      <c r="F55" s="829">
        <f t="shared" ref="F55:F57" si="27">G55-I55</f>
        <v>0</v>
      </c>
      <c r="G55" s="834">
        <v>0</v>
      </c>
      <c r="H55" s="836" t="str">
        <f>Language!$E$197</f>
        <v xml:space="preserve"> - </v>
      </c>
      <c r="I55" s="849">
        <v>0</v>
      </c>
      <c r="J55" s="846" t="str">
        <v/>
      </c>
      <c r="K55" s="830" t="str">
        <v/>
      </c>
      <c r="L55" s="829" t="str">
        <v/>
      </c>
      <c r="M55" s="831" t="str">
        <v/>
      </c>
      <c r="O55" s="857" t="str">
        <v>Egypt</v>
      </c>
      <c r="P55" s="829">
        <v>0</v>
      </c>
      <c r="Q55" s="829">
        <v>0</v>
      </c>
      <c r="R55" s="834">
        <v>0</v>
      </c>
      <c r="S55" s="836" t="str">
        <f>Language!$E$197</f>
        <v xml:space="preserve"> - </v>
      </c>
      <c r="T55" s="849">
        <f t="shared" si="24"/>
        <v>0</v>
      </c>
      <c r="U55" s="846" t="str">
        <v/>
      </c>
      <c r="V55" s="830" t="str">
        <v/>
      </c>
      <c r="W55" s="829" t="str">
        <v/>
      </c>
      <c r="X55" s="831" t="str">
        <v/>
      </c>
      <c r="Z55" s="857" t="str">
        <v/>
      </c>
      <c r="AA55" s="829" t="str">
        <v/>
      </c>
      <c r="AB55" s="829" t="str">
        <v/>
      </c>
      <c r="AC55" s="834" t="str">
        <v/>
      </c>
      <c r="AD55" s="836" t="str">
        <f>Language!$E$197</f>
        <v xml:space="preserve"> - </v>
      </c>
      <c r="AE55" s="849" t="str">
        <f t="shared" si="25"/>
        <v/>
      </c>
      <c r="AF55" s="846" t="str">
        <v/>
      </c>
      <c r="AG55" s="830" t="str">
        <v/>
      </c>
      <c r="AH55" s="829" t="str">
        <v/>
      </c>
      <c r="AI55" s="831" t="str">
        <v/>
      </c>
      <c r="AK55" s="857" t="str">
        <v/>
      </c>
      <c r="AL55" s="829" t="str">
        <v/>
      </c>
      <c r="AM55" s="829" t="str">
        <v/>
      </c>
      <c r="AN55" s="834" t="str">
        <v/>
      </c>
      <c r="AO55" s="836" t="str">
        <f>Language!$E$197</f>
        <v xml:space="preserve"> - </v>
      </c>
      <c r="AP55" s="849" t="str">
        <f t="shared" si="26"/>
        <v/>
      </c>
      <c r="AQ55" s="846" t="str">
        <v/>
      </c>
      <c r="AR55" s="830" t="str">
        <v/>
      </c>
      <c r="AS55" s="829" t="str">
        <v/>
      </c>
      <c r="AT55" s="831" t="str">
        <v/>
      </c>
      <c r="AV55" s="870">
        <v>0</v>
      </c>
      <c r="AW55" s="831">
        <v>29</v>
      </c>
    </row>
    <row r="56" spans="2:49" x14ac:dyDescent="0.25">
      <c r="B56" s="862" t="str">
        <v/>
      </c>
      <c r="D56" s="857" t="str">
        <v>IR Iran</v>
      </c>
      <c r="E56" s="829">
        <v>0</v>
      </c>
      <c r="F56" s="829">
        <f t="shared" si="27"/>
        <v>0</v>
      </c>
      <c r="G56" s="834">
        <v>0</v>
      </c>
      <c r="H56" s="836" t="str">
        <f>Language!$E$197</f>
        <v xml:space="preserve"> - </v>
      </c>
      <c r="I56" s="849">
        <v>0</v>
      </c>
      <c r="J56" s="846" t="str">
        <v/>
      </c>
      <c r="K56" s="829" t="str">
        <v/>
      </c>
      <c r="L56" s="830" t="str">
        <v/>
      </c>
      <c r="M56" s="831" t="str">
        <v/>
      </c>
      <c r="O56" s="857" t="str">
        <v>IR Iran</v>
      </c>
      <c r="P56" s="829">
        <v>0</v>
      </c>
      <c r="Q56" s="829">
        <v>0</v>
      </c>
      <c r="R56" s="834">
        <v>0</v>
      </c>
      <c r="S56" s="836" t="str">
        <f>Language!$E$197</f>
        <v xml:space="preserve"> - </v>
      </c>
      <c r="T56" s="849">
        <f t="shared" si="24"/>
        <v>0</v>
      </c>
      <c r="U56" s="846" t="str">
        <v/>
      </c>
      <c r="V56" s="829" t="str">
        <v/>
      </c>
      <c r="W56" s="830" t="str">
        <v/>
      </c>
      <c r="X56" s="831" t="str">
        <v/>
      </c>
      <c r="Z56" s="857" t="str">
        <v/>
      </c>
      <c r="AA56" s="829" t="str">
        <v/>
      </c>
      <c r="AB56" s="829" t="str">
        <v/>
      </c>
      <c r="AC56" s="834" t="str">
        <v/>
      </c>
      <c r="AD56" s="836" t="str">
        <f>Language!$E$197</f>
        <v xml:space="preserve"> - </v>
      </c>
      <c r="AE56" s="849" t="str">
        <f t="shared" si="25"/>
        <v/>
      </c>
      <c r="AF56" s="846" t="str">
        <v/>
      </c>
      <c r="AG56" s="829" t="str">
        <v/>
      </c>
      <c r="AH56" s="830" t="str">
        <v/>
      </c>
      <c r="AI56" s="831" t="str">
        <v/>
      </c>
      <c r="AK56" s="857" t="str">
        <v/>
      </c>
      <c r="AL56" s="829" t="str">
        <v/>
      </c>
      <c r="AM56" s="829" t="str">
        <v/>
      </c>
      <c r="AN56" s="834" t="str">
        <v/>
      </c>
      <c r="AO56" s="836" t="str">
        <f>Language!$E$197</f>
        <v xml:space="preserve"> - </v>
      </c>
      <c r="AP56" s="849" t="str">
        <f t="shared" si="26"/>
        <v/>
      </c>
      <c r="AQ56" s="846" t="str">
        <v/>
      </c>
      <c r="AR56" s="829" t="str">
        <v/>
      </c>
      <c r="AS56" s="830" t="str">
        <v/>
      </c>
      <c r="AT56" s="831" t="str">
        <v/>
      </c>
      <c r="AV56" s="870">
        <v>0</v>
      </c>
      <c r="AW56" s="831">
        <v>21</v>
      </c>
    </row>
    <row r="57" spans="2:49" ht="15.75" thickBot="1" x14ac:dyDescent="0.3">
      <c r="B57" s="862" t="str">
        <v/>
      </c>
      <c r="D57" s="858" t="str">
        <v>New Zealand</v>
      </c>
      <c r="E57" s="832">
        <v>0</v>
      </c>
      <c r="F57" s="832">
        <f t="shared" si="27"/>
        <v>0</v>
      </c>
      <c r="G57" s="835">
        <v>0</v>
      </c>
      <c r="H57" s="837" t="str">
        <f>Language!$E$197</f>
        <v xml:space="preserve"> - </v>
      </c>
      <c r="I57" s="850">
        <v>0</v>
      </c>
      <c r="J57" s="847" t="str">
        <v/>
      </c>
      <c r="K57" s="832" t="str">
        <v/>
      </c>
      <c r="L57" s="832" t="str">
        <v/>
      </c>
      <c r="M57" s="833" t="str">
        <v/>
      </c>
      <c r="O57" s="858" t="str">
        <v>New Zealand</v>
      </c>
      <c r="P57" s="832">
        <v>0</v>
      </c>
      <c r="Q57" s="832">
        <v>0</v>
      </c>
      <c r="R57" s="835">
        <v>0</v>
      </c>
      <c r="S57" s="837" t="str">
        <f>Language!$E$197</f>
        <v xml:space="preserve"> - </v>
      </c>
      <c r="T57" s="850">
        <f t="shared" si="24"/>
        <v>0</v>
      </c>
      <c r="U57" s="847" t="str">
        <v/>
      </c>
      <c r="V57" s="832" t="str">
        <v/>
      </c>
      <c r="W57" s="832" t="str">
        <v/>
      </c>
      <c r="X57" s="833" t="str">
        <v/>
      </c>
      <c r="Z57" s="858" t="str">
        <v/>
      </c>
      <c r="AA57" s="832" t="str">
        <v/>
      </c>
      <c r="AB57" s="832" t="str">
        <v/>
      </c>
      <c r="AC57" s="835" t="str">
        <v/>
      </c>
      <c r="AD57" s="837" t="str">
        <f>Language!$E$197</f>
        <v xml:space="preserve"> - </v>
      </c>
      <c r="AE57" s="850" t="str">
        <f t="shared" si="25"/>
        <v/>
      </c>
      <c r="AF57" s="847" t="str">
        <v/>
      </c>
      <c r="AG57" s="832" t="str">
        <v/>
      </c>
      <c r="AH57" s="832" t="str">
        <v/>
      </c>
      <c r="AI57" s="833" t="str">
        <v/>
      </c>
      <c r="AK57" s="858" t="str">
        <v/>
      </c>
      <c r="AL57" s="832" t="str">
        <v/>
      </c>
      <c r="AM57" s="832" t="str">
        <v/>
      </c>
      <c r="AN57" s="835" t="str">
        <v/>
      </c>
      <c r="AO57" s="837" t="str">
        <f>Language!$E$197</f>
        <v xml:space="preserve"> - </v>
      </c>
      <c r="AP57" s="850" t="str">
        <f t="shared" si="26"/>
        <v/>
      </c>
      <c r="AQ57" s="847" t="str">
        <v/>
      </c>
      <c r="AR57" s="832" t="str">
        <v/>
      </c>
      <c r="AS57" s="832" t="str">
        <v/>
      </c>
      <c r="AT57" s="833" t="str">
        <v/>
      </c>
      <c r="AV57" s="871">
        <v>0</v>
      </c>
      <c r="AW57" s="872">
        <v>85</v>
      </c>
    </row>
    <row r="58" spans="2:49" ht="15.75" thickTop="1" x14ac:dyDescent="0.25"/>
    <row r="59" spans="2:49" x14ac:dyDescent="0.25"/>
    <row r="60" spans="2:49" ht="15.75" thickBot="1" x14ac:dyDescent="0.3">
      <c r="D60" s="855"/>
      <c r="Z60" s="885" t="str">
        <f>IF(COUNTBLANK(CalcH!$BN$14:$BN$17)&lt;4,Language!$E$136,"")</f>
        <v/>
      </c>
      <c r="AK60" s="885" t="str">
        <f>IF(COUNTBLANK(CalcH!$BZ$14:$BZ$17)&lt;4,Language!$E$136,"")</f>
        <v/>
      </c>
    </row>
    <row r="61" spans="2:49" ht="24.75" thickTop="1" x14ac:dyDescent="0.35">
      <c r="B61" s="859" t="s">
        <v>31</v>
      </c>
      <c r="C61" s="828"/>
      <c r="D61" s="841"/>
      <c r="E61" s="852" t="str">
        <f>Language!$E$131</f>
        <v>Pts.</v>
      </c>
      <c r="F61" s="852" t="str">
        <f>Language!$E$132</f>
        <v>GD</v>
      </c>
      <c r="G61" s="952" t="str">
        <f>Language!$E$133</f>
        <v>Goals</v>
      </c>
      <c r="H61" s="953"/>
      <c r="I61" s="953"/>
      <c r="J61" s="844" t="str">
        <f t="array" ref="J61:M61">LEFT(CalcH!$H$21:$K$21,$D$4)</f>
        <v>Spain</v>
      </c>
      <c r="K61" s="842" t="str">
        <v>Cape Ve</v>
      </c>
      <c r="L61" s="842" t="str">
        <v>Saudi A</v>
      </c>
      <c r="M61" s="843" t="str">
        <v>Uruguay</v>
      </c>
      <c r="O61" s="841"/>
      <c r="P61" s="852" t="str">
        <f>Language!$E$131</f>
        <v>Pts.</v>
      </c>
      <c r="Q61" s="852" t="str">
        <f>Language!$E$132</f>
        <v>GD</v>
      </c>
      <c r="R61" s="952" t="str">
        <f>Language!$E$133</f>
        <v>Goals</v>
      </c>
      <c r="S61" s="953"/>
      <c r="T61" s="953"/>
      <c r="U61" s="844" t="str">
        <f t="array" ref="U61:X61">LEFT(CalcH!$BE$13:$BH$13,$D$4)</f>
        <v>Spain</v>
      </c>
      <c r="V61" s="842" t="str">
        <v>Cape Ve</v>
      </c>
      <c r="W61" s="842" t="str">
        <v>Saudi A</v>
      </c>
      <c r="X61" s="843" t="str">
        <v>Uruguay</v>
      </c>
      <c r="Z61" s="841"/>
      <c r="AA61" s="852" t="str">
        <f>Language!$E$131</f>
        <v>Pts.</v>
      </c>
      <c r="AB61" s="852" t="str">
        <f>Language!$E$132</f>
        <v>GD</v>
      </c>
      <c r="AC61" s="952" t="str">
        <f>Language!$E$133</f>
        <v>Goals</v>
      </c>
      <c r="AD61" s="953"/>
      <c r="AE61" s="953"/>
      <c r="AF61" s="844" t="str">
        <f t="array" ref="AF61:AI61">IF(COUNTBLANK(CalcH!$AZ$22:$AZ$25)&lt;4,LEFT(CalcH!$BE$21:$BH$21,$D$4),LEFT(CalcH!$BS$13:$BV$13,$D$4))</f>
        <v/>
      </c>
      <c r="AG61" s="842" t="str">
        <v/>
      </c>
      <c r="AH61" s="842" t="str">
        <v/>
      </c>
      <c r="AI61" s="843" t="str">
        <v/>
      </c>
      <c r="AK61" s="841"/>
      <c r="AL61" s="852" t="str">
        <f>Language!$E$131</f>
        <v>Pts.</v>
      </c>
      <c r="AM61" s="852" t="str">
        <f>Language!$E$132</f>
        <v>GD</v>
      </c>
      <c r="AN61" s="952" t="str">
        <f>Language!$E$133</f>
        <v>Goals</v>
      </c>
      <c r="AO61" s="953"/>
      <c r="AP61" s="953"/>
      <c r="AQ61" s="844" t="str">
        <f t="array" ref="AQ61:AT61">LEFT(CalcH!$CE$13:$CH$13,$D$4)</f>
        <v/>
      </c>
      <c r="AR61" s="842" t="str">
        <v/>
      </c>
      <c r="AS61" s="842" t="str">
        <v/>
      </c>
      <c r="AT61" s="843" t="str">
        <v/>
      </c>
      <c r="AV61" s="867" t="str">
        <f>Language!$E$123</f>
        <v>Fair play</v>
      </c>
      <c r="AW61" s="868" t="str">
        <f>Language!$E$186</f>
        <v>FIFA Rank</v>
      </c>
    </row>
    <row r="62" spans="2:49" x14ac:dyDescent="0.25">
      <c r="B62" s="862" t="str">
        <f t="array" ref="B62:B65">IF(CalcH!$M$22:$M$25,"•","")</f>
        <v/>
      </c>
      <c r="D62" s="856" t="str">
        <f t="array" ref="D62:D65">CalcH!$D$22:$D$25</f>
        <v>Spain</v>
      </c>
      <c r="E62" s="838">
        <f t="array" ref="E62:E65">CalcH!$E$22:$E$25</f>
        <v>0</v>
      </c>
      <c r="F62" s="838">
        <f>G62-I62</f>
        <v>0</v>
      </c>
      <c r="G62" s="839">
        <f t="array" ref="G62:G65">CalcH!$F$22:$F$25</f>
        <v>0</v>
      </c>
      <c r="H62" s="851" t="str">
        <f>Language!$E$197</f>
        <v xml:space="preserve"> - </v>
      </c>
      <c r="I62" s="848">
        <f t="array" ref="I62:I65">CalcH!$G$22:$G$25</f>
        <v>0</v>
      </c>
      <c r="J62" s="845" t="str">
        <f t="array" ref="J62:M65">CalcH!$H$22:$K$25</f>
        <v/>
      </c>
      <c r="K62" s="838" t="str">
        <v/>
      </c>
      <c r="L62" s="838" t="str">
        <v/>
      </c>
      <c r="M62" s="840" t="str">
        <v/>
      </c>
      <c r="O62" s="856" t="str">
        <f t="array" ref="O62:O65">CalcH!$AZ$14:$AZ$17</f>
        <v>Spain</v>
      </c>
      <c r="P62" s="838">
        <f t="array" ref="P62:P65">CalcH!$BA$14:$BA$17</f>
        <v>0</v>
      </c>
      <c r="Q62" s="838">
        <f t="array" ref="Q62:Q65">CalcH!$BB$14:$BB$17</f>
        <v>0</v>
      </c>
      <c r="R62" s="839">
        <f t="array" ref="R62:R65">CalcH!$BC$14:$BC$17</f>
        <v>0</v>
      </c>
      <c r="S62" s="851" t="str">
        <f>Language!$E$197</f>
        <v xml:space="preserve"> - </v>
      </c>
      <c r="T62" s="848">
        <f t="shared" ref="T62:T65" si="28">IF(O62="","",R62-Q62)</f>
        <v>0</v>
      </c>
      <c r="U62" s="845" t="str">
        <f t="array" ref="U62:X65">CalcH!$BE$14:$BH$17</f>
        <v/>
      </c>
      <c r="V62" s="838" t="str">
        <v/>
      </c>
      <c r="W62" s="838" t="str">
        <v/>
      </c>
      <c r="X62" s="840" t="str">
        <v/>
      </c>
      <c r="Z62" s="856" t="str">
        <f t="array" ref="Z62:Z65">IF(COUNTBLANK(CalcH!$AZ$22:$AZ$25)&lt;4,CalcH!$AZ$22:$AZ$25,CalcH!$BN$14:$BN$17)</f>
        <v/>
      </c>
      <c r="AA62" s="838" t="str">
        <f t="array" ref="AA62:AA65">IF(COUNTBLANK(CalcH!$AZ$22:$AZ$25)&lt;4,CalcH!$BA$22:$BA$25,CalcH!$BO$14:$BO$17)</f>
        <v/>
      </c>
      <c r="AB62" s="838" t="str">
        <f t="array" ref="AB62:AB65">IF(COUNTBLANK(CalcH!$AZ$22:$AZ$25)&lt;4,CalcH!$BB$22:$BB$25,CalcH!$BP$14:$BP$17)</f>
        <v/>
      </c>
      <c r="AC62" s="839" t="str">
        <f t="array" ref="AC62:AC65">IF(COUNTBLANK(CalcH!$AZ$22:$AZ$25)&lt;4,CalcH!$BC$22:$BC$25,CalcH!$BQ$14:$BQ$17)</f>
        <v/>
      </c>
      <c r="AD62" s="851" t="str">
        <f>Language!$E$197</f>
        <v xml:space="preserve"> - </v>
      </c>
      <c r="AE62" s="848" t="str">
        <f t="shared" ref="AE62:AE65" si="29">IF(Z62="","",AC62-AB62)</f>
        <v/>
      </c>
      <c r="AF62" s="845" t="str">
        <f t="array" ref="AF62:AI65">IF(COUNTBLANK(CalcH!$AZ$22:$AZ$25)&lt;4,CalcH!$BE$22:$BH$25,CalcH!$BS$14:$BV$17)</f>
        <v/>
      </c>
      <c r="AG62" s="838" t="str">
        <v/>
      </c>
      <c r="AH62" s="838" t="str">
        <v/>
      </c>
      <c r="AI62" s="840" t="str">
        <v/>
      </c>
      <c r="AK62" s="856" t="str">
        <f t="array" ref="AK62:AK65">CalcH!$BZ$14:$BZ$17</f>
        <v/>
      </c>
      <c r="AL62" s="838" t="str">
        <f t="array" ref="AL62:AL65">CalcH!$CA$14:$CA$17</f>
        <v/>
      </c>
      <c r="AM62" s="838" t="str">
        <f t="array" ref="AM62:AM65">CalcH!$CB$14:$CB$17</f>
        <v/>
      </c>
      <c r="AN62" s="839" t="str">
        <f t="array" ref="AN62:AN65">CalcH!$CC$14:$CC$17</f>
        <v/>
      </c>
      <c r="AO62" s="851" t="str">
        <f>Language!$E$197</f>
        <v xml:space="preserve"> - </v>
      </c>
      <c r="AP62" s="848" t="str">
        <f t="shared" ref="AP62:AP65" si="30">IF(AK62="","",AN62-AM62)</f>
        <v/>
      </c>
      <c r="AQ62" s="845" t="str">
        <f t="array" ref="AQ62:AT65">CalcH!$CE$14:$CH$17</f>
        <v/>
      </c>
      <c r="AR62" s="838" t="str">
        <v/>
      </c>
      <c r="AS62" s="838" t="str">
        <v/>
      </c>
      <c r="AT62" s="840" t="str">
        <v/>
      </c>
      <c r="AV62" s="869">
        <f t="array" ref="AV62:AV65">VLOOKUP($D62:$D65,CalcH!$D$5:$P$8,13,0)</f>
        <v>0</v>
      </c>
      <c r="AW62" s="840">
        <f t="array" ref="AW62:AW65">VLOOKUP($D62:$D65,CalcH!$D$5:$Q$8,14,0)</f>
        <v>2</v>
      </c>
    </row>
    <row r="63" spans="2:49" x14ac:dyDescent="0.25">
      <c r="B63" s="862" t="str">
        <v/>
      </c>
      <c r="D63" s="857" t="str">
        <v>Cape Verde</v>
      </c>
      <c r="E63" s="829">
        <v>0</v>
      </c>
      <c r="F63" s="829">
        <f t="shared" ref="F63:F65" si="31">G63-I63</f>
        <v>0</v>
      </c>
      <c r="G63" s="834">
        <v>0</v>
      </c>
      <c r="H63" s="836" t="str">
        <f>Language!$E$197</f>
        <v xml:space="preserve"> - </v>
      </c>
      <c r="I63" s="849">
        <v>0</v>
      </c>
      <c r="J63" s="846" t="str">
        <v/>
      </c>
      <c r="K63" s="830" t="str">
        <v/>
      </c>
      <c r="L63" s="829" t="str">
        <v/>
      </c>
      <c r="M63" s="831" t="str">
        <v/>
      </c>
      <c r="O63" s="857" t="str">
        <v>Cape Verde</v>
      </c>
      <c r="P63" s="829">
        <v>0</v>
      </c>
      <c r="Q63" s="829">
        <v>0</v>
      </c>
      <c r="R63" s="834">
        <v>0</v>
      </c>
      <c r="S63" s="836" t="str">
        <f>Language!$E$197</f>
        <v xml:space="preserve"> - </v>
      </c>
      <c r="T63" s="849">
        <f t="shared" si="28"/>
        <v>0</v>
      </c>
      <c r="U63" s="846" t="str">
        <v/>
      </c>
      <c r="V63" s="830" t="str">
        <v/>
      </c>
      <c r="W63" s="829" t="str">
        <v/>
      </c>
      <c r="X63" s="831" t="str">
        <v/>
      </c>
      <c r="Z63" s="857" t="str">
        <v/>
      </c>
      <c r="AA63" s="829" t="str">
        <v/>
      </c>
      <c r="AB63" s="829" t="str">
        <v/>
      </c>
      <c r="AC63" s="834" t="str">
        <v/>
      </c>
      <c r="AD63" s="836" t="str">
        <f>Language!$E$197</f>
        <v xml:space="preserve"> - </v>
      </c>
      <c r="AE63" s="849" t="str">
        <f t="shared" si="29"/>
        <v/>
      </c>
      <c r="AF63" s="846" t="str">
        <v/>
      </c>
      <c r="AG63" s="830" t="str">
        <v/>
      </c>
      <c r="AH63" s="829" t="str">
        <v/>
      </c>
      <c r="AI63" s="831" t="str">
        <v/>
      </c>
      <c r="AK63" s="857" t="str">
        <v/>
      </c>
      <c r="AL63" s="829" t="str">
        <v/>
      </c>
      <c r="AM63" s="829" t="str">
        <v/>
      </c>
      <c r="AN63" s="834" t="str">
        <v/>
      </c>
      <c r="AO63" s="836" t="str">
        <f>Language!$E$197</f>
        <v xml:space="preserve"> - </v>
      </c>
      <c r="AP63" s="849" t="str">
        <f t="shared" si="30"/>
        <v/>
      </c>
      <c r="AQ63" s="846" t="str">
        <v/>
      </c>
      <c r="AR63" s="830" t="str">
        <v/>
      </c>
      <c r="AS63" s="829" t="str">
        <v/>
      </c>
      <c r="AT63" s="831" t="str">
        <v/>
      </c>
      <c r="AV63" s="870">
        <v>0</v>
      </c>
      <c r="AW63" s="831">
        <v>69</v>
      </c>
    </row>
    <row r="64" spans="2:49" x14ac:dyDescent="0.25">
      <c r="B64" s="862" t="str">
        <v/>
      </c>
      <c r="D64" s="857" t="str">
        <v>Saudi Arabia</v>
      </c>
      <c r="E64" s="829">
        <v>0</v>
      </c>
      <c r="F64" s="829">
        <f t="shared" si="31"/>
        <v>0</v>
      </c>
      <c r="G64" s="834">
        <v>0</v>
      </c>
      <c r="H64" s="836" t="str">
        <f>Language!$E$197</f>
        <v xml:space="preserve"> - </v>
      </c>
      <c r="I64" s="849">
        <v>0</v>
      </c>
      <c r="J64" s="846" t="str">
        <v/>
      </c>
      <c r="K64" s="829" t="str">
        <v/>
      </c>
      <c r="L64" s="830" t="str">
        <v/>
      </c>
      <c r="M64" s="831" t="str">
        <v/>
      </c>
      <c r="O64" s="857" t="str">
        <v>Saudi Arabia</v>
      </c>
      <c r="P64" s="829">
        <v>0</v>
      </c>
      <c r="Q64" s="829">
        <v>0</v>
      </c>
      <c r="R64" s="834">
        <v>0</v>
      </c>
      <c r="S64" s="836" t="str">
        <f>Language!$E$197</f>
        <v xml:space="preserve"> - </v>
      </c>
      <c r="T64" s="849">
        <f t="shared" si="28"/>
        <v>0</v>
      </c>
      <c r="U64" s="846" t="str">
        <v/>
      </c>
      <c r="V64" s="829" t="str">
        <v/>
      </c>
      <c r="W64" s="830" t="str">
        <v/>
      </c>
      <c r="X64" s="831" t="str">
        <v/>
      </c>
      <c r="Z64" s="857" t="str">
        <v/>
      </c>
      <c r="AA64" s="829" t="str">
        <v/>
      </c>
      <c r="AB64" s="829" t="str">
        <v/>
      </c>
      <c r="AC64" s="834" t="str">
        <v/>
      </c>
      <c r="AD64" s="836" t="str">
        <f>Language!$E$197</f>
        <v xml:space="preserve"> - </v>
      </c>
      <c r="AE64" s="849" t="str">
        <f t="shared" si="29"/>
        <v/>
      </c>
      <c r="AF64" s="846" t="str">
        <v/>
      </c>
      <c r="AG64" s="829" t="str">
        <v/>
      </c>
      <c r="AH64" s="830" t="str">
        <v/>
      </c>
      <c r="AI64" s="831" t="str">
        <v/>
      </c>
      <c r="AK64" s="857" t="str">
        <v/>
      </c>
      <c r="AL64" s="829" t="str">
        <v/>
      </c>
      <c r="AM64" s="829" t="str">
        <v/>
      </c>
      <c r="AN64" s="834" t="str">
        <v/>
      </c>
      <c r="AO64" s="836" t="str">
        <f>Language!$E$197</f>
        <v xml:space="preserve"> - </v>
      </c>
      <c r="AP64" s="849" t="str">
        <f t="shared" si="30"/>
        <v/>
      </c>
      <c r="AQ64" s="846" t="str">
        <v/>
      </c>
      <c r="AR64" s="829" t="str">
        <v/>
      </c>
      <c r="AS64" s="830" t="str">
        <v/>
      </c>
      <c r="AT64" s="831" t="str">
        <v/>
      </c>
      <c r="AV64" s="870">
        <v>0</v>
      </c>
      <c r="AW64" s="831">
        <v>61</v>
      </c>
    </row>
    <row r="65" spans="2:49" ht="15.75" thickBot="1" x14ac:dyDescent="0.3">
      <c r="B65" s="862" t="str">
        <v/>
      </c>
      <c r="D65" s="858" t="str">
        <v>Uruguay</v>
      </c>
      <c r="E65" s="832">
        <v>0</v>
      </c>
      <c r="F65" s="832">
        <f t="shared" si="31"/>
        <v>0</v>
      </c>
      <c r="G65" s="835">
        <v>0</v>
      </c>
      <c r="H65" s="837" t="str">
        <f>Language!$E$197</f>
        <v xml:space="preserve"> - </v>
      </c>
      <c r="I65" s="850">
        <v>0</v>
      </c>
      <c r="J65" s="847" t="str">
        <v/>
      </c>
      <c r="K65" s="832" t="str">
        <v/>
      </c>
      <c r="L65" s="832" t="str">
        <v/>
      </c>
      <c r="M65" s="833" t="str">
        <v/>
      </c>
      <c r="O65" s="858" t="str">
        <v>Uruguay</v>
      </c>
      <c r="P65" s="832">
        <v>0</v>
      </c>
      <c r="Q65" s="832">
        <v>0</v>
      </c>
      <c r="R65" s="835">
        <v>0</v>
      </c>
      <c r="S65" s="837" t="str">
        <f>Language!$E$197</f>
        <v xml:space="preserve"> - </v>
      </c>
      <c r="T65" s="850">
        <f t="shared" si="28"/>
        <v>0</v>
      </c>
      <c r="U65" s="847" t="str">
        <v/>
      </c>
      <c r="V65" s="832" t="str">
        <v/>
      </c>
      <c r="W65" s="832" t="str">
        <v/>
      </c>
      <c r="X65" s="833" t="str">
        <v/>
      </c>
      <c r="Z65" s="858" t="str">
        <v/>
      </c>
      <c r="AA65" s="832" t="str">
        <v/>
      </c>
      <c r="AB65" s="832" t="str">
        <v/>
      </c>
      <c r="AC65" s="835" t="str">
        <v/>
      </c>
      <c r="AD65" s="837" t="str">
        <f>Language!$E$197</f>
        <v xml:space="preserve"> - </v>
      </c>
      <c r="AE65" s="850" t="str">
        <f t="shared" si="29"/>
        <v/>
      </c>
      <c r="AF65" s="847" t="str">
        <v/>
      </c>
      <c r="AG65" s="832" t="str">
        <v/>
      </c>
      <c r="AH65" s="832" t="str">
        <v/>
      </c>
      <c r="AI65" s="833" t="str">
        <v/>
      </c>
      <c r="AK65" s="858" t="str">
        <v/>
      </c>
      <c r="AL65" s="832" t="str">
        <v/>
      </c>
      <c r="AM65" s="832" t="str">
        <v/>
      </c>
      <c r="AN65" s="835" t="str">
        <v/>
      </c>
      <c r="AO65" s="837" t="str">
        <f>Language!$E$197</f>
        <v xml:space="preserve"> - </v>
      </c>
      <c r="AP65" s="850" t="str">
        <f t="shared" si="30"/>
        <v/>
      </c>
      <c r="AQ65" s="847" t="str">
        <v/>
      </c>
      <c r="AR65" s="832" t="str">
        <v/>
      </c>
      <c r="AS65" s="832" t="str">
        <v/>
      </c>
      <c r="AT65" s="833" t="str">
        <v/>
      </c>
      <c r="AV65" s="871">
        <v>0</v>
      </c>
      <c r="AW65" s="872">
        <v>17</v>
      </c>
    </row>
    <row r="66" spans="2:49" ht="15.75" thickTop="1" x14ac:dyDescent="0.25"/>
    <row r="67" spans="2:49" x14ac:dyDescent="0.25"/>
    <row r="68" spans="2:49" ht="15.75" thickBot="1" x14ac:dyDescent="0.3">
      <c r="D68" s="855"/>
      <c r="Z68" s="885" t="str">
        <f>IF(COUNTBLANK(CalcI!$BN$14:$BN$17)&lt;4,Language!$E$136,"")</f>
        <v/>
      </c>
      <c r="AK68" s="885" t="str">
        <f>IF(COUNTBLANK(CalcI!$BZ$14:$BZ$17)&lt;4,Language!$E$136,"")</f>
        <v/>
      </c>
    </row>
    <row r="69" spans="2:49" ht="24.75" thickTop="1" x14ac:dyDescent="0.35">
      <c r="B69" s="859" t="s">
        <v>32</v>
      </c>
      <c r="C69" s="828"/>
      <c r="D69" s="841"/>
      <c r="E69" s="852" t="str">
        <f>Language!$E$131</f>
        <v>Pts.</v>
      </c>
      <c r="F69" s="852" t="str">
        <f>Language!$E$132</f>
        <v>GD</v>
      </c>
      <c r="G69" s="952" t="str">
        <f>Language!$E$133</f>
        <v>Goals</v>
      </c>
      <c r="H69" s="953"/>
      <c r="I69" s="953"/>
      <c r="J69" s="844" t="str">
        <f t="array" ref="J69:M69">LEFT(CalcI!$H$21:$K$21,$D$4)</f>
        <v>France</v>
      </c>
      <c r="K69" s="842" t="str">
        <v>Senegal</v>
      </c>
      <c r="L69" s="842" t="str">
        <v>Iraq</v>
      </c>
      <c r="M69" s="843" t="str">
        <v>Norway</v>
      </c>
      <c r="O69" s="841"/>
      <c r="P69" s="852" t="str">
        <f>Language!$E$131</f>
        <v>Pts.</v>
      </c>
      <c r="Q69" s="852" t="str">
        <f>Language!$E$132</f>
        <v>GD</v>
      </c>
      <c r="R69" s="952" t="str">
        <f>Language!$E$133</f>
        <v>Goals</v>
      </c>
      <c r="S69" s="953"/>
      <c r="T69" s="953"/>
      <c r="U69" s="844" t="str">
        <f t="array" ref="U69:X69">LEFT(CalcI!$BE$13:$BH$13,$D$4)</f>
        <v>France</v>
      </c>
      <c r="V69" s="842" t="str">
        <v>Senegal</v>
      </c>
      <c r="W69" s="842" t="str">
        <v>Iraq</v>
      </c>
      <c r="X69" s="843" t="str">
        <v>Norway</v>
      </c>
      <c r="Z69" s="841"/>
      <c r="AA69" s="852" t="str">
        <f>Language!$E$131</f>
        <v>Pts.</v>
      </c>
      <c r="AB69" s="852" t="str">
        <f>Language!$E$132</f>
        <v>GD</v>
      </c>
      <c r="AC69" s="952" t="str">
        <f>Language!$E$133</f>
        <v>Goals</v>
      </c>
      <c r="AD69" s="953"/>
      <c r="AE69" s="953"/>
      <c r="AF69" s="844" t="str">
        <f t="array" ref="AF69:AI69">IF(COUNTBLANK(CalcI!$AZ$22:$AZ$25)&lt;4,LEFT(CalcI!$BE$21:$BH$21,$D$4),LEFT(CalcI!$BS$13:$BV$13,$D$4))</f>
        <v/>
      </c>
      <c r="AG69" s="842" t="str">
        <v/>
      </c>
      <c r="AH69" s="842" t="str">
        <v/>
      </c>
      <c r="AI69" s="843" t="str">
        <v/>
      </c>
      <c r="AK69" s="841"/>
      <c r="AL69" s="852" t="str">
        <f>Language!$E$131</f>
        <v>Pts.</v>
      </c>
      <c r="AM69" s="852" t="str">
        <f>Language!$E$132</f>
        <v>GD</v>
      </c>
      <c r="AN69" s="952" t="str">
        <f>Language!$E$133</f>
        <v>Goals</v>
      </c>
      <c r="AO69" s="953"/>
      <c r="AP69" s="953"/>
      <c r="AQ69" s="844" t="str">
        <f t="array" ref="AQ69:AT69">LEFT(CalcI!$CE$13:$CH$13,$D$4)</f>
        <v/>
      </c>
      <c r="AR69" s="842" t="str">
        <v/>
      </c>
      <c r="AS69" s="842" t="str">
        <v/>
      </c>
      <c r="AT69" s="843" t="str">
        <v/>
      </c>
      <c r="AV69" s="867" t="str">
        <f>Language!$E$123</f>
        <v>Fair play</v>
      </c>
      <c r="AW69" s="868" t="str">
        <f>Language!$E$186</f>
        <v>FIFA Rank</v>
      </c>
    </row>
    <row r="70" spans="2:49" x14ac:dyDescent="0.25">
      <c r="B70" s="862" t="str">
        <f t="array" ref="B70:B73">IF(CalcI!$M$22:$M$25,"•","")</f>
        <v/>
      </c>
      <c r="D70" s="856" t="str">
        <f t="array" ref="D70:D73">CalcI!$D$22:$D$25</f>
        <v>France</v>
      </c>
      <c r="E70" s="838">
        <f t="array" ref="E70:E73">CalcI!$E$22:$E$25</f>
        <v>0</v>
      </c>
      <c r="F70" s="838">
        <f>G70-I70</f>
        <v>0</v>
      </c>
      <c r="G70" s="839">
        <f t="array" ref="G70:G73">CalcI!$F$22:$F$25</f>
        <v>0</v>
      </c>
      <c r="H70" s="851" t="str">
        <f>Language!$E$197</f>
        <v xml:space="preserve"> - </v>
      </c>
      <c r="I70" s="848">
        <f t="array" ref="I70:I73">CalcI!$G$22:$G$25</f>
        <v>0</v>
      </c>
      <c r="J70" s="845" t="str">
        <f t="array" ref="J70:M73">CalcI!$H$22:$K$25</f>
        <v/>
      </c>
      <c r="K70" s="838" t="str">
        <v/>
      </c>
      <c r="L70" s="838" t="str">
        <v/>
      </c>
      <c r="M70" s="840" t="str">
        <v/>
      </c>
      <c r="O70" s="856" t="str">
        <f t="array" ref="O70:O73">CalcI!$AZ$14:$AZ$17</f>
        <v>France</v>
      </c>
      <c r="P70" s="838">
        <f t="array" ref="P70:P73">CalcI!$BA$14:$BA$17</f>
        <v>0</v>
      </c>
      <c r="Q70" s="838">
        <f t="array" ref="Q70:Q73">CalcI!$BB$14:$BB$17</f>
        <v>0</v>
      </c>
      <c r="R70" s="839">
        <f t="array" ref="R70:R73">CalcI!$BC$14:$BC$17</f>
        <v>0</v>
      </c>
      <c r="S70" s="851" t="str">
        <f>Language!$E$197</f>
        <v xml:space="preserve"> - </v>
      </c>
      <c r="T70" s="848">
        <f t="shared" ref="T70:T73" si="32">IF(O70="","",R70-Q70)</f>
        <v>0</v>
      </c>
      <c r="U70" s="845" t="str">
        <f t="array" ref="U70:X73">CalcI!$BE$14:$BH$17</f>
        <v/>
      </c>
      <c r="V70" s="838" t="str">
        <v/>
      </c>
      <c r="W70" s="838" t="str">
        <v/>
      </c>
      <c r="X70" s="840" t="str">
        <v/>
      </c>
      <c r="Z70" s="856" t="str">
        <f t="array" ref="Z70:Z73">IF(COUNTBLANK(CalcI!$AZ$22:$AZ$25)&lt;4,CalcI!$AZ$22:$AZ$25,CalcI!$BN$14:$BN$17)</f>
        <v/>
      </c>
      <c r="AA70" s="838" t="str">
        <f t="array" ref="AA70:AA73">IF(COUNTBLANK(CalcI!$AZ$22:$AZ$25)&lt;4,CalcI!$BA$22:$BA$25,CalcI!$BO$14:$BO$17)</f>
        <v/>
      </c>
      <c r="AB70" s="838" t="str">
        <f t="array" ref="AB70:AB73">IF(COUNTBLANK(CalcI!$AZ$22:$AZ$25)&lt;4,CalcI!$BB$22:$BB$25,CalcI!$BP$14:$BP$17)</f>
        <v/>
      </c>
      <c r="AC70" s="839" t="str">
        <f t="array" ref="AC70:AC73">IF(COUNTBLANK(CalcI!$AZ$22:$AZ$25)&lt;4,CalcI!$BC$22:$BC$25,CalcI!$BQ$14:$BQ$17)</f>
        <v/>
      </c>
      <c r="AD70" s="851" t="str">
        <f>Language!$E$197</f>
        <v xml:space="preserve"> - </v>
      </c>
      <c r="AE70" s="848" t="str">
        <f t="shared" ref="AE70:AE73" si="33">IF(Z70="","",AC70-AB70)</f>
        <v/>
      </c>
      <c r="AF70" s="845" t="str">
        <f t="array" ref="AF70:AI73">IF(COUNTBLANK(CalcI!$AZ$22:$AZ$25)&lt;4,CalcI!$BE$22:$BH$25,CalcI!$BS$14:$BV$17)</f>
        <v/>
      </c>
      <c r="AG70" s="838" t="str">
        <v/>
      </c>
      <c r="AH70" s="838" t="str">
        <v/>
      </c>
      <c r="AI70" s="840" t="str">
        <v/>
      </c>
      <c r="AK70" s="856" t="str">
        <f t="array" ref="AK70:AK73">CalcI!$BZ$14:$BZ$17</f>
        <v/>
      </c>
      <c r="AL70" s="838" t="str">
        <f t="array" ref="AL70:AL73">CalcI!$CA$14:$CA$17</f>
        <v/>
      </c>
      <c r="AM70" s="838" t="str">
        <f t="array" ref="AM70:AM73">CalcI!$CB$14:$CB$17</f>
        <v/>
      </c>
      <c r="AN70" s="839" t="str">
        <f t="array" ref="AN70:AN73">CalcI!$CC$14:$CC$17</f>
        <v/>
      </c>
      <c r="AO70" s="851" t="str">
        <f>Language!$E$197</f>
        <v xml:space="preserve"> - </v>
      </c>
      <c r="AP70" s="848" t="str">
        <f t="shared" ref="AP70:AP73" si="34">IF(AK70="","",AN70-AM70)</f>
        <v/>
      </c>
      <c r="AQ70" s="845" t="str">
        <f t="array" ref="AQ70:AT73">CalcI!$CE$14:$CH$17</f>
        <v/>
      </c>
      <c r="AR70" s="838" t="str">
        <v/>
      </c>
      <c r="AS70" s="838" t="str">
        <v/>
      </c>
      <c r="AT70" s="840" t="str">
        <v/>
      </c>
      <c r="AV70" s="869">
        <f t="array" ref="AV70:AV73">VLOOKUP($D70:$D73,CalcI!$D$5:$P$8,13,0)</f>
        <v>0</v>
      </c>
      <c r="AW70" s="840">
        <f t="array" ref="AW70:AW73">VLOOKUP($D70:$D73,CalcI!$D$5:$Q$8,14,0)</f>
        <v>1</v>
      </c>
    </row>
    <row r="71" spans="2:49" x14ac:dyDescent="0.25">
      <c r="B71" s="862" t="str">
        <v/>
      </c>
      <c r="D71" s="857" t="str">
        <v>Senegal</v>
      </c>
      <c r="E71" s="829">
        <v>0</v>
      </c>
      <c r="F71" s="829">
        <f t="shared" ref="F71:F73" si="35">G71-I71</f>
        <v>0</v>
      </c>
      <c r="G71" s="834">
        <v>0</v>
      </c>
      <c r="H71" s="836" t="str">
        <f>Language!$E$197</f>
        <v xml:space="preserve"> - </v>
      </c>
      <c r="I71" s="849">
        <v>0</v>
      </c>
      <c r="J71" s="846" t="str">
        <v/>
      </c>
      <c r="K71" s="830" t="str">
        <v/>
      </c>
      <c r="L71" s="829" t="str">
        <v/>
      </c>
      <c r="M71" s="831" t="str">
        <v/>
      </c>
      <c r="O71" s="857" t="str">
        <v>Senegal</v>
      </c>
      <c r="P71" s="829">
        <v>0</v>
      </c>
      <c r="Q71" s="829">
        <v>0</v>
      </c>
      <c r="R71" s="834">
        <v>0</v>
      </c>
      <c r="S71" s="836" t="str">
        <f>Language!$E$197</f>
        <v xml:space="preserve"> - </v>
      </c>
      <c r="T71" s="849">
        <f t="shared" si="32"/>
        <v>0</v>
      </c>
      <c r="U71" s="846" t="str">
        <v/>
      </c>
      <c r="V71" s="830" t="str">
        <v/>
      </c>
      <c r="W71" s="829" t="str">
        <v/>
      </c>
      <c r="X71" s="831" t="str">
        <v/>
      </c>
      <c r="Z71" s="857" t="str">
        <v/>
      </c>
      <c r="AA71" s="829" t="str">
        <v/>
      </c>
      <c r="AB71" s="829" t="str">
        <v/>
      </c>
      <c r="AC71" s="834" t="str">
        <v/>
      </c>
      <c r="AD71" s="836" t="str">
        <f>Language!$E$197</f>
        <v xml:space="preserve"> - </v>
      </c>
      <c r="AE71" s="849" t="str">
        <f t="shared" si="33"/>
        <v/>
      </c>
      <c r="AF71" s="846" t="str">
        <v/>
      </c>
      <c r="AG71" s="830" t="str">
        <v/>
      </c>
      <c r="AH71" s="829" t="str">
        <v/>
      </c>
      <c r="AI71" s="831" t="str">
        <v/>
      </c>
      <c r="AK71" s="857" t="str">
        <v/>
      </c>
      <c r="AL71" s="829" t="str">
        <v/>
      </c>
      <c r="AM71" s="829" t="str">
        <v/>
      </c>
      <c r="AN71" s="834" t="str">
        <v/>
      </c>
      <c r="AO71" s="836" t="str">
        <f>Language!$E$197</f>
        <v xml:space="preserve"> - </v>
      </c>
      <c r="AP71" s="849" t="str">
        <f t="shared" si="34"/>
        <v/>
      </c>
      <c r="AQ71" s="846" t="str">
        <v/>
      </c>
      <c r="AR71" s="830" t="str">
        <v/>
      </c>
      <c r="AS71" s="829" t="str">
        <v/>
      </c>
      <c r="AT71" s="831" t="str">
        <v/>
      </c>
      <c r="AV71" s="870">
        <v>0</v>
      </c>
      <c r="AW71" s="831">
        <v>14</v>
      </c>
    </row>
    <row r="72" spans="2:49" x14ac:dyDescent="0.25">
      <c r="B72" s="862" t="str">
        <v/>
      </c>
      <c r="D72" s="857" t="str">
        <v>Iraq</v>
      </c>
      <c r="E72" s="829">
        <v>0</v>
      </c>
      <c r="F72" s="829">
        <f t="shared" si="35"/>
        <v>0</v>
      </c>
      <c r="G72" s="834">
        <v>0</v>
      </c>
      <c r="H72" s="836" t="str">
        <f>Language!$E$197</f>
        <v xml:space="preserve"> - </v>
      </c>
      <c r="I72" s="849">
        <v>0</v>
      </c>
      <c r="J72" s="846" t="str">
        <v/>
      </c>
      <c r="K72" s="829" t="str">
        <v/>
      </c>
      <c r="L72" s="830" t="str">
        <v/>
      </c>
      <c r="M72" s="831" t="str">
        <v/>
      </c>
      <c r="O72" s="857" t="str">
        <v>Iraq</v>
      </c>
      <c r="P72" s="829">
        <v>0</v>
      </c>
      <c r="Q72" s="829">
        <v>0</v>
      </c>
      <c r="R72" s="834">
        <v>0</v>
      </c>
      <c r="S72" s="836" t="str">
        <f>Language!$E$197</f>
        <v xml:space="preserve"> - </v>
      </c>
      <c r="T72" s="849">
        <f t="shared" si="32"/>
        <v>0</v>
      </c>
      <c r="U72" s="846" t="str">
        <v/>
      </c>
      <c r="V72" s="829" t="str">
        <v/>
      </c>
      <c r="W72" s="830" t="str">
        <v/>
      </c>
      <c r="X72" s="831" t="str">
        <v/>
      </c>
      <c r="Z72" s="857" t="str">
        <v/>
      </c>
      <c r="AA72" s="829" t="str">
        <v/>
      </c>
      <c r="AB72" s="829" t="str">
        <v/>
      </c>
      <c r="AC72" s="834" t="str">
        <v/>
      </c>
      <c r="AD72" s="836" t="str">
        <f>Language!$E$197</f>
        <v xml:space="preserve"> - </v>
      </c>
      <c r="AE72" s="849" t="str">
        <f t="shared" si="33"/>
        <v/>
      </c>
      <c r="AF72" s="846" t="str">
        <v/>
      </c>
      <c r="AG72" s="829" t="str">
        <v/>
      </c>
      <c r="AH72" s="830" t="str">
        <v/>
      </c>
      <c r="AI72" s="831" t="str">
        <v/>
      </c>
      <c r="AK72" s="857" t="str">
        <v/>
      </c>
      <c r="AL72" s="829" t="str">
        <v/>
      </c>
      <c r="AM72" s="829" t="str">
        <v/>
      </c>
      <c r="AN72" s="834" t="str">
        <v/>
      </c>
      <c r="AO72" s="836" t="str">
        <f>Language!$E$197</f>
        <v xml:space="preserve"> - </v>
      </c>
      <c r="AP72" s="849" t="str">
        <f t="shared" si="34"/>
        <v/>
      </c>
      <c r="AQ72" s="846" t="str">
        <v/>
      </c>
      <c r="AR72" s="829" t="str">
        <v/>
      </c>
      <c r="AS72" s="830" t="str">
        <v/>
      </c>
      <c r="AT72" s="831" t="str">
        <v/>
      </c>
      <c r="AV72" s="870">
        <v>0</v>
      </c>
      <c r="AW72" s="831">
        <v>57</v>
      </c>
    </row>
    <row r="73" spans="2:49" ht="15.75" thickBot="1" x14ac:dyDescent="0.3">
      <c r="B73" s="862" t="str">
        <v/>
      </c>
      <c r="D73" s="858" t="str">
        <v>Norway</v>
      </c>
      <c r="E73" s="832">
        <v>0</v>
      </c>
      <c r="F73" s="832">
        <f t="shared" si="35"/>
        <v>0</v>
      </c>
      <c r="G73" s="835">
        <v>0</v>
      </c>
      <c r="H73" s="837" t="str">
        <f>Language!$E$197</f>
        <v xml:space="preserve"> - </v>
      </c>
      <c r="I73" s="850">
        <v>0</v>
      </c>
      <c r="J73" s="847" t="str">
        <v/>
      </c>
      <c r="K73" s="832" t="str">
        <v/>
      </c>
      <c r="L73" s="832" t="str">
        <v/>
      </c>
      <c r="M73" s="833" t="str">
        <v/>
      </c>
      <c r="O73" s="858" t="str">
        <v>Norway</v>
      </c>
      <c r="P73" s="832">
        <v>0</v>
      </c>
      <c r="Q73" s="832">
        <v>0</v>
      </c>
      <c r="R73" s="835">
        <v>0</v>
      </c>
      <c r="S73" s="837" t="str">
        <f>Language!$E$197</f>
        <v xml:space="preserve"> - </v>
      </c>
      <c r="T73" s="850">
        <f t="shared" si="32"/>
        <v>0</v>
      </c>
      <c r="U73" s="847" t="str">
        <v/>
      </c>
      <c r="V73" s="832" t="str">
        <v/>
      </c>
      <c r="W73" s="832" t="str">
        <v/>
      </c>
      <c r="X73" s="833" t="str">
        <v/>
      </c>
      <c r="Z73" s="858" t="str">
        <v/>
      </c>
      <c r="AA73" s="832" t="str">
        <v/>
      </c>
      <c r="AB73" s="832" t="str">
        <v/>
      </c>
      <c r="AC73" s="835" t="str">
        <v/>
      </c>
      <c r="AD73" s="837" t="str">
        <f>Language!$E$197</f>
        <v xml:space="preserve"> - </v>
      </c>
      <c r="AE73" s="850" t="str">
        <f t="shared" si="33"/>
        <v/>
      </c>
      <c r="AF73" s="847" t="str">
        <v/>
      </c>
      <c r="AG73" s="832" t="str">
        <v/>
      </c>
      <c r="AH73" s="832" t="str">
        <v/>
      </c>
      <c r="AI73" s="833" t="str">
        <v/>
      </c>
      <c r="AK73" s="858" t="str">
        <v/>
      </c>
      <c r="AL73" s="832" t="str">
        <v/>
      </c>
      <c r="AM73" s="832" t="str">
        <v/>
      </c>
      <c r="AN73" s="835" t="str">
        <v/>
      </c>
      <c r="AO73" s="837" t="str">
        <f>Language!$E$197</f>
        <v xml:space="preserve"> - </v>
      </c>
      <c r="AP73" s="850" t="str">
        <f t="shared" si="34"/>
        <v/>
      </c>
      <c r="AQ73" s="847" t="str">
        <v/>
      </c>
      <c r="AR73" s="832" t="str">
        <v/>
      </c>
      <c r="AS73" s="832" t="str">
        <v/>
      </c>
      <c r="AT73" s="833" t="str">
        <v/>
      </c>
      <c r="AV73" s="871">
        <v>0</v>
      </c>
      <c r="AW73" s="872">
        <v>31</v>
      </c>
    </row>
    <row r="74" spans="2:49" ht="15.75" thickTop="1" x14ac:dyDescent="0.25"/>
    <row r="75" spans="2:49" x14ac:dyDescent="0.25"/>
    <row r="76" spans="2:49" ht="15.75" thickBot="1" x14ac:dyDescent="0.3">
      <c r="D76" s="855"/>
      <c r="Z76" s="885" t="str">
        <f>IF(COUNTBLANK(CalcJ!$BN$14:$BN$17)&lt;4,Language!$E$136,"")</f>
        <v/>
      </c>
      <c r="AK76" s="885" t="str">
        <f>IF(COUNTBLANK(CalcJ!$BZ$14:$BZ$17)&lt;4,Language!$E$136,"")</f>
        <v/>
      </c>
    </row>
    <row r="77" spans="2:49" ht="24.75" thickTop="1" x14ac:dyDescent="0.35">
      <c r="B77" s="859" t="s">
        <v>841</v>
      </c>
      <c r="C77" s="828"/>
      <c r="D77" s="841"/>
      <c r="E77" s="852" t="str">
        <f>Language!$E$131</f>
        <v>Pts.</v>
      </c>
      <c r="F77" s="852" t="str">
        <f>Language!$E$132</f>
        <v>GD</v>
      </c>
      <c r="G77" s="952" t="str">
        <f>Language!$E$133</f>
        <v>Goals</v>
      </c>
      <c r="H77" s="953"/>
      <c r="I77" s="953"/>
      <c r="J77" s="844" t="str">
        <f t="array" ref="J77:M77">LEFT(CalcJ!$H$21:$K$21,$D$4)</f>
        <v>Argenti</v>
      </c>
      <c r="K77" s="842" t="str">
        <v>Algeria</v>
      </c>
      <c r="L77" s="842" t="str">
        <v>Austria</v>
      </c>
      <c r="M77" s="843" t="str">
        <v>Jordan</v>
      </c>
      <c r="O77" s="841"/>
      <c r="P77" s="852" t="str">
        <f>Language!$E$131</f>
        <v>Pts.</v>
      </c>
      <c r="Q77" s="852" t="str">
        <f>Language!$E$132</f>
        <v>GD</v>
      </c>
      <c r="R77" s="952" t="str">
        <f>Language!$E$133</f>
        <v>Goals</v>
      </c>
      <c r="S77" s="953"/>
      <c r="T77" s="953"/>
      <c r="U77" s="844" t="str">
        <f t="array" ref="U77:X77">LEFT(CalcJ!$BE$13:$BH$13,$D$4)</f>
        <v>Argenti</v>
      </c>
      <c r="V77" s="842" t="str">
        <v>Algeria</v>
      </c>
      <c r="W77" s="842" t="str">
        <v>Austria</v>
      </c>
      <c r="X77" s="843" t="str">
        <v>Jordan</v>
      </c>
      <c r="Z77" s="841"/>
      <c r="AA77" s="852" t="str">
        <f>Language!$E$131</f>
        <v>Pts.</v>
      </c>
      <c r="AB77" s="852" t="str">
        <f>Language!$E$132</f>
        <v>GD</v>
      </c>
      <c r="AC77" s="952" t="str">
        <f>Language!$E$133</f>
        <v>Goals</v>
      </c>
      <c r="AD77" s="953"/>
      <c r="AE77" s="953"/>
      <c r="AF77" s="844" t="str">
        <f t="array" ref="AF77:AI77">IF(COUNTBLANK(CalcJ!$AZ$22:$AZ$25)&lt;4,LEFT(CalcJ!$BE$21:$BH$21,$D$4),LEFT(CalcJ!$BS$13:$BV$13,$D$4))</f>
        <v/>
      </c>
      <c r="AG77" s="842" t="str">
        <v/>
      </c>
      <c r="AH77" s="842" t="str">
        <v/>
      </c>
      <c r="AI77" s="843" t="str">
        <v/>
      </c>
      <c r="AK77" s="841"/>
      <c r="AL77" s="852" t="str">
        <f>Language!$E$131</f>
        <v>Pts.</v>
      </c>
      <c r="AM77" s="852" t="str">
        <f>Language!$E$132</f>
        <v>GD</v>
      </c>
      <c r="AN77" s="952" t="str">
        <f>Language!$E$133</f>
        <v>Goals</v>
      </c>
      <c r="AO77" s="953"/>
      <c r="AP77" s="953"/>
      <c r="AQ77" s="844" t="str">
        <f t="array" ref="AQ77:AT77">LEFT(CalcJ!$CE$13:$CH$13,$D$4)</f>
        <v/>
      </c>
      <c r="AR77" s="842" t="str">
        <v/>
      </c>
      <c r="AS77" s="842" t="str">
        <v/>
      </c>
      <c r="AT77" s="843" t="str">
        <v/>
      </c>
      <c r="AV77" s="867" t="str">
        <f>Language!$E$123</f>
        <v>Fair play</v>
      </c>
      <c r="AW77" s="868" t="str">
        <f>Language!$E$186</f>
        <v>FIFA Rank</v>
      </c>
    </row>
    <row r="78" spans="2:49" x14ac:dyDescent="0.25">
      <c r="B78" s="862" t="str">
        <f t="array" ref="B78:B81">IF(CalcJ!$M$22:$M$25,"•","")</f>
        <v/>
      </c>
      <c r="D78" s="856" t="str">
        <f t="array" ref="D78:D81">CalcJ!$D$22:$D$25</f>
        <v>Argentina</v>
      </c>
      <c r="E78" s="838">
        <f t="array" ref="E78:E81">CalcJ!$E$22:$E$25</f>
        <v>0</v>
      </c>
      <c r="F78" s="838">
        <f>G78-I78</f>
        <v>0</v>
      </c>
      <c r="G78" s="839">
        <f t="array" ref="G78:G81">CalcJ!$F$22:$F$25</f>
        <v>0</v>
      </c>
      <c r="H78" s="851" t="str">
        <f>Language!$E$197</f>
        <v xml:space="preserve"> - </v>
      </c>
      <c r="I78" s="848">
        <f t="array" ref="I78:I81">CalcJ!$G$22:$G$25</f>
        <v>0</v>
      </c>
      <c r="J78" s="845" t="str">
        <f t="array" ref="J78:M81">CalcJ!$H$22:$K$25</f>
        <v/>
      </c>
      <c r="K78" s="838" t="str">
        <v/>
      </c>
      <c r="L78" s="838" t="str">
        <v/>
      </c>
      <c r="M78" s="840" t="str">
        <v/>
      </c>
      <c r="O78" s="856" t="str">
        <f t="array" ref="O78:O81">CalcJ!$AZ$14:$AZ$17</f>
        <v>Argentina</v>
      </c>
      <c r="P78" s="838">
        <f t="array" ref="P78:P81">CalcJ!$BA$14:$BA$17</f>
        <v>0</v>
      </c>
      <c r="Q78" s="838">
        <f t="array" ref="Q78:Q81">CalcJ!$BB$14:$BB$17</f>
        <v>0</v>
      </c>
      <c r="R78" s="839">
        <f t="array" ref="R78:R81">CalcJ!$BC$14:$BC$17</f>
        <v>0</v>
      </c>
      <c r="S78" s="851" t="str">
        <f>Language!$E$197</f>
        <v xml:space="preserve"> - </v>
      </c>
      <c r="T78" s="848">
        <f t="shared" ref="T78:T81" si="36">IF(O78="","",R78-Q78)</f>
        <v>0</v>
      </c>
      <c r="U78" s="845" t="str">
        <f t="array" ref="U78:X81">CalcJ!$BE$14:$BH$17</f>
        <v/>
      </c>
      <c r="V78" s="838" t="str">
        <v/>
      </c>
      <c r="W78" s="838" t="str">
        <v/>
      </c>
      <c r="X78" s="840" t="str">
        <v/>
      </c>
      <c r="Z78" s="856" t="str">
        <f t="array" ref="Z78:Z81">IF(COUNTBLANK(CalcJ!$AZ$22:$AZ$25)&lt;4,CalcJ!$AZ$22:$AZ$25,CalcJ!$BN$14:$BN$17)</f>
        <v/>
      </c>
      <c r="AA78" s="838" t="str">
        <f t="array" ref="AA78:AA81">IF(COUNTBLANK(CalcJ!$AZ$22:$AZ$25)&lt;4,CalcJ!$BA$22:$BA$25,CalcJ!$BO$14:$BO$17)</f>
        <v/>
      </c>
      <c r="AB78" s="838" t="str">
        <f t="array" ref="AB78:AB81">IF(COUNTBLANK(CalcJ!$AZ$22:$AZ$25)&lt;4,CalcJ!$BB$22:$BB$25,CalcJ!$BP$14:$BP$17)</f>
        <v/>
      </c>
      <c r="AC78" s="839" t="str">
        <f t="array" ref="AC78:AC81">IF(COUNTBLANK(CalcJ!$AZ$22:$AZ$25)&lt;4,CalcJ!$BC$22:$BC$25,CalcJ!$BQ$14:$BQ$17)</f>
        <v/>
      </c>
      <c r="AD78" s="851" t="str">
        <f>Language!$E$197</f>
        <v xml:space="preserve"> - </v>
      </c>
      <c r="AE78" s="848" t="str">
        <f t="shared" ref="AE78:AE81" si="37">IF(Z78="","",AC78-AB78)</f>
        <v/>
      </c>
      <c r="AF78" s="845" t="str">
        <f t="array" ref="AF78:AI81">IF(COUNTBLANK(CalcJ!$AZ$22:$AZ$25)&lt;4,CalcJ!$BE$22:$BH$25,CalcJ!$BS$14:$BV$17)</f>
        <v/>
      </c>
      <c r="AG78" s="838" t="str">
        <v/>
      </c>
      <c r="AH78" s="838" t="str">
        <v/>
      </c>
      <c r="AI78" s="840" t="str">
        <v/>
      </c>
      <c r="AK78" s="856" t="str">
        <f t="array" ref="AK78:AK81">CalcJ!$BZ$14:$BZ$17</f>
        <v/>
      </c>
      <c r="AL78" s="838" t="str">
        <f t="array" ref="AL78:AL81">CalcJ!$CA$14:$CA$17</f>
        <v/>
      </c>
      <c r="AM78" s="838" t="str">
        <f t="array" ref="AM78:AM81">CalcJ!$CB$14:$CB$17</f>
        <v/>
      </c>
      <c r="AN78" s="839" t="str">
        <f t="array" ref="AN78:AN81">CalcJ!$CC$14:$CC$17</f>
        <v/>
      </c>
      <c r="AO78" s="851" t="str">
        <f>Language!$E$197</f>
        <v xml:space="preserve"> - </v>
      </c>
      <c r="AP78" s="848" t="str">
        <f t="shared" ref="AP78:AP81" si="38">IF(AK78="","",AN78-AM78)</f>
        <v/>
      </c>
      <c r="AQ78" s="845" t="str">
        <f t="array" ref="AQ78:AT81">CalcJ!$CE$14:$CH$17</f>
        <v/>
      </c>
      <c r="AR78" s="838" t="str">
        <v/>
      </c>
      <c r="AS78" s="838" t="str">
        <v/>
      </c>
      <c r="AT78" s="840" t="str">
        <v/>
      </c>
      <c r="AV78" s="869">
        <f t="array" ref="AV78:AV81">VLOOKUP($D78:$D81,CalcJ!$D$5:$P$8,13,0)</f>
        <v>0</v>
      </c>
      <c r="AW78" s="840">
        <f t="array" ref="AW78:AW81">VLOOKUP($D78:$D81,CalcJ!$D$5:$Q$8,14,0)</f>
        <v>3</v>
      </c>
    </row>
    <row r="79" spans="2:49" x14ac:dyDescent="0.25">
      <c r="B79" s="862" t="str">
        <v/>
      </c>
      <c r="D79" s="857" t="str">
        <v>Algeria</v>
      </c>
      <c r="E79" s="829">
        <v>0</v>
      </c>
      <c r="F79" s="829">
        <f t="shared" ref="F79:F81" si="39">G79-I79</f>
        <v>0</v>
      </c>
      <c r="G79" s="834">
        <v>0</v>
      </c>
      <c r="H79" s="836" t="str">
        <f>Language!$E$197</f>
        <v xml:space="preserve"> - </v>
      </c>
      <c r="I79" s="849">
        <v>0</v>
      </c>
      <c r="J79" s="846" t="str">
        <v/>
      </c>
      <c r="K79" s="830" t="str">
        <v/>
      </c>
      <c r="L79" s="829" t="str">
        <v/>
      </c>
      <c r="M79" s="831" t="str">
        <v/>
      </c>
      <c r="O79" s="857" t="str">
        <v>Algeria</v>
      </c>
      <c r="P79" s="829">
        <v>0</v>
      </c>
      <c r="Q79" s="829">
        <v>0</v>
      </c>
      <c r="R79" s="834">
        <v>0</v>
      </c>
      <c r="S79" s="836" t="str">
        <f>Language!$E$197</f>
        <v xml:space="preserve"> - </v>
      </c>
      <c r="T79" s="849">
        <f t="shared" si="36"/>
        <v>0</v>
      </c>
      <c r="U79" s="846" t="str">
        <v/>
      </c>
      <c r="V79" s="830" t="str">
        <v/>
      </c>
      <c r="W79" s="829" t="str">
        <v/>
      </c>
      <c r="X79" s="831" t="str">
        <v/>
      </c>
      <c r="Z79" s="857" t="str">
        <v/>
      </c>
      <c r="AA79" s="829" t="str">
        <v/>
      </c>
      <c r="AB79" s="829" t="str">
        <v/>
      </c>
      <c r="AC79" s="834" t="str">
        <v/>
      </c>
      <c r="AD79" s="836" t="str">
        <f>Language!$E$197</f>
        <v xml:space="preserve"> - </v>
      </c>
      <c r="AE79" s="849" t="str">
        <f t="shared" si="37"/>
        <v/>
      </c>
      <c r="AF79" s="846" t="str">
        <v/>
      </c>
      <c r="AG79" s="830" t="str">
        <v/>
      </c>
      <c r="AH79" s="829" t="str">
        <v/>
      </c>
      <c r="AI79" s="831" t="str">
        <v/>
      </c>
      <c r="AK79" s="857" t="str">
        <v/>
      </c>
      <c r="AL79" s="829" t="str">
        <v/>
      </c>
      <c r="AM79" s="829" t="str">
        <v/>
      </c>
      <c r="AN79" s="834" t="str">
        <v/>
      </c>
      <c r="AO79" s="836" t="str">
        <f>Language!$E$197</f>
        <v xml:space="preserve"> - </v>
      </c>
      <c r="AP79" s="849" t="str">
        <f t="shared" si="38"/>
        <v/>
      </c>
      <c r="AQ79" s="846" t="str">
        <v/>
      </c>
      <c r="AR79" s="830" t="str">
        <v/>
      </c>
      <c r="AS79" s="829" t="str">
        <v/>
      </c>
      <c r="AT79" s="831" t="str">
        <v/>
      </c>
      <c r="AV79" s="870">
        <v>0</v>
      </c>
      <c r="AW79" s="831">
        <v>28</v>
      </c>
    </row>
    <row r="80" spans="2:49" x14ac:dyDescent="0.25">
      <c r="B80" s="862" t="str">
        <v/>
      </c>
      <c r="D80" s="857" t="str">
        <v>Austria</v>
      </c>
      <c r="E80" s="829">
        <v>0</v>
      </c>
      <c r="F80" s="829">
        <f t="shared" si="39"/>
        <v>0</v>
      </c>
      <c r="G80" s="834">
        <v>0</v>
      </c>
      <c r="H80" s="836" t="str">
        <f>Language!$E$197</f>
        <v xml:space="preserve"> - </v>
      </c>
      <c r="I80" s="849">
        <v>0</v>
      </c>
      <c r="J80" s="846" t="str">
        <v/>
      </c>
      <c r="K80" s="829" t="str">
        <v/>
      </c>
      <c r="L80" s="830" t="str">
        <v/>
      </c>
      <c r="M80" s="831" t="str">
        <v/>
      </c>
      <c r="O80" s="857" t="str">
        <v>Austria</v>
      </c>
      <c r="P80" s="829">
        <v>0</v>
      </c>
      <c r="Q80" s="829">
        <v>0</v>
      </c>
      <c r="R80" s="834">
        <v>0</v>
      </c>
      <c r="S80" s="836" t="str">
        <f>Language!$E$197</f>
        <v xml:space="preserve"> - </v>
      </c>
      <c r="T80" s="849">
        <f t="shared" si="36"/>
        <v>0</v>
      </c>
      <c r="U80" s="846" t="str">
        <v/>
      </c>
      <c r="V80" s="829" t="str">
        <v/>
      </c>
      <c r="W80" s="830" t="str">
        <v/>
      </c>
      <c r="X80" s="831" t="str">
        <v/>
      </c>
      <c r="Z80" s="857" t="str">
        <v/>
      </c>
      <c r="AA80" s="829" t="str">
        <v/>
      </c>
      <c r="AB80" s="829" t="str">
        <v/>
      </c>
      <c r="AC80" s="834" t="str">
        <v/>
      </c>
      <c r="AD80" s="836" t="str">
        <f>Language!$E$197</f>
        <v xml:space="preserve"> - </v>
      </c>
      <c r="AE80" s="849" t="str">
        <f t="shared" si="37"/>
        <v/>
      </c>
      <c r="AF80" s="846" t="str">
        <v/>
      </c>
      <c r="AG80" s="829" t="str">
        <v/>
      </c>
      <c r="AH80" s="830" t="str">
        <v/>
      </c>
      <c r="AI80" s="831" t="str">
        <v/>
      </c>
      <c r="AK80" s="857" t="str">
        <v/>
      </c>
      <c r="AL80" s="829" t="str">
        <v/>
      </c>
      <c r="AM80" s="829" t="str">
        <v/>
      </c>
      <c r="AN80" s="834" t="str">
        <v/>
      </c>
      <c r="AO80" s="836" t="str">
        <f>Language!$E$197</f>
        <v xml:space="preserve"> - </v>
      </c>
      <c r="AP80" s="849" t="str">
        <f t="shared" si="38"/>
        <v/>
      </c>
      <c r="AQ80" s="846" t="str">
        <v/>
      </c>
      <c r="AR80" s="829" t="str">
        <v/>
      </c>
      <c r="AS80" s="830" t="str">
        <v/>
      </c>
      <c r="AT80" s="831" t="str">
        <v/>
      </c>
      <c r="AV80" s="870">
        <v>0</v>
      </c>
      <c r="AW80" s="831">
        <v>24</v>
      </c>
    </row>
    <row r="81" spans="2:49" ht="15.75" thickBot="1" x14ac:dyDescent="0.3">
      <c r="B81" s="862" t="str">
        <v/>
      </c>
      <c r="D81" s="858" t="str">
        <v>Jordan</v>
      </c>
      <c r="E81" s="832">
        <v>0</v>
      </c>
      <c r="F81" s="832">
        <f t="shared" si="39"/>
        <v>0</v>
      </c>
      <c r="G81" s="835">
        <v>0</v>
      </c>
      <c r="H81" s="837" t="str">
        <f>Language!$E$197</f>
        <v xml:space="preserve"> - </v>
      </c>
      <c r="I81" s="850">
        <v>0</v>
      </c>
      <c r="J81" s="847" t="str">
        <v/>
      </c>
      <c r="K81" s="832" t="str">
        <v/>
      </c>
      <c r="L81" s="832" t="str">
        <v/>
      </c>
      <c r="M81" s="833" t="str">
        <v/>
      </c>
      <c r="O81" s="858" t="str">
        <v>Jordan</v>
      </c>
      <c r="P81" s="832">
        <v>0</v>
      </c>
      <c r="Q81" s="832">
        <v>0</v>
      </c>
      <c r="R81" s="835">
        <v>0</v>
      </c>
      <c r="S81" s="837" t="str">
        <f>Language!$E$197</f>
        <v xml:space="preserve"> - </v>
      </c>
      <c r="T81" s="850">
        <f t="shared" si="36"/>
        <v>0</v>
      </c>
      <c r="U81" s="847" t="str">
        <v/>
      </c>
      <c r="V81" s="832" t="str">
        <v/>
      </c>
      <c r="W81" s="832" t="str">
        <v/>
      </c>
      <c r="X81" s="833" t="str">
        <v/>
      </c>
      <c r="Z81" s="858" t="str">
        <v/>
      </c>
      <c r="AA81" s="832" t="str">
        <v/>
      </c>
      <c r="AB81" s="832" t="str">
        <v/>
      </c>
      <c r="AC81" s="835" t="str">
        <v/>
      </c>
      <c r="AD81" s="837" t="str">
        <f>Language!$E$197</f>
        <v xml:space="preserve"> - </v>
      </c>
      <c r="AE81" s="850" t="str">
        <f t="shared" si="37"/>
        <v/>
      </c>
      <c r="AF81" s="847" t="str">
        <v/>
      </c>
      <c r="AG81" s="832" t="str">
        <v/>
      </c>
      <c r="AH81" s="832" t="str">
        <v/>
      </c>
      <c r="AI81" s="833" t="str">
        <v/>
      </c>
      <c r="AK81" s="858" t="str">
        <v/>
      </c>
      <c r="AL81" s="832" t="str">
        <v/>
      </c>
      <c r="AM81" s="832" t="str">
        <v/>
      </c>
      <c r="AN81" s="835" t="str">
        <v/>
      </c>
      <c r="AO81" s="837" t="str">
        <f>Language!$E$197</f>
        <v xml:space="preserve"> - </v>
      </c>
      <c r="AP81" s="850" t="str">
        <f t="shared" si="38"/>
        <v/>
      </c>
      <c r="AQ81" s="847" t="str">
        <v/>
      </c>
      <c r="AR81" s="832" t="str">
        <v/>
      </c>
      <c r="AS81" s="832" t="str">
        <v/>
      </c>
      <c r="AT81" s="833" t="str">
        <v/>
      </c>
      <c r="AV81" s="871">
        <v>0</v>
      </c>
      <c r="AW81" s="872">
        <v>63</v>
      </c>
    </row>
    <row r="82" spans="2:49" ht="15.75" thickTop="1" x14ac:dyDescent="0.25"/>
    <row r="83" spans="2:49" x14ac:dyDescent="0.25"/>
    <row r="84" spans="2:49" ht="15.75" thickBot="1" x14ac:dyDescent="0.3">
      <c r="D84" s="855"/>
      <c r="Z84" s="885" t="str">
        <f>IF(COUNTBLANK(CalcK!$BN$14:$BN$17)&lt;4,Language!$E$136,"")</f>
        <v/>
      </c>
      <c r="AK84" s="885" t="str">
        <f>IF(COUNTBLANK(CalcK!$BZ$14:$BZ$17)&lt;4,Language!$E$136,"")</f>
        <v/>
      </c>
    </row>
    <row r="85" spans="2:49" ht="24.75" thickTop="1" x14ac:dyDescent="0.35">
      <c r="B85" s="859" t="s">
        <v>33</v>
      </c>
      <c r="C85" s="828"/>
      <c r="D85" s="841"/>
      <c r="E85" s="852" t="str">
        <f>Language!$E$131</f>
        <v>Pts.</v>
      </c>
      <c r="F85" s="852" t="str">
        <f>Language!$E$132</f>
        <v>GD</v>
      </c>
      <c r="G85" s="952" t="str">
        <f>Language!$E$133</f>
        <v>Goals</v>
      </c>
      <c r="H85" s="953"/>
      <c r="I85" s="953"/>
      <c r="J85" s="844" t="str">
        <f t="array" ref="J85:M85">LEFT(CalcK!$H$21:$K$21,$D$4)</f>
        <v>Portuga</v>
      </c>
      <c r="K85" s="842" t="str">
        <v>DR Cong</v>
      </c>
      <c r="L85" s="842" t="str">
        <v>Uzbekis</v>
      </c>
      <c r="M85" s="843" t="str">
        <v>Colombi</v>
      </c>
      <c r="O85" s="841"/>
      <c r="P85" s="852" t="str">
        <f>Language!$E$131</f>
        <v>Pts.</v>
      </c>
      <c r="Q85" s="852" t="str">
        <f>Language!$E$132</f>
        <v>GD</v>
      </c>
      <c r="R85" s="952" t="str">
        <f>Language!$E$133</f>
        <v>Goals</v>
      </c>
      <c r="S85" s="953"/>
      <c r="T85" s="953"/>
      <c r="U85" s="844" t="str">
        <f t="array" ref="U85:X85">LEFT(CalcK!$BE$13:$BH$13,$D$4)</f>
        <v>Portuga</v>
      </c>
      <c r="V85" s="842" t="str">
        <v>DR Cong</v>
      </c>
      <c r="W85" s="842" t="str">
        <v>Uzbekis</v>
      </c>
      <c r="X85" s="843" t="str">
        <v>Colombi</v>
      </c>
      <c r="Z85" s="841"/>
      <c r="AA85" s="852" t="str">
        <f>Language!$E$131</f>
        <v>Pts.</v>
      </c>
      <c r="AB85" s="852" t="str">
        <f>Language!$E$132</f>
        <v>GD</v>
      </c>
      <c r="AC85" s="952" t="str">
        <f>Language!$E$133</f>
        <v>Goals</v>
      </c>
      <c r="AD85" s="953"/>
      <c r="AE85" s="953"/>
      <c r="AF85" s="844" t="str">
        <f t="array" ref="AF85:AI85">IF(COUNTBLANK(CalcK!$AZ$22:$AZ$25)&lt;4,LEFT(CalcK!$BE$21:$BH$21,$D$4),LEFT(CalcK!$BS$13:$BV$13,$D$4))</f>
        <v/>
      </c>
      <c r="AG85" s="842" t="str">
        <v/>
      </c>
      <c r="AH85" s="842" t="str">
        <v/>
      </c>
      <c r="AI85" s="843" t="str">
        <v/>
      </c>
      <c r="AK85" s="841"/>
      <c r="AL85" s="852" t="str">
        <f>Language!$E$131</f>
        <v>Pts.</v>
      </c>
      <c r="AM85" s="852" t="str">
        <f>Language!$E$132</f>
        <v>GD</v>
      </c>
      <c r="AN85" s="952" t="str">
        <f>Language!$E$133</f>
        <v>Goals</v>
      </c>
      <c r="AO85" s="953"/>
      <c r="AP85" s="953"/>
      <c r="AQ85" s="844" t="str">
        <f t="array" ref="AQ85:AT85">LEFT(CalcK!$CE$13:$CH$13,$D$4)</f>
        <v/>
      </c>
      <c r="AR85" s="842" t="str">
        <v/>
      </c>
      <c r="AS85" s="842" t="str">
        <v/>
      </c>
      <c r="AT85" s="843" t="str">
        <v/>
      </c>
      <c r="AV85" s="867" t="str">
        <f>Language!$E$123</f>
        <v>Fair play</v>
      </c>
      <c r="AW85" s="868" t="str">
        <f>Language!$E$186</f>
        <v>FIFA Rank</v>
      </c>
    </row>
    <row r="86" spans="2:49" x14ac:dyDescent="0.25">
      <c r="B86" s="862" t="str">
        <f t="array" ref="B86:B89">IF(CalcK!$M$22:$M$25,"•","")</f>
        <v/>
      </c>
      <c r="D86" s="856" t="str">
        <f t="array" ref="D86:D89">CalcK!$D$22:$D$25</f>
        <v>Portugal</v>
      </c>
      <c r="E86" s="838">
        <f t="array" ref="E86:E89">CalcK!$E$22:$E$25</f>
        <v>0</v>
      </c>
      <c r="F86" s="838">
        <f>G86-I86</f>
        <v>0</v>
      </c>
      <c r="G86" s="839">
        <f t="array" ref="G86:G89">CalcK!$F$22:$F$25</f>
        <v>0</v>
      </c>
      <c r="H86" s="851" t="str">
        <f>Language!$E$197</f>
        <v xml:space="preserve"> - </v>
      </c>
      <c r="I86" s="848">
        <f t="array" ref="I86:I89">CalcK!$G$22:$G$25</f>
        <v>0</v>
      </c>
      <c r="J86" s="845" t="str">
        <f t="array" ref="J86:M89">CalcK!$H$22:$K$25</f>
        <v/>
      </c>
      <c r="K86" s="838" t="str">
        <v/>
      </c>
      <c r="L86" s="838" t="str">
        <v/>
      </c>
      <c r="M86" s="840" t="str">
        <v/>
      </c>
      <c r="O86" s="856" t="str">
        <f t="array" ref="O86:O89">CalcK!$AZ$14:$AZ$17</f>
        <v>Portugal</v>
      </c>
      <c r="P86" s="838">
        <f t="array" ref="P86:P89">CalcK!$BA$14:$BA$17</f>
        <v>0</v>
      </c>
      <c r="Q86" s="838">
        <f t="array" ref="Q86:Q89">CalcK!$BB$14:$BB$17</f>
        <v>0</v>
      </c>
      <c r="R86" s="839">
        <f t="array" ref="R86:R89">CalcK!$BC$14:$BC$17</f>
        <v>0</v>
      </c>
      <c r="S86" s="851" t="str">
        <f>Language!$E$197</f>
        <v xml:space="preserve"> - </v>
      </c>
      <c r="T86" s="848">
        <f t="shared" ref="T86:T89" si="40">IF(O86="","",R86-Q86)</f>
        <v>0</v>
      </c>
      <c r="U86" s="845" t="str">
        <f t="array" ref="U86:X89">CalcK!$BE$14:$BH$17</f>
        <v/>
      </c>
      <c r="V86" s="838" t="str">
        <v/>
      </c>
      <c r="W86" s="838" t="str">
        <v/>
      </c>
      <c r="X86" s="840" t="str">
        <v/>
      </c>
      <c r="Z86" s="856" t="str">
        <f t="array" ref="Z86:Z89">IF(COUNTBLANK(CalcK!$AZ$22:$AZ$25)&lt;4,CalcK!$AZ$22:$AZ$25,CalcK!$BN$14:$BN$17)</f>
        <v/>
      </c>
      <c r="AA86" s="838" t="str">
        <f t="array" ref="AA86:AA89">IF(COUNTBLANK(CalcK!$AZ$22:$AZ$25)&lt;4,CalcK!$BA$22:$BA$25,CalcK!$BO$14:$BO$17)</f>
        <v/>
      </c>
      <c r="AB86" s="838" t="str">
        <f t="array" ref="AB86:AB89">IF(COUNTBLANK(CalcK!$AZ$22:$AZ$25)&lt;4,CalcK!$BB$22:$BB$25,CalcK!$BP$14:$BP$17)</f>
        <v/>
      </c>
      <c r="AC86" s="839" t="str">
        <f t="array" ref="AC86:AC89">IF(COUNTBLANK(CalcK!$AZ$22:$AZ$25)&lt;4,CalcK!$BC$22:$BC$25,CalcK!$BQ$14:$BQ$17)</f>
        <v/>
      </c>
      <c r="AD86" s="851" t="str">
        <f>Language!$E$197</f>
        <v xml:space="preserve"> - </v>
      </c>
      <c r="AE86" s="848" t="str">
        <f t="shared" ref="AE86:AE89" si="41">IF(Z86="","",AC86-AB86)</f>
        <v/>
      </c>
      <c r="AF86" s="845" t="str">
        <f t="array" ref="AF86:AI89">IF(COUNTBLANK(CalcK!$AZ$22:$AZ$25)&lt;4,CalcK!$BE$22:$BH$25,CalcK!$BS$14:$BV$17)</f>
        <v/>
      </c>
      <c r="AG86" s="838" t="str">
        <v/>
      </c>
      <c r="AH86" s="838" t="str">
        <v/>
      </c>
      <c r="AI86" s="840" t="str">
        <v/>
      </c>
      <c r="AK86" s="856" t="str">
        <f t="array" ref="AK86:AK89">CalcK!$BZ$14:$BZ$17</f>
        <v/>
      </c>
      <c r="AL86" s="838" t="str">
        <f t="array" ref="AL86:AL89">CalcK!$CA$14:$CA$17</f>
        <v/>
      </c>
      <c r="AM86" s="838" t="str">
        <f t="array" ref="AM86:AM89">CalcK!$CB$14:$CB$17</f>
        <v/>
      </c>
      <c r="AN86" s="839" t="str">
        <f t="array" ref="AN86:AN89">CalcK!$CC$14:$CC$17</f>
        <v/>
      </c>
      <c r="AO86" s="851" t="str">
        <f>Language!$E$197</f>
        <v xml:space="preserve"> - </v>
      </c>
      <c r="AP86" s="848" t="str">
        <f t="shared" ref="AP86:AP89" si="42">IF(AK86="","",AN86-AM86)</f>
        <v/>
      </c>
      <c r="AQ86" s="845" t="str">
        <f t="array" ref="AQ86:AT89">CalcK!$CE$14:$CH$17</f>
        <v/>
      </c>
      <c r="AR86" s="838" t="str">
        <v/>
      </c>
      <c r="AS86" s="838" t="str">
        <v/>
      </c>
      <c r="AT86" s="840" t="str">
        <v/>
      </c>
      <c r="AV86" s="869">
        <f t="array" ref="AV86:AV89">VLOOKUP($D86:$D89,CalcK!$D$5:$P$8,13,0)</f>
        <v>0</v>
      </c>
      <c r="AW86" s="840">
        <f t="array" ref="AW86:AW89">VLOOKUP($D86:$D89,CalcK!$D$5:$Q$8,14,0)</f>
        <v>5</v>
      </c>
    </row>
    <row r="87" spans="2:49" x14ac:dyDescent="0.25">
      <c r="B87" s="862" t="str">
        <v/>
      </c>
      <c r="D87" s="857" t="str">
        <v>DR Congo</v>
      </c>
      <c r="E87" s="829">
        <v>0</v>
      </c>
      <c r="F87" s="829">
        <f t="shared" ref="F87:F89" si="43">G87-I87</f>
        <v>0</v>
      </c>
      <c r="G87" s="834">
        <v>0</v>
      </c>
      <c r="H87" s="836" t="str">
        <f>Language!$E$197</f>
        <v xml:space="preserve"> - </v>
      </c>
      <c r="I87" s="849">
        <v>0</v>
      </c>
      <c r="J87" s="846" t="str">
        <v/>
      </c>
      <c r="K87" s="830" t="str">
        <v/>
      </c>
      <c r="L87" s="829" t="str">
        <v/>
      </c>
      <c r="M87" s="831" t="str">
        <v/>
      </c>
      <c r="O87" s="857" t="str">
        <v>DR Congo</v>
      </c>
      <c r="P87" s="829">
        <v>0</v>
      </c>
      <c r="Q87" s="829">
        <v>0</v>
      </c>
      <c r="R87" s="834">
        <v>0</v>
      </c>
      <c r="S87" s="836" t="str">
        <f>Language!$E$197</f>
        <v xml:space="preserve"> - </v>
      </c>
      <c r="T87" s="849">
        <f t="shared" si="40"/>
        <v>0</v>
      </c>
      <c r="U87" s="846" t="str">
        <v/>
      </c>
      <c r="V87" s="830" t="str">
        <v/>
      </c>
      <c r="W87" s="829" t="str">
        <v/>
      </c>
      <c r="X87" s="831" t="str">
        <v/>
      </c>
      <c r="Z87" s="857" t="str">
        <v/>
      </c>
      <c r="AA87" s="829" t="str">
        <v/>
      </c>
      <c r="AB87" s="829" t="str">
        <v/>
      </c>
      <c r="AC87" s="834" t="str">
        <v/>
      </c>
      <c r="AD87" s="836" t="str">
        <f>Language!$E$197</f>
        <v xml:space="preserve"> - </v>
      </c>
      <c r="AE87" s="849" t="str">
        <f t="shared" si="41"/>
        <v/>
      </c>
      <c r="AF87" s="846" t="str">
        <v/>
      </c>
      <c r="AG87" s="830" t="str">
        <v/>
      </c>
      <c r="AH87" s="829" t="str">
        <v/>
      </c>
      <c r="AI87" s="831" t="str">
        <v/>
      </c>
      <c r="AK87" s="857" t="str">
        <v/>
      </c>
      <c r="AL87" s="829" t="str">
        <v/>
      </c>
      <c r="AM87" s="829" t="str">
        <v/>
      </c>
      <c r="AN87" s="834" t="str">
        <v/>
      </c>
      <c r="AO87" s="836" t="str">
        <f>Language!$E$197</f>
        <v xml:space="preserve"> - </v>
      </c>
      <c r="AP87" s="849" t="str">
        <f t="shared" si="42"/>
        <v/>
      </c>
      <c r="AQ87" s="846" t="str">
        <v/>
      </c>
      <c r="AR87" s="830" t="str">
        <v/>
      </c>
      <c r="AS87" s="829" t="str">
        <v/>
      </c>
      <c r="AT87" s="831" t="str">
        <v/>
      </c>
      <c r="AV87" s="870">
        <v>0</v>
      </c>
      <c r="AW87" s="831">
        <v>46</v>
      </c>
    </row>
    <row r="88" spans="2:49" x14ac:dyDescent="0.25">
      <c r="B88" s="862" t="str">
        <v/>
      </c>
      <c r="D88" s="857" t="str">
        <v>Uzbekistan</v>
      </c>
      <c r="E88" s="829">
        <v>0</v>
      </c>
      <c r="F88" s="829">
        <f t="shared" si="43"/>
        <v>0</v>
      </c>
      <c r="G88" s="834">
        <v>0</v>
      </c>
      <c r="H88" s="836" t="str">
        <f>Language!$E$197</f>
        <v xml:space="preserve"> - </v>
      </c>
      <c r="I88" s="849">
        <v>0</v>
      </c>
      <c r="J88" s="846" t="str">
        <v/>
      </c>
      <c r="K88" s="829" t="str">
        <v/>
      </c>
      <c r="L88" s="830" t="str">
        <v/>
      </c>
      <c r="M88" s="831" t="str">
        <v/>
      </c>
      <c r="O88" s="857" t="str">
        <v>Uzbekistan</v>
      </c>
      <c r="P88" s="829">
        <v>0</v>
      </c>
      <c r="Q88" s="829">
        <v>0</v>
      </c>
      <c r="R88" s="834">
        <v>0</v>
      </c>
      <c r="S88" s="836" t="str">
        <f>Language!$E$197</f>
        <v xml:space="preserve"> - </v>
      </c>
      <c r="T88" s="849">
        <f t="shared" si="40"/>
        <v>0</v>
      </c>
      <c r="U88" s="846" t="str">
        <v/>
      </c>
      <c r="V88" s="829" t="str">
        <v/>
      </c>
      <c r="W88" s="830" t="str">
        <v/>
      </c>
      <c r="X88" s="831" t="str">
        <v/>
      </c>
      <c r="Z88" s="857" t="str">
        <v/>
      </c>
      <c r="AA88" s="829" t="str">
        <v/>
      </c>
      <c r="AB88" s="829" t="str">
        <v/>
      </c>
      <c r="AC88" s="834" t="str">
        <v/>
      </c>
      <c r="AD88" s="836" t="str">
        <f>Language!$E$197</f>
        <v xml:space="preserve"> - </v>
      </c>
      <c r="AE88" s="849" t="str">
        <f t="shared" si="41"/>
        <v/>
      </c>
      <c r="AF88" s="846" t="str">
        <v/>
      </c>
      <c r="AG88" s="829" t="str">
        <v/>
      </c>
      <c r="AH88" s="830" t="str">
        <v/>
      </c>
      <c r="AI88" s="831" t="str">
        <v/>
      </c>
      <c r="AK88" s="857" t="str">
        <v/>
      </c>
      <c r="AL88" s="829" t="str">
        <v/>
      </c>
      <c r="AM88" s="829" t="str">
        <v/>
      </c>
      <c r="AN88" s="834" t="str">
        <v/>
      </c>
      <c r="AO88" s="836" t="str">
        <f>Language!$E$197</f>
        <v xml:space="preserve"> - </v>
      </c>
      <c r="AP88" s="849" t="str">
        <f t="shared" si="42"/>
        <v/>
      </c>
      <c r="AQ88" s="846" t="str">
        <v/>
      </c>
      <c r="AR88" s="829" t="str">
        <v/>
      </c>
      <c r="AS88" s="830" t="str">
        <v/>
      </c>
      <c r="AT88" s="831" t="str">
        <v/>
      </c>
      <c r="AV88" s="870">
        <v>0</v>
      </c>
      <c r="AW88" s="831">
        <v>50</v>
      </c>
    </row>
    <row r="89" spans="2:49" ht="15.75" thickBot="1" x14ac:dyDescent="0.3">
      <c r="B89" s="862" t="str">
        <v/>
      </c>
      <c r="D89" s="858" t="str">
        <v>Colombia</v>
      </c>
      <c r="E89" s="832">
        <v>0</v>
      </c>
      <c r="F89" s="832">
        <f t="shared" si="43"/>
        <v>0</v>
      </c>
      <c r="G89" s="835">
        <v>0</v>
      </c>
      <c r="H89" s="837" t="str">
        <f>Language!$E$197</f>
        <v xml:space="preserve"> - </v>
      </c>
      <c r="I89" s="850">
        <v>0</v>
      </c>
      <c r="J89" s="847" t="str">
        <v/>
      </c>
      <c r="K89" s="832" t="str">
        <v/>
      </c>
      <c r="L89" s="832" t="str">
        <v/>
      </c>
      <c r="M89" s="833" t="str">
        <v/>
      </c>
      <c r="O89" s="858" t="str">
        <v>Colombia</v>
      </c>
      <c r="P89" s="832">
        <v>0</v>
      </c>
      <c r="Q89" s="832">
        <v>0</v>
      </c>
      <c r="R89" s="835">
        <v>0</v>
      </c>
      <c r="S89" s="837" t="str">
        <f>Language!$E$197</f>
        <v xml:space="preserve"> - </v>
      </c>
      <c r="T89" s="850">
        <f t="shared" si="40"/>
        <v>0</v>
      </c>
      <c r="U89" s="847" t="str">
        <v/>
      </c>
      <c r="V89" s="832" t="str">
        <v/>
      </c>
      <c r="W89" s="832" t="str">
        <v/>
      </c>
      <c r="X89" s="833" t="str">
        <v/>
      </c>
      <c r="Z89" s="858" t="str">
        <v/>
      </c>
      <c r="AA89" s="832" t="str">
        <v/>
      </c>
      <c r="AB89" s="832" t="str">
        <v/>
      </c>
      <c r="AC89" s="835" t="str">
        <v/>
      </c>
      <c r="AD89" s="837" t="str">
        <f>Language!$E$197</f>
        <v xml:space="preserve"> - </v>
      </c>
      <c r="AE89" s="850" t="str">
        <f t="shared" si="41"/>
        <v/>
      </c>
      <c r="AF89" s="847" t="str">
        <v/>
      </c>
      <c r="AG89" s="832" t="str">
        <v/>
      </c>
      <c r="AH89" s="832" t="str">
        <v/>
      </c>
      <c r="AI89" s="833" t="str">
        <v/>
      </c>
      <c r="AK89" s="858" t="str">
        <v/>
      </c>
      <c r="AL89" s="832" t="str">
        <v/>
      </c>
      <c r="AM89" s="832" t="str">
        <v/>
      </c>
      <c r="AN89" s="835" t="str">
        <v/>
      </c>
      <c r="AO89" s="837" t="str">
        <f>Language!$E$197</f>
        <v xml:space="preserve"> - </v>
      </c>
      <c r="AP89" s="850" t="str">
        <f t="shared" si="42"/>
        <v/>
      </c>
      <c r="AQ89" s="847" t="str">
        <v/>
      </c>
      <c r="AR89" s="832" t="str">
        <v/>
      </c>
      <c r="AS89" s="832" t="str">
        <v/>
      </c>
      <c r="AT89" s="833" t="str">
        <v/>
      </c>
      <c r="AV89" s="871">
        <v>0</v>
      </c>
      <c r="AW89" s="872">
        <v>13</v>
      </c>
    </row>
    <row r="90" spans="2:49" ht="15.75" thickTop="1" x14ac:dyDescent="0.25"/>
    <row r="91" spans="2:49" x14ac:dyDescent="0.25"/>
    <row r="92" spans="2:49" ht="15.75" thickBot="1" x14ac:dyDescent="0.3">
      <c r="D92" s="855"/>
      <c r="Z92" s="885" t="str">
        <f>IF(COUNTBLANK(CalcL!$BN$14:$BN$17)&lt;4,Language!$E$136,"")</f>
        <v/>
      </c>
      <c r="AK92" s="885" t="str">
        <f>IF(COUNTBLANK(CalcL!$BZ$14:$BZ$17)&lt;4,Language!$E$136,"")</f>
        <v/>
      </c>
    </row>
    <row r="93" spans="2:49" ht="24.75" thickTop="1" x14ac:dyDescent="0.35">
      <c r="B93" s="859" t="s">
        <v>34</v>
      </c>
      <c r="C93" s="828"/>
      <c r="D93" s="841"/>
      <c r="E93" s="852" t="str">
        <f>Language!$E$131</f>
        <v>Pts.</v>
      </c>
      <c r="F93" s="852" t="str">
        <f>Language!$E$132</f>
        <v>GD</v>
      </c>
      <c r="G93" s="952" t="str">
        <f>Language!$E$133</f>
        <v>Goals</v>
      </c>
      <c r="H93" s="953"/>
      <c r="I93" s="953"/>
      <c r="J93" s="844" t="str">
        <f t="array" ref="J93:M93">LEFT(CalcL!$H$21:$K$21,$D$4)</f>
        <v>England</v>
      </c>
      <c r="K93" s="842" t="str">
        <v>Croatia</v>
      </c>
      <c r="L93" s="842" t="str">
        <v>Ghana</v>
      </c>
      <c r="M93" s="843" t="str">
        <v>Panama</v>
      </c>
      <c r="O93" s="841"/>
      <c r="P93" s="852" t="str">
        <f>Language!$E$131</f>
        <v>Pts.</v>
      </c>
      <c r="Q93" s="852" t="str">
        <f>Language!$E$132</f>
        <v>GD</v>
      </c>
      <c r="R93" s="952" t="str">
        <f>Language!$E$133</f>
        <v>Goals</v>
      </c>
      <c r="S93" s="953"/>
      <c r="T93" s="953"/>
      <c r="U93" s="844" t="str">
        <f t="array" ref="U93:X93">LEFT(CalcL!$BE$13:$BH$13,$D$4)</f>
        <v>England</v>
      </c>
      <c r="V93" s="842" t="str">
        <v>Croatia</v>
      </c>
      <c r="W93" s="842" t="str">
        <v>Ghana</v>
      </c>
      <c r="X93" s="843" t="str">
        <v>Panama</v>
      </c>
      <c r="Z93" s="841"/>
      <c r="AA93" s="852" t="str">
        <f>Language!$E$131</f>
        <v>Pts.</v>
      </c>
      <c r="AB93" s="852" t="str">
        <f>Language!$E$132</f>
        <v>GD</v>
      </c>
      <c r="AC93" s="952" t="str">
        <f>Language!$E$133</f>
        <v>Goals</v>
      </c>
      <c r="AD93" s="953"/>
      <c r="AE93" s="953"/>
      <c r="AF93" s="844" t="str">
        <f t="array" ref="AF93:AI93">IF(COUNTBLANK(CalcL!$AZ$22:$AZ$25)&lt;4,LEFT(CalcL!$BE$21:$BH$21,$D$4),LEFT(CalcL!$BS$13:$BV$13,$D$4))</f>
        <v/>
      </c>
      <c r="AG93" s="842" t="str">
        <v/>
      </c>
      <c r="AH93" s="842" t="str">
        <v/>
      </c>
      <c r="AI93" s="843" t="str">
        <v/>
      </c>
      <c r="AK93" s="841"/>
      <c r="AL93" s="852" t="str">
        <f>Language!$E$131</f>
        <v>Pts.</v>
      </c>
      <c r="AM93" s="852" t="str">
        <f>Language!$E$132</f>
        <v>GD</v>
      </c>
      <c r="AN93" s="952" t="str">
        <f>Language!$E$133</f>
        <v>Goals</v>
      </c>
      <c r="AO93" s="953"/>
      <c r="AP93" s="953"/>
      <c r="AQ93" s="844" t="str">
        <f t="array" ref="AQ93:AT93">LEFT(CalcL!$CE$13:$CH$13,$D$4)</f>
        <v/>
      </c>
      <c r="AR93" s="842" t="str">
        <v/>
      </c>
      <c r="AS93" s="842" t="str">
        <v/>
      </c>
      <c r="AT93" s="843" t="str">
        <v/>
      </c>
      <c r="AV93" s="867" t="str">
        <f>Language!$E$123</f>
        <v>Fair play</v>
      </c>
      <c r="AW93" s="868" t="str">
        <f>Language!$E$186</f>
        <v>FIFA Rank</v>
      </c>
    </row>
    <row r="94" spans="2:49" x14ac:dyDescent="0.25">
      <c r="B94" s="862" t="str">
        <f t="array" ref="B94:B97">IF(CalcL!$M$22:$M$25,"•","")</f>
        <v/>
      </c>
      <c r="D94" s="856" t="str">
        <f t="array" ref="D94:D97">CalcL!$D$22:$D$25</f>
        <v>England</v>
      </c>
      <c r="E94" s="838">
        <f t="array" ref="E94:E97">CalcL!$E$22:$E$25</f>
        <v>0</v>
      </c>
      <c r="F94" s="838">
        <f>G94-I94</f>
        <v>0</v>
      </c>
      <c r="G94" s="839">
        <f t="array" ref="G94:G97">CalcL!$F$22:$F$25</f>
        <v>0</v>
      </c>
      <c r="H94" s="851" t="str">
        <f>Language!$E$197</f>
        <v xml:space="preserve"> - </v>
      </c>
      <c r="I94" s="848">
        <f t="array" ref="I94:I97">CalcL!$G$22:$G$25</f>
        <v>0</v>
      </c>
      <c r="J94" s="845" t="str">
        <f t="array" ref="J94:M97">CalcL!$H$22:$K$25</f>
        <v/>
      </c>
      <c r="K94" s="838" t="str">
        <v/>
      </c>
      <c r="L94" s="838" t="str">
        <v/>
      </c>
      <c r="M94" s="840" t="str">
        <v/>
      </c>
      <c r="O94" s="856" t="str">
        <f t="array" ref="O94:O97">CalcL!$AZ$14:$AZ$17</f>
        <v>England</v>
      </c>
      <c r="P94" s="838">
        <f t="array" ref="P94:P97">CalcL!$BA$14:$BA$17</f>
        <v>0</v>
      </c>
      <c r="Q94" s="838">
        <f t="array" ref="Q94:Q97">CalcL!$BB$14:$BB$17</f>
        <v>0</v>
      </c>
      <c r="R94" s="839">
        <f t="array" ref="R94:R97">CalcL!$BC$14:$BC$17</f>
        <v>0</v>
      </c>
      <c r="S94" s="851" t="str">
        <f>Language!$E$197</f>
        <v xml:space="preserve"> - </v>
      </c>
      <c r="T94" s="848">
        <f t="shared" ref="T94:T97" si="44">IF(O94="","",R94-Q94)</f>
        <v>0</v>
      </c>
      <c r="U94" s="845" t="str">
        <f t="array" ref="U94:X97">CalcL!$BE$14:$BH$17</f>
        <v/>
      </c>
      <c r="V94" s="838" t="str">
        <v/>
      </c>
      <c r="W94" s="838" t="str">
        <v/>
      </c>
      <c r="X94" s="840" t="str">
        <v/>
      </c>
      <c r="Z94" s="856" t="str">
        <f t="array" ref="Z94:Z97">IF(COUNTBLANK(CalcL!$AZ$22:$AZ$25)&lt;4,CalcL!$AZ$22:$AZ$25,CalcL!$BN$14:$BN$17)</f>
        <v/>
      </c>
      <c r="AA94" s="838" t="str">
        <f t="array" ref="AA94:AA97">IF(COUNTBLANK(CalcL!$AZ$22:$AZ$25)&lt;4,CalcL!$BA$22:$BA$25,CalcL!$BO$14:$BO$17)</f>
        <v/>
      </c>
      <c r="AB94" s="838" t="str">
        <f t="array" ref="AB94:AB97">IF(COUNTBLANK(CalcL!$AZ$22:$AZ$25)&lt;4,CalcL!$BB$22:$BB$25,CalcL!$BP$14:$BP$17)</f>
        <v/>
      </c>
      <c r="AC94" s="839" t="str">
        <f t="array" ref="AC94:AC97">IF(COUNTBLANK(CalcL!$AZ$22:$AZ$25)&lt;4,CalcL!$BC$22:$BC$25,CalcL!$BQ$14:$BQ$17)</f>
        <v/>
      </c>
      <c r="AD94" s="851" t="str">
        <f>Language!$E$197</f>
        <v xml:space="preserve"> - </v>
      </c>
      <c r="AE94" s="848" t="str">
        <f t="shared" ref="AE94:AE97" si="45">IF(Z94="","",AC94-AB94)</f>
        <v/>
      </c>
      <c r="AF94" s="845" t="str">
        <f t="array" ref="AF94:AI97">IF(COUNTBLANK(CalcL!$AZ$22:$AZ$25)&lt;4,CalcL!$BE$22:$BH$25,CalcL!$BS$14:$BV$17)</f>
        <v/>
      </c>
      <c r="AG94" s="838" t="str">
        <v/>
      </c>
      <c r="AH94" s="838" t="str">
        <v/>
      </c>
      <c r="AI94" s="840" t="str">
        <v/>
      </c>
      <c r="AK94" s="856" t="str">
        <f t="array" ref="AK94:AK97">CalcL!$BZ$14:$BZ$17</f>
        <v/>
      </c>
      <c r="AL94" s="838" t="str">
        <f t="array" ref="AL94:AL97">CalcL!$CA$14:$CA$17</f>
        <v/>
      </c>
      <c r="AM94" s="838" t="str">
        <f t="array" ref="AM94:AM97">CalcL!$CB$14:$CB$17</f>
        <v/>
      </c>
      <c r="AN94" s="839" t="str">
        <f t="array" ref="AN94:AN97">CalcL!$CC$14:$CC$17</f>
        <v/>
      </c>
      <c r="AO94" s="851" t="str">
        <f>Language!$E$197</f>
        <v xml:space="preserve"> - </v>
      </c>
      <c r="AP94" s="848" t="str">
        <f t="shared" ref="AP94:AP97" si="46">IF(AK94="","",AN94-AM94)</f>
        <v/>
      </c>
      <c r="AQ94" s="845" t="str">
        <f t="array" ref="AQ94:AT97">CalcL!$CE$14:$CH$17</f>
        <v/>
      </c>
      <c r="AR94" s="838" t="str">
        <v/>
      </c>
      <c r="AS94" s="838" t="str">
        <v/>
      </c>
      <c r="AT94" s="840" t="str">
        <v/>
      </c>
      <c r="AV94" s="869">
        <f t="array" ref="AV94:AV97">VLOOKUP($D94:$D97,CalcL!$D$5:$P$8,13,0)</f>
        <v>0</v>
      </c>
      <c r="AW94" s="840">
        <f t="array" ref="AW94:AW97">VLOOKUP($D94:$D97,CalcL!$D$5:$Q$8,14,0)</f>
        <v>4</v>
      </c>
    </row>
    <row r="95" spans="2:49" x14ac:dyDescent="0.25">
      <c r="B95" s="862" t="str">
        <v/>
      </c>
      <c r="D95" s="857" t="str">
        <v>Croatia</v>
      </c>
      <c r="E95" s="829">
        <v>0</v>
      </c>
      <c r="F95" s="829">
        <f t="shared" ref="F95:F97" si="47">G95-I95</f>
        <v>0</v>
      </c>
      <c r="G95" s="834">
        <v>0</v>
      </c>
      <c r="H95" s="836" t="str">
        <f>Language!$E$197</f>
        <v xml:space="preserve"> - </v>
      </c>
      <c r="I95" s="849">
        <v>0</v>
      </c>
      <c r="J95" s="846" t="str">
        <v/>
      </c>
      <c r="K95" s="830" t="str">
        <v/>
      </c>
      <c r="L95" s="829" t="str">
        <v/>
      </c>
      <c r="M95" s="831" t="str">
        <v/>
      </c>
      <c r="O95" s="857" t="str">
        <v>Croatia</v>
      </c>
      <c r="P95" s="829">
        <v>0</v>
      </c>
      <c r="Q95" s="829">
        <v>0</v>
      </c>
      <c r="R95" s="834">
        <v>0</v>
      </c>
      <c r="S95" s="836" t="str">
        <f>Language!$E$197</f>
        <v xml:space="preserve"> - </v>
      </c>
      <c r="T95" s="849">
        <f t="shared" si="44"/>
        <v>0</v>
      </c>
      <c r="U95" s="846" t="str">
        <v/>
      </c>
      <c r="V95" s="830" t="str">
        <v/>
      </c>
      <c r="W95" s="829" t="str">
        <v/>
      </c>
      <c r="X95" s="831" t="str">
        <v/>
      </c>
      <c r="Z95" s="857" t="str">
        <v/>
      </c>
      <c r="AA95" s="829" t="str">
        <v/>
      </c>
      <c r="AB95" s="829" t="str">
        <v/>
      </c>
      <c r="AC95" s="834" t="str">
        <v/>
      </c>
      <c r="AD95" s="836" t="str">
        <f>Language!$E$197</f>
        <v xml:space="preserve"> - </v>
      </c>
      <c r="AE95" s="849" t="str">
        <f t="shared" si="45"/>
        <v/>
      </c>
      <c r="AF95" s="846" t="str">
        <v/>
      </c>
      <c r="AG95" s="830" t="str">
        <v/>
      </c>
      <c r="AH95" s="829" t="str">
        <v/>
      </c>
      <c r="AI95" s="831" t="str">
        <v/>
      </c>
      <c r="AK95" s="857" t="str">
        <v/>
      </c>
      <c r="AL95" s="829" t="str">
        <v/>
      </c>
      <c r="AM95" s="829" t="str">
        <v/>
      </c>
      <c r="AN95" s="834" t="str">
        <v/>
      </c>
      <c r="AO95" s="836" t="str">
        <f>Language!$E$197</f>
        <v xml:space="preserve"> - </v>
      </c>
      <c r="AP95" s="849" t="str">
        <f t="shared" si="46"/>
        <v/>
      </c>
      <c r="AQ95" s="846" t="str">
        <v/>
      </c>
      <c r="AR95" s="830" t="str">
        <v/>
      </c>
      <c r="AS95" s="829" t="str">
        <v/>
      </c>
      <c r="AT95" s="831" t="str">
        <v/>
      </c>
      <c r="AV95" s="870">
        <v>0</v>
      </c>
      <c r="AW95" s="831">
        <v>11</v>
      </c>
    </row>
    <row r="96" spans="2:49" x14ac:dyDescent="0.25">
      <c r="B96" s="862" t="str">
        <v/>
      </c>
      <c r="D96" s="857" t="str">
        <v>Ghana</v>
      </c>
      <c r="E96" s="829">
        <v>0</v>
      </c>
      <c r="F96" s="829">
        <f t="shared" si="47"/>
        <v>0</v>
      </c>
      <c r="G96" s="834">
        <v>0</v>
      </c>
      <c r="H96" s="836" t="str">
        <f>Language!$E$197</f>
        <v xml:space="preserve"> - </v>
      </c>
      <c r="I96" s="849">
        <v>0</v>
      </c>
      <c r="J96" s="846" t="str">
        <v/>
      </c>
      <c r="K96" s="829" t="str">
        <v/>
      </c>
      <c r="L96" s="830" t="str">
        <v/>
      </c>
      <c r="M96" s="831" t="str">
        <v/>
      </c>
      <c r="O96" s="857" t="str">
        <v>Ghana</v>
      </c>
      <c r="P96" s="829">
        <v>0</v>
      </c>
      <c r="Q96" s="829">
        <v>0</v>
      </c>
      <c r="R96" s="834">
        <v>0</v>
      </c>
      <c r="S96" s="836" t="str">
        <f>Language!$E$197</f>
        <v xml:space="preserve"> - </v>
      </c>
      <c r="T96" s="849">
        <f t="shared" si="44"/>
        <v>0</v>
      </c>
      <c r="U96" s="846" t="str">
        <v/>
      </c>
      <c r="V96" s="829" t="str">
        <v/>
      </c>
      <c r="W96" s="830" t="str">
        <v/>
      </c>
      <c r="X96" s="831" t="str">
        <v/>
      </c>
      <c r="Z96" s="857" t="str">
        <v/>
      </c>
      <c r="AA96" s="829" t="str">
        <v/>
      </c>
      <c r="AB96" s="829" t="str">
        <v/>
      </c>
      <c r="AC96" s="834" t="str">
        <v/>
      </c>
      <c r="AD96" s="836" t="str">
        <f>Language!$E$197</f>
        <v xml:space="preserve"> - </v>
      </c>
      <c r="AE96" s="849" t="str">
        <f t="shared" si="45"/>
        <v/>
      </c>
      <c r="AF96" s="846" t="str">
        <v/>
      </c>
      <c r="AG96" s="829" t="str">
        <v/>
      </c>
      <c r="AH96" s="830" t="str">
        <v/>
      </c>
      <c r="AI96" s="831" t="str">
        <v/>
      </c>
      <c r="AK96" s="857" t="str">
        <v/>
      </c>
      <c r="AL96" s="829" t="str">
        <v/>
      </c>
      <c r="AM96" s="829" t="str">
        <v/>
      </c>
      <c r="AN96" s="834" t="str">
        <v/>
      </c>
      <c r="AO96" s="836" t="str">
        <f>Language!$E$197</f>
        <v xml:space="preserve"> - </v>
      </c>
      <c r="AP96" s="849" t="str">
        <f t="shared" si="46"/>
        <v/>
      </c>
      <c r="AQ96" s="846" t="str">
        <v/>
      </c>
      <c r="AR96" s="829" t="str">
        <v/>
      </c>
      <c r="AS96" s="830" t="str">
        <v/>
      </c>
      <c r="AT96" s="831" t="str">
        <v/>
      </c>
      <c r="AV96" s="870">
        <v>0</v>
      </c>
      <c r="AW96" s="831">
        <v>74</v>
      </c>
    </row>
    <row r="97" spans="2:49" ht="15.75" thickBot="1" x14ac:dyDescent="0.3">
      <c r="B97" s="862" t="str">
        <v/>
      </c>
      <c r="D97" s="858" t="str">
        <v>Panama</v>
      </c>
      <c r="E97" s="832">
        <v>0</v>
      </c>
      <c r="F97" s="832">
        <f t="shared" si="47"/>
        <v>0</v>
      </c>
      <c r="G97" s="835">
        <v>0</v>
      </c>
      <c r="H97" s="837" t="str">
        <f>Language!$E$197</f>
        <v xml:space="preserve"> - </v>
      </c>
      <c r="I97" s="850">
        <v>0</v>
      </c>
      <c r="J97" s="847" t="str">
        <v/>
      </c>
      <c r="K97" s="832" t="str">
        <v/>
      </c>
      <c r="L97" s="832" t="str">
        <v/>
      </c>
      <c r="M97" s="833" t="str">
        <v/>
      </c>
      <c r="O97" s="858" t="str">
        <v>Panama</v>
      </c>
      <c r="P97" s="832">
        <v>0</v>
      </c>
      <c r="Q97" s="832">
        <v>0</v>
      </c>
      <c r="R97" s="835">
        <v>0</v>
      </c>
      <c r="S97" s="837" t="str">
        <f>Language!$E$197</f>
        <v xml:space="preserve"> - </v>
      </c>
      <c r="T97" s="850">
        <f t="shared" si="44"/>
        <v>0</v>
      </c>
      <c r="U97" s="847" t="str">
        <v/>
      </c>
      <c r="V97" s="832" t="str">
        <v/>
      </c>
      <c r="W97" s="832" t="str">
        <v/>
      </c>
      <c r="X97" s="833" t="str">
        <v/>
      </c>
      <c r="Z97" s="858" t="str">
        <v/>
      </c>
      <c r="AA97" s="832" t="str">
        <v/>
      </c>
      <c r="AB97" s="832" t="str">
        <v/>
      </c>
      <c r="AC97" s="835" t="str">
        <v/>
      </c>
      <c r="AD97" s="837" t="str">
        <f>Language!$E$197</f>
        <v xml:space="preserve"> - </v>
      </c>
      <c r="AE97" s="850" t="str">
        <f t="shared" si="45"/>
        <v/>
      </c>
      <c r="AF97" s="847" t="str">
        <v/>
      </c>
      <c r="AG97" s="832" t="str">
        <v/>
      </c>
      <c r="AH97" s="832" t="str">
        <v/>
      </c>
      <c r="AI97" s="833" t="str">
        <v/>
      </c>
      <c r="AK97" s="858" t="str">
        <v/>
      </c>
      <c r="AL97" s="832" t="str">
        <v/>
      </c>
      <c r="AM97" s="832" t="str">
        <v/>
      </c>
      <c r="AN97" s="835" t="str">
        <v/>
      </c>
      <c r="AO97" s="837" t="str">
        <f>Language!$E$197</f>
        <v xml:space="preserve"> - </v>
      </c>
      <c r="AP97" s="850" t="str">
        <f t="shared" si="46"/>
        <v/>
      </c>
      <c r="AQ97" s="847" t="str">
        <v/>
      </c>
      <c r="AR97" s="832" t="str">
        <v/>
      </c>
      <c r="AS97" s="832" t="str">
        <v/>
      </c>
      <c r="AT97" s="833" t="str">
        <v/>
      </c>
      <c r="AV97" s="871">
        <v>0</v>
      </c>
      <c r="AW97" s="872">
        <v>33</v>
      </c>
    </row>
    <row r="98" spans="2:49" ht="15.75" thickTop="1" x14ac:dyDescent="0.25"/>
    <row r="99" spans="2:49" x14ac:dyDescent="0.25">
      <c r="C99" s="861" t="s">
        <v>1824</v>
      </c>
      <c r="D99" s="954" t="str">
        <f>Language!$E$199</f>
        <v>A red dot means that the fair play rating or the FIFA world ranking will determine this team's placement</v>
      </c>
      <c r="E99" s="954"/>
      <c r="F99" s="954"/>
      <c r="G99" s="954"/>
      <c r="H99" s="954"/>
      <c r="I99" s="954"/>
      <c r="J99" s="954"/>
      <c r="K99" s="954"/>
      <c r="L99" s="954"/>
      <c r="M99" s="954"/>
    </row>
    <row r="100" spans="2:49" x14ac:dyDescent="0.25">
      <c r="D100" s="954"/>
      <c r="E100" s="954"/>
      <c r="F100" s="954"/>
      <c r="G100" s="954"/>
      <c r="H100" s="954"/>
      <c r="I100" s="954"/>
      <c r="J100" s="954"/>
      <c r="K100" s="954"/>
      <c r="L100" s="954"/>
      <c r="M100" s="954"/>
    </row>
    <row r="101" spans="2:49" ht="15" customHeight="1" x14ac:dyDescent="0.25">
      <c r="D101" s="954"/>
      <c r="E101" s="954"/>
      <c r="F101" s="954"/>
      <c r="G101" s="954"/>
      <c r="H101" s="954"/>
      <c r="I101" s="954"/>
      <c r="J101" s="954"/>
      <c r="K101" s="954"/>
      <c r="L101" s="954"/>
      <c r="M101" s="954"/>
    </row>
    <row r="102" spans="2:49" x14ac:dyDescent="0.25"/>
  </sheetData>
  <sheetProtection sheet="1"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W97">
    <cfRule type="expression" dxfId="118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x14ac:dyDescent="0.45">
      <c r="A1" s="229"/>
      <c r="B1" s="981" t="str">
        <f>Language!$E$204</f>
        <v>Predictions</v>
      </c>
      <c r="C1" s="981"/>
      <c r="D1" s="981"/>
      <c r="E1" s="981"/>
      <c r="F1" s="981"/>
      <c r="G1" s="981"/>
    </row>
    <row r="2" spans="1:345" ht="18.75" customHeight="1" x14ac:dyDescent="0.45">
      <c r="A2" s="232"/>
      <c r="B2" s="232"/>
      <c r="C2" s="233"/>
      <c r="D2" s="233"/>
      <c r="E2" s="233"/>
      <c r="I2" s="970">
        <f>O132</f>
        <v>0</v>
      </c>
      <c r="J2" s="970"/>
      <c r="K2" s="970"/>
      <c r="L2" s="970"/>
      <c r="M2" s="970"/>
      <c r="N2" s="970"/>
      <c r="O2" s="970"/>
      <c r="P2" s="970"/>
      <c r="Q2" s="970"/>
      <c r="R2" s="970"/>
      <c r="S2" s="970"/>
      <c r="T2" s="970"/>
      <c r="V2" s="970">
        <f>AB132</f>
        <v>0</v>
      </c>
      <c r="W2" s="970"/>
      <c r="X2" s="970"/>
      <c r="Y2" s="970"/>
      <c r="Z2" s="970"/>
      <c r="AA2" s="970"/>
      <c r="AB2" s="970"/>
      <c r="AC2" s="970"/>
      <c r="AD2" s="970"/>
      <c r="AE2" s="970"/>
      <c r="AF2" s="970"/>
      <c r="AG2" s="970"/>
      <c r="AI2" s="970">
        <f>AO132</f>
        <v>0</v>
      </c>
      <c r="AJ2" s="970"/>
      <c r="AK2" s="970"/>
      <c r="AL2" s="970"/>
      <c r="AM2" s="970"/>
      <c r="AN2" s="970"/>
      <c r="AO2" s="970"/>
      <c r="AP2" s="970"/>
      <c r="AQ2" s="970"/>
      <c r="AR2" s="970"/>
      <c r="AS2" s="970"/>
      <c r="AT2" s="970"/>
      <c r="AV2" s="970">
        <f>BB132</f>
        <v>0</v>
      </c>
      <c r="AW2" s="970"/>
      <c r="AX2" s="970"/>
      <c r="AY2" s="970"/>
      <c r="AZ2" s="970"/>
      <c r="BA2" s="970"/>
      <c r="BB2" s="970"/>
      <c r="BC2" s="970"/>
      <c r="BD2" s="970"/>
      <c r="BE2" s="970"/>
      <c r="BF2" s="970"/>
      <c r="BG2" s="970"/>
      <c r="BI2" s="970">
        <f>BO132</f>
        <v>0</v>
      </c>
      <c r="BJ2" s="970"/>
      <c r="BK2" s="970"/>
      <c r="BL2" s="970"/>
      <c r="BM2" s="970"/>
      <c r="BN2" s="970"/>
      <c r="BO2" s="970"/>
      <c r="BP2" s="970"/>
      <c r="BQ2" s="970"/>
      <c r="BR2" s="970"/>
      <c r="BS2" s="970"/>
      <c r="BT2" s="970"/>
      <c r="BV2" s="970">
        <f>CB132</f>
        <v>0</v>
      </c>
      <c r="BW2" s="970"/>
      <c r="BX2" s="970"/>
      <c r="BY2" s="970"/>
      <c r="BZ2" s="970"/>
      <c r="CA2" s="970"/>
      <c r="CB2" s="970"/>
      <c r="CC2" s="970"/>
      <c r="CD2" s="970"/>
      <c r="CE2" s="970"/>
      <c r="CF2" s="970"/>
      <c r="CG2" s="970"/>
      <c r="CI2" s="970">
        <f>CO132</f>
        <v>0</v>
      </c>
      <c r="CJ2" s="970"/>
      <c r="CK2" s="970"/>
      <c r="CL2" s="970"/>
      <c r="CM2" s="970"/>
      <c r="CN2" s="970"/>
      <c r="CO2" s="970"/>
      <c r="CP2" s="970"/>
      <c r="CQ2" s="970"/>
      <c r="CR2" s="970"/>
      <c r="CS2" s="970"/>
      <c r="CT2" s="970"/>
      <c r="CV2" s="970">
        <f>DB132</f>
        <v>0</v>
      </c>
      <c r="CW2" s="970"/>
      <c r="CX2" s="970"/>
      <c r="CY2" s="970"/>
      <c r="CZ2" s="970"/>
      <c r="DA2" s="970"/>
      <c r="DB2" s="970"/>
      <c r="DC2" s="970"/>
      <c r="DD2" s="970"/>
      <c r="DE2" s="970"/>
      <c r="DF2" s="970"/>
      <c r="DG2" s="970"/>
      <c r="DI2" s="970">
        <f>DO132</f>
        <v>0</v>
      </c>
      <c r="DJ2" s="970"/>
      <c r="DK2" s="970"/>
      <c r="DL2" s="970"/>
      <c r="DM2" s="970"/>
      <c r="DN2" s="970"/>
      <c r="DO2" s="970"/>
      <c r="DP2" s="970"/>
      <c r="DQ2" s="970"/>
      <c r="DR2" s="970"/>
      <c r="DS2" s="970"/>
      <c r="DT2" s="970"/>
      <c r="DV2" s="970">
        <f>EB132</f>
        <v>0</v>
      </c>
      <c r="DW2" s="970"/>
      <c r="DX2" s="970"/>
      <c r="DY2" s="970"/>
      <c r="DZ2" s="970"/>
      <c r="EA2" s="970"/>
      <c r="EB2" s="970"/>
      <c r="EC2" s="970"/>
      <c r="ED2" s="970"/>
      <c r="EE2" s="970"/>
      <c r="EF2" s="970"/>
      <c r="EG2" s="970"/>
      <c r="EI2" s="970">
        <f>EO132</f>
        <v>0</v>
      </c>
      <c r="EJ2" s="970"/>
      <c r="EK2" s="970"/>
      <c r="EL2" s="970"/>
      <c r="EM2" s="970"/>
      <c r="EN2" s="970"/>
      <c r="EO2" s="970"/>
      <c r="EP2" s="970"/>
      <c r="EQ2" s="970"/>
      <c r="ER2" s="970"/>
      <c r="ES2" s="970"/>
      <c r="ET2" s="970"/>
      <c r="EV2" s="970">
        <f>FB132</f>
        <v>0</v>
      </c>
      <c r="EW2" s="970"/>
      <c r="EX2" s="970"/>
      <c r="EY2" s="970"/>
      <c r="EZ2" s="970"/>
      <c r="FA2" s="970"/>
      <c r="FB2" s="970"/>
      <c r="FC2" s="970"/>
      <c r="FD2" s="970"/>
      <c r="FE2" s="970"/>
      <c r="FF2" s="970"/>
      <c r="FG2" s="970"/>
      <c r="FI2" s="970">
        <f>FO132</f>
        <v>0</v>
      </c>
      <c r="FJ2" s="970"/>
      <c r="FK2" s="970"/>
      <c r="FL2" s="970"/>
      <c r="FM2" s="970"/>
      <c r="FN2" s="970"/>
      <c r="FO2" s="970"/>
      <c r="FP2" s="970"/>
      <c r="FQ2" s="970"/>
      <c r="FR2" s="970"/>
      <c r="FS2" s="970"/>
      <c r="FT2" s="970"/>
      <c r="FV2" s="970">
        <f>GB132</f>
        <v>0</v>
      </c>
      <c r="FW2" s="970"/>
      <c r="FX2" s="970"/>
      <c r="FY2" s="970"/>
      <c r="FZ2" s="970"/>
      <c r="GA2" s="970"/>
      <c r="GB2" s="970"/>
      <c r="GC2" s="970"/>
      <c r="GD2" s="970"/>
      <c r="GE2" s="970"/>
      <c r="GF2" s="970"/>
      <c r="GG2" s="970"/>
      <c r="GI2" s="970">
        <f>GO132</f>
        <v>0</v>
      </c>
      <c r="GJ2" s="970"/>
      <c r="GK2" s="970"/>
      <c r="GL2" s="970"/>
      <c r="GM2" s="970"/>
      <c r="GN2" s="970"/>
      <c r="GO2" s="970"/>
      <c r="GP2" s="970"/>
      <c r="GQ2" s="970"/>
      <c r="GR2" s="970"/>
      <c r="GS2" s="970"/>
      <c r="GT2" s="970"/>
      <c r="GV2" s="970">
        <f>HB132</f>
        <v>0</v>
      </c>
      <c r="GW2" s="970"/>
      <c r="GX2" s="970"/>
      <c r="GY2" s="970"/>
      <c r="GZ2" s="970"/>
      <c r="HA2" s="970"/>
      <c r="HB2" s="970"/>
      <c r="HC2" s="970"/>
      <c r="HD2" s="970"/>
      <c r="HE2" s="970"/>
      <c r="HF2" s="970"/>
      <c r="HG2" s="970"/>
      <c r="HI2" s="970">
        <f>HO132</f>
        <v>0</v>
      </c>
      <c r="HJ2" s="970"/>
      <c r="HK2" s="970"/>
      <c r="HL2" s="970"/>
      <c r="HM2" s="970"/>
      <c r="HN2" s="970"/>
      <c r="HO2" s="970"/>
      <c r="HP2" s="970"/>
      <c r="HQ2" s="970"/>
      <c r="HR2" s="970"/>
      <c r="HS2" s="970"/>
      <c r="HT2" s="970"/>
      <c r="HV2" s="970">
        <f>IB132</f>
        <v>0</v>
      </c>
      <c r="HW2" s="970"/>
      <c r="HX2" s="970"/>
      <c r="HY2" s="970"/>
      <c r="HZ2" s="970"/>
      <c r="IA2" s="970"/>
      <c r="IB2" s="970"/>
      <c r="IC2" s="970"/>
      <c r="ID2" s="970"/>
      <c r="IE2" s="970"/>
      <c r="IF2" s="970"/>
      <c r="IG2" s="970"/>
      <c r="II2" s="970">
        <f>IO132</f>
        <v>0</v>
      </c>
      <c r="IJ2" s="970"/>
      <c r="IK2" s="970"/>
      <c r="IL2" s="970"/>
      <c r="IM2" s="970"/>
      <c r="IN2" s="970"/>
      <c r="IO2" s="970"/>
      <c r="IP2" s="970"/>
      <c r="IQ2" s="970"/>
      <c r="IR2" s="970"/>
      <c r="IS2" s="970"/>
      <c r="IT2" s="970"/>
      <c r="IV2" s="970">
        <f>JB132</f>
        <v>0</v>
      </c>
      <c r="IW2" s="970"/>
      <c r="IX2" s="970"/>
      <c r="IY2" s="970"/>
      <c r="IZ2" s="970"/>
      <c r="JA2" s="970"/>
      <c r="JB2" s="970"/>
      <c r="JC2" s="970"/>
      <c r="JD2" s="970"/>
      <c r="JE2" s="970"/>
      <c r="JF2" s="970"/>
      <c r="JG2" s="970"/>
      <c r="JI2" s="970">
        <f>JO132</f>
        <v>0</v>
      </c>
      <c r="JJ2" s="970"/>
      <c r="JK2" s="970"/>
      <c r="JL2" s="970"/>
      <c r="JM2" s="970"/>
      <c r="JN2" s="970"/>
      <c r="JO2" s="970"/>
      <c r="JP2" s="970"/>
      <c r="JQ2" s="970"/>
      <c r="JR2" s="970"/>
      <c r="JS2" s="970"/>
      <c r="JT2" s="970"/>
      <c r="JV2" s="970">
        <f>KB132</f>
        <v>0</v>
      </c>
      <c r="JW2" s="970"/>
      <c r="JX2" s="970"/>
      <c r="JY2" s="970"/>
      <c r="JZ2" s="970"/>
      <c r="KA2" s="970"/>
      <c r="KB2" s="970"/>
      <c r="KC2" s="970"/>
      <c r="KD2" s="970"/>
      <c r="KE2" s="970"/>
      <c r="KF2" s="970"/>
      <c r="KG2" s="970"/>
      <c r="KI2" s="970">
        <f>KO132</f>
        <v>0</v>
      </c>
      <c r="KJ2" s="970"/>
      <c r="KK2" s="970"/>
      <c r="KL2" s="970"/>
      <c r="KM2" s="970"/>
      <c r="KN2" s="970"/>
      <c r="KO2" s="970"/>
      <c r="KP2" s="970"/>
      <c r="KQ2" s="970"/>
      <c r="KR2" s="970"/>
      <c r="KS2" s="970"/>
      <c r="KT2" s="970"/>
      <c r="KV2" s="970">
        <f>LB132</f>
        <v>0</v>
      </c>
      <c r="KW2" s="970"/>
      <c r="KX2" s="970"/>
      <c r="KY2" s="970"/>
      <c r="KZ2" s="970"/>
      <c r="LA2" s="970"/>
      <c r="LB2" s="970"/>
      <c r="LC2" s="970"/>
      <c r="LD2" s="970"/>
      <c r="LE2" s="970"/>
      <c r="LF2" s="970"/>
      <c r="LG2" s="970"/>
      <c r="LI2" s="970">
        <f>LO132</f>
        <v>0</v>
      </c>
      <c r="LJ2" s="970"/>
      <c r="LK2" s="970"/>
      <c r="LL2" s="970"/>
      <c r="LM2" s="970"/>
      <c r="LN2" s="970"/>
      <c r="LO2" s="970"/>
      <c r="LP2" s="970"/>
      <c r="LQ2" s="970"/>
      <c r="LR2" s="970"/>
      <c r="LS2" s="970"/>
      <c r="LT2" s="970"/>
      <c r="LV2" s="970">
        <f>MB132</f>
        <v>0</v>
      </c>
      <c r="LW2" s="970"/>
      <c r="LX2" s="970"/>
      <c r="LY2" s="970"/>
      <c r="LZ2" s="970"/>
      <c r="MA2" s="970"/>
      <c r="MB2" s="970"/>
      <c r="MC2" s="970"/>
      <c r="MD2" s="970"/>
      <c r="ME2" s="970"/>
      <c r="MF2" s="970"/>
      <c r="MG2" s="970"/>
    </row>
    <row r="3" spans="1:345" ht="24.75" customHeight="1" thickBot="1" x14ac:dyDescent="0.3">
      <c r="A3" s="232"/>
      <c r="B3" s="982" t="str">
        <f>Language!$E$205</f>
        <v>Correct Results</v>
      </c>
      <c r="C3" s="983"/>
      <c r="D3" s="983"/>
      <c r="E3" s="983"/>
      <c r="F3" s="983"/>
      <c r="G3" s="984"/>
      <c r="I3" s="961" t="s">
        <v>560</v>
      </c>
      <c r="J3" s="962"/>
      <c r="K3" s="962"/>
      <c r="L3" s="962"/>
      <c r="M3" s="962"/>
      <c r="N3" s="962"/>
      <c r="O3" s="962"/>
      <c r="P3" s="962"/>
      <c r="Q3" s="962"/>
      <c r="R3" s="962"/>
      <c r="S3" s="962"/>
      <c r="T3" s="963"/>
      <c r="V3" s="961" t="s">
        <v>1643</v>
      </c>
      <c r="W3" s="962"/>
      <c r="X3" s="962"/>
      <c r="Y3" s="962"/>
      <c r="Z3" s="962"/>
      <c r="AA3" s="962"/>
      <c r="AB3" s="962"/>
      <c r="AC3" s="962"/>
      <c r="AD3" s="962"/>
      <c r="AE3" s="962"/>
      <c r="AF3" s="962"/>
      <c r="AG3" s="963"/>
      <c r="AI3" s="961"/>
      <c r="AJ3" s="962"/>
      <c r="AK3" s="962"/>
      <c r="AL3" s="962"/>
      <c r="AM3" s="962"/>
      <c r="AN3" s="962"/>
      <c r="AO3" s="962"/>
      <c r="AP3" s="962"/>
      <c r="AQ3" s="962"/>
      <c r="AR3" s="962"/>
      <c r="AS3" s="962"/>
      <c r="AT3" s="963"/>
      <c r="AV3" s="961"/>
      <c r="AW3" s="962"/>
      <c r="AX3" s="962"/>
      <c r="AY3" s="962"/>
      <c r="AZ3" s="962"/>
      <c r="BA3" s="962"/>
      <c r="BB3" s="962"/>
      <c r="BC3" s="962"/>
      <c r="BD3" s="962"/>
      <c r="BE3" s="962"/>
      <c r="BF3" s="962"/>
      <c r="BG3" s="963"/>
      <c r="BI3" s="961"/>
      <c r="BJ3" s="962"/>
      <c r="BK3" s="962"/>
      <c r="BL3" s="962"/>
      <c r="BM3" s="962"/>
      <c r="BN3" s="962"/>
      <c r="BO3" s="962"/>
      <c r="BP3" s="962"/>
      <c r="BQ3" s="962"/>
      <c r="BR3" s="962"/>
      <c r="BS3" s="962"/>
      <c r="BT3" s="963"/>
      <c r="BV3" s="961"/>
      <c r="BW3" s="962"/>
      <c r="BX3" s="962"/>
      <c r="BY3" s="962"/>
      <c r="BZ3" s="962"/>
      <c r="CA3" s="962"/>
      <c r="CB3" s="962"/>
      <c r="CC3" s="962"/>
      <c r="CD3" s="962"/>
      <c r="CE3" s="962"/>
      <c r="CF3" s="962"/>
      <c r="CG3" s="963"/>
      <c r="CI3" s="961"/>
      <c r="CJ3" s="962"/>
      <c r="CK3" s="962"/>
      <c r="CL3" s="962"/>
      <c r="CM3" s="962"/>
      <c r="CN3" s="962"/>
      <c r="CO3" s="962"/>
      <c r="CP3" s="962"/>
      <c r="CQ3" s="962"/>
      <c r="CR3" s="962"/>
      <c r="CS3" s="962"/>
      <c r="CT3" s="963"/>
      <c r="CV3" s="961"/>
      <c r="CW3" s="962"/>
      <c r="CX3" s="962"/>
      <c r="CY3" s="962"/>
      <c r="CZ3" s="962"/>
      <c r="DA3" s="962"/>
      <c r="DB3" s="962"/>
      <c r="DC3" s="962"/>
      <c r="DD3" s="962"/>
      <c r="DE3" s="962"/>
      <c r="DF3" s="962"/>
      <c r="DG3" s="963"/>
      <c r="DI3" s="961"/>
      <c r="DJ3" s="962"/>
      <c r="DK3" s="962"/>
      <c r="DL3" s="962"/>
      <c r="DM3" s="962"/>
      <c r="DN3" s="962"/>
      <c r="DO3" s="962"/>
      <c r="DP3" s="962"/>
      <c r="DQ3" s="962"/>
      <c r="DR3" s="962"/>
      <c r="DS3" s="962"/>
      <c r="DT3" s="963"/>
      <c r="DV3" s="961"/>
      <c r="DW3" s="962"/>
      <c r="DX3" s="962"/>
      <c r="DY3" s="962"/>
      <c r="DZ3" s="962"/>
      <c r="EA3" s="962"/>
      <c r="EB3" s="962"/>
      <c r="EC3" s="962"/>
      <c r="ED3" s="962"/>
      <c r="EE3" s="962"/>
      <c r="EF3" s="962"/>
      <c r="EG3" s="963"/>
      <c r="EI3" s="961"/>
      <c r="EJ3" s="962"/>
      <c r="EK3" s="962"/>
      <c r="EL3" s="962"/>
      <c r="EM3" s="962"/>
      <c r="EN3" s="962"/>
      <c r="EO3" s="962"/>
      <c r="EP3" s="962"/>
      <c r="EQ3" s="962"/>
      <c r="ER3" s="962"/>
      <c r="ES3" s="962"/>
      <c r="ET3" s="963"/>
      <c r="EV3" s="961"/>
      <c r="EW3" s="962"/>
      <c r="EX3" s="962"/>
      <c r="EY3" s="962"/>
      <c r="EZ3" s="962"/>
      <c r="FA3" s="962"/>
      <c r="FB3" s="962"/>
      <c r="FC3" s="962"/>
      <c r="FD3" s="962"/>
      <c r="FE3" s="962"/>
      <c r="FF3" s="962"/>
      <c r="FG3" s="963"/>
      <c r="FI3" s="961"/>
      <c r="FJ3" s="962"/>
      <c r="FK3" s="962"/>
      <c r="FL3" s="962"/>
      <c r="FM3" s="962"/>
      <c r="FN3" s="962"/>
      <c r="FO3" s="962"/>
      <c r="FP3" s="962"/>
      <c r="FQ3" s="962"/>
      <c r="FR3" s="962"/>
      <c r="FS3" s="962"/>
      <c r="FT3" s="963"/>
      <c r="FV3" s="961"/>
      <c r="FW3" s="962"/>
      <c r="FX3" s="962"/>
      <c r="FY3" s="962"/>
      <c r="FZ3" s="962"/>
      <c r="GA3" s="962"/>
      <c r="GB3" s="962"/>
      <c r="GC3" s="962"/>
      <c r="GD3" s="962"/>
      <c r="GE3" s="962"/>
      <c r="GF3" s="962"/>
      <c r="GG3" s="963"/>
      <c r="GI3" s="961"/>
      <c r="GJ3" s="962"/>
      <c r="GK3" s="962"/>
      <c r="GL3" s="962"/>
      <c r="GM3" s="962"/>
      <c r="GN3" s="962"/>
      <c r="GO3" s="962"/>
      <c r="GP3" s="962"/>
      <c r="GQ3" s="962"/>
      <c r="GR3" s="962"/>
      <c r="GS3" s="962"/>
      <c r="GT3" s="963"/>
      <c r="GV3" s="961"/>
      <c r="GW3" s="962"/>
      <c r="GX3" s="962"/>
      <c r="GY3" s="962"/>
      <c r="GZ3" s="962"/>
      <c r="HA3" s="962"/>
      <c r="HB3" s="962"/>
      <c r="HC3" s="962"/>
      <c r="HD3" s="962"/>
      <c r="HE3" s="962"/>
      <c r="HF3" s="962"/>
      <c r="HG3" s="963"/>
      <c r="HI3" s="961"/>
      <c r="HJ3" s="962"/>
      <c r="HK3" s="962"/>
      <c r="HL3" s="962"/>
      <c r="HM3" s="962"/>
      <c r="HN3" s="962"/>
      <c r="HO3" s="962"/>
      <c r="HP3" s="962"/>
      <c r="HQ3" s="962"/>
      <c r="HR3" s="962"/>
      <c r="HS3" s="962"/>
      <c r="HT3" s="963"/>
      <c r="HV3" s="961"/>
      <c r="HW3" s="962"/>
      <c r="HX3" s="962"/>
      <c r="HY3" s="962"/>
      <c r="HZ3" s="962"/>
      <c r="IA3" s="962"/>
      <c r="IB3" s="962"/>
      <c r="IC3" s="962"/>
      <c r="ID3" s="962"/>
      <c r="IE3" s="962"/>
      <c r="IF3" s="962"/>
      <c r="IG3" s="963"/>
      <c r="II3" s="961"/>
      <c r="IJ3" s="962"/>
      <c r="IK3" s="962"/>
      <c r="IL3" s="962"/>
      <c r="IM3" s="962"/>
      <c r="IN3" s="962"/>
      <c r="IO3" s="962"/>
      <c r="IP3" s="962"/>
      <c r="IQ3" s="962"/>
      <c r="IR3" s="962"/>
      <c r="IS3" s="962"/>
      <c r="IT3" s="963"/>
      <c r="IV3" s="961"/>
      <c r="IW3" s="962"/>
      <c r="IX3" s="962"/>
      <c r="IY3" s="962"/>
      <c r="IZ3" s="962"/>
      <c r="JA3" s="962"/>
      <c r="JB3" s="962"/>
      <c r="JC3" s="962"/>
      <c r="JD3" s="962"/>
      <c r="JE3" s="962"/>
      <c r="JF3" s="962"/>
      <c r="JG3" s="963"/>
      <c r="JI3" s="961"/>
      <c r="JJ3" s="962"/>
      <c r="JK3" s="962"/>
      <c r="JL3" s="962"/>
      <c r="JM3" s="962"/>
      <c r="JN3" s="962"/>
      <c r="JO3" s="962"/>
      <c r="JP3" s="962"/>
      <c r="JQ3" s="962"/>
      <c r="JR3" s="962"/>
      <c r="JS3" s="962"/>
      <c r="JT3" s="963"/>
      <c r="JV3" s="961"/>
      <c r="JW3" s="962"/>
      <c r="JX3" s="962"/>
      <c r="JY3" s="962"/>
      <c r="JZ3" s="962"/>
      <c r="KA3" s="962"/>
      <c r="KB3" s="962"/>
      <c r="KC3" s="962"/>
      <c r="KD3" s="962"/>
      <c r="KE3" s="962"/>
      <c r="KF3" s="962"/>
      <c r="KG3" s="963"/>
      <c r="KI3" s="961"/>
      <c r="KJ3" s="962"/>
      <c r="KK3" s="962"/>
      <c r="KL3" s="962"/>
      <c r="KM3" s="962"/>
      <c r="KN3" s="962"/>
      <c r="KO3" s="962"/>
      <c r="KP3" s="962"/>
      <c r="KQ3" s="962"/>
      <c r="KR3" s="962"/>
      <c r="KS3" s="962"/>
      <c r="KT3" s="963"/>
      <c r="KV3" s="961"/>
      <c r="KW3" s="962"/>
      <c r="KX3" s="962"/>
      <c r="KY3" s="962"/>
      <c r="KZ3" s="962"/>
      <c r="LA3" s="962"/>
      <c r="LB3" s="962"/>
      <c r="LC3" s="962"/>
      <c r="LD3" s="962"/>
      <c r="LE3" s="962"/>
      <c r="LF3" s="962"/>
      <c r="LG3" s="963"/>
      <c r="LI3" s="961"/>
      <c r="LJ3" s="962"/>
      <c r="LK3" s="962"/>
      <c r="LL3" s="962"/>
      <c r="LM3" s="962"/>
      <c r="LN3" s="962"/>
      <c r="LO3" s="962"/>
      <c r="LP3" s="962"/>
      <c r="LQ3" s="962"/>
      <c r="LR3" s="962"/>
      <c r="LS3" s="962"/>
      <c r="LT3" s="963"/>
      <c r="LV3" s="961"/>
      <c r="LW3" s="962"/>
      <c r="LX3" s="962"/>
      <c r="LY3" s="962"/>
      <c r="LZ3" s="962"/>
      <c r="MA3" s="962"/>
      <c r="MB3" s="962"/>
      <c r="MC3" s="962"/>
      <c r="MD3" s="962"/>
      <c r="ME3" s="962"/>
      <c r="MF3" s="962"/>
      <c r="MG3" s="963"/>
    </row>
    <row r="4" spans="1:345" ht="40.5" customHeight="1" thickTop="1" x14ac:dyDescent="0.25">
      <c r="A4" s="232"/>
      <c r="B4" s="256"/>
      <c r="C4" s="257"/>
      <c r="D4" s="257"/>
      <c r="E4" s="258"/>
      <c r="F4" s="985" t="str">
        <f>Language!$E$206</f>
        <v>Result</v>
      </c>
      <c r="G4" s="986"/>
      <c r="I4" s="265"/>
      <c r="J4" s="257"/>
      <c r="K4" s="257"/>
      <c r="L4" s="258"/>
      <c r="M4" s="971" t="str">
        <f>Language!$E$209</f>
        <v>Result</v>
      </c>
      <c r="N4" s="971"/>
      <c r="O4" s="259" t="str">
        <f>Language!$E$219</f>
        <v>Final</v>
      </c>
      <c r="P4" s="259" t="str">
        <f>Language!$E$210</f>
        <v>W/D/L</v>
      </c>
      <c r="Q4" s="259" t="str">
        <f>Language!$E$211</f>
        <v>GD</v>
      </c>
      <c r="R4" s="259" t="str">
        <f>Language!$E$212</f>
        <v>exact</v>
      </c>
      <c r="S4" s="259" t="str">
        <f>Language!$E$224</f>
        <v>many g.</v>
      </c>
      <c r="T4" s="260" t="str">
        <f>Language!$E$213</f>
        <v>teams</v>
      </c>
      <c r="V4" s="265"/>
      <c r="W4" s="257"/>
      <c r="X4" s="257"/>
      <c r="Y4" s="258"/>
      <c r="Z4" s="971" t="str">
        <f>Language!$E$209</f>
        <v>Result</v>
      </c>
      <c r="AA4" s="971"/>
      <c r="AB4" s="259" t="str">
        <f>Language!$E$219</f>
        <v>Final</v>
      </c>
      <c r="AC4" s="259" t="str">
        <f>Language!$E$210</f>
        <v>W/D/L</v>
      </c>
      <c r="AD4" s="259" t="str">
        <f>Language!$E$211</f>
        <v>GD</v>
      </c>
      <c r="AE4" s="259" t="str">
        <f>Language!$E$212</f>
        <v>exact</v>
      </c>
      <c r="AF4" s="259" t="str">
        <f>Language!$E$224</f>
        <v>many g.</v>
      </c>
      <c r="AG4" s="260" t="str">
        <f>Language!$E$213</f>
        <v>teams</v>
      </c>
      <c r="AI4" s="265"/>
      <c r="AJ4" s="257"/>
      <c r="AK4" s="257"/>
      <c r="AL4" s="258"/>
      <c r="AM4" s="971" t="str">
        <f>Language!$E$209</f>
        <v>Result</v>
      </c>
      <c r="AN4" s="971"/>
      <c r="AO4" s="259" t="str">
        <f>Language!$E$219</f>
        <v>Final</v>
      </c>
      <c r="AP4" s="259" t="str">
        <f>Language!$E$210</f>
        <v>W/D/L</v>
      </c>
      <c r="AQ4" s="259" t="str">
        <f>Language!$E$211</f>
        <v>GD</v>
      </c>
      <c r="AR4" s="259" t="str">
        <f>Language!$E$212</f>
        <v>exact</v>
      </c>
      <c r="AS4" s="259" t="str">
        <f>Language!$E$224</f>
        <v>many g.</v>
      </c>
      <c r="AT4" s="260" t="str">
        <f>Language!$E$213</f>
        <v>teams</v>
      </c>
      <c r="AV4" s="265"/>
      <c r="AW4" s="257"/>
      <c r="AX4" s="257"/>
      <c r="AY4" s="258"/>
      <c r="AZ4" s="971" t="str">
        <f>Language!$E$209</f>
        <v>Result</v>
      </c>
      <c r="BA4" s="971"/>
      <c r="BB4" s="259" t="str">
        <f>Language!$E$219</f>
        <v>Final</v>
      </c>
      <c r="BC4" s="259" t="str">
        <f>Language!$E$210</f>
        <v>W/D/L</v>
      </c>
      <c r="BD4" s="259" t="str">
        <f>Language!$E$211</f>
        <v>GD</v>
      </c>
      <c r="BE4" s="259" t="str">
        <f>Language!$E$212</f>
        <v>exact</v>
      </c>
      <c r="BF4" s="259" t="str">
        <f>Language!$E$224</f>
        <v>many g.</v>
      </c>
      <c r="BG4" s="260" t="str">
        <f>Language!$E$213</f>
        <v>teams</v>
      </c>
      <c r="BI4" s="265"/>
      <c r="BJ4" s="257"/>
      <c r="BK4" s="257"/>
      <c r="BL4" s="258"/>
      <c r="BM4" s="971" t="str">
        <f>Language!$E$209</f>
        <v>Result</v>
      </c>
      <c r="BN4" s="971"/>
      <c r="BO4" s="259" t="str">
        <f>Language!$E$219</f>
        <v>Final</v>
      </c>
      <c r="BP4" s="259" t="str">
        <f>Language!$E$210</f>
        <v>W/D/L</v>
      </c>
      <c r="BQ4" s="259" t="str">
        <f>Language!$E$211</f>
        <v>GD</v>
      </c>
      <c r="BR4" s="259" t="str">
        <f>Language!$E$212</f>
        <v>exact</v>
      </c>
      <c r="BS4" s="259" t="str">
        <f>Language!$E$224</f>
        <v>many g.</v>
      </c>
      <c r="BT4" s="260" t="str">
        <f>Language!$E$213</f>
        <v>teams</v>
      </c>
      <c r="BV4" s="265"/>
      <c r="BW4" s="257"/>
      <c r="BX4" s="257"/>
      <c r="BY4" s="258"/>
      <c r="BZ4" s="971" t="str">
        <f>Language!$E$209</f>
        <v>Result</v>
      </c>
      <c r="CA4" s="971"/>
      <c r="CB4" s="259" t="str">
        <f>Language!$E$219</f>
        <v>Final</v>
      </c>
      <c r="CC4" s="259" t="str">
        <f>Language!$E$210</f>
        <v>W/D/L</v>
      </c>
      <c r="CD4" s="259" t="str">
        <f>Language!$E$211</f>
        <v>GD</v>
      </c>
      <c r="CE4" s="259" t="str">
        <f>Language!$E$212</f>
        <v>exact</v>
      </c>
      <c r="CF4" s="259" t="str">
        <f>Language!$E$224</f>
        <v>many g.</v>
      </c>
      <c r="CG4" s="260" t="str">
        <f>Language!$E$213</f>
        <v>teams</v>
      </c>
      <c r="CI4" s="265"/>
      <c r="CJ4" s="257"/>
      <c r="CK4" s="257"/>
      <c r="CL4" s="258"/>
      <c r="CM4" s="971" t="str">
        <f>Language!$E$209</f>
        <v>Result</v>
      </c>
      <c r="CN4" s="971"/>
      <c r="CO4" s="259" t="str">
        <f>Language!$E$219</f>
        <v>Final</v>
      </c>
      <c r="CP4" s="259" t="str">
        <f>Language!$E$210</f>
        <v>W/D/L</v>
      </c>
      <c r="CQ4" s="259" t="str">
        <f>Language!$E$211</f>
        <v>GD</v>
      </c>
      <c r="CR4" s="259" t="str">
        <f>Language!$E$212</f>
        <v>exact</v>
      </c>
      <c r="CS4" s="259" t="str">
        <f>Language!$E$224</f>
        <v>many g.</v>
      </c>
      <c r="CT4" s="260" t="str">
        <f>Language!$E$213</f>
        <v>teams</v>
      </c>
      <c r="CV4" s="265"/>
      <c r="CW4" s="257"/>
      <c r="CX4" s="257"/>
      <c r="CY4" s="258"/>
      <c r="CZ4" s="971" t="str">
        <f>Language!$E$209</f>
        <v>Result</v>
      </c>
      <c r="DA4" s="971"/>
      <c r="DB4" s="259" t="str">
        <f>Language!$E$219</f>
        <v>Final</v>
      </c>
      <c r="DC4" s="259" t="str">
        <f>Language!$E$210</f>
        <v>W/D/L</v>
      </c>
      <c r="DD4" s="259" t="str">
        <f>Language!$E$211</f>
        <v>GD</v>
      </c>
      <c r="DE4" s="259" t="str">
        <f>Language!$E$212</f>
        <v>exact</v>
      </c>
      <c r="DF4" s="259" t="str">
        <f>Language!$E$224</f>
        <v>many g.</v>
      </c>
      <c r="DG4" s="260" t="str">
        <f>Language!$E$213</f>
        <v>teams</v>
      </c>
      <c r="DI4" s="265"/>
      <c r="DJ4" s="257"/>
      <c r="DK4" s="257"/>
      <c r="DL4" s="258"/>
      <c r="DM4" s="971" t="str">
        <f>Language!$E$209</f>
        <v>Result</v>
      </c>
      <c r="DN4" s="971"/>
      <c r="DO4" s="259" t="str">
        <f>Language!$E$219</f>
        <v>Final</v>
      </c>
      <c r="DP4" s="259" t="str">
        <f>Language!$E$210</f>
        <v>W/D/L</v>
      </c>
      <c r="DQ4" s="259" t="str">
        <f>Language!$E$211</f>
        <v>GD</v>
      </c>
      <c r="DR4" s="259" t="str">
        <f>Language!$E$212</f>
        <v>exact</v>
      </c>
      <c r="DS4" s="259" t="str">
        <f>Language!$E$224</f>
        <v>many g.</v>
      </c>
      <c r="DT4" s="260" t="str">
        <f>Language!$E$213</f>
        <v>teams</v>
      </c>
      <c r="DV4" s="265"/>
      <c r="DW4" s="257"/>
      <c r="DX4" s="257"/>
      <c r="DY4" s="258"/>
      <c r="DZ4" s="971" t="str">
        <f>Language!$E$209</f>
        <v>Result</v>
      </c>
      <c r="EA4" s="971"/>
      <c r="EB4" s="259" t="str">
        <f>Language!$E$219</f>
        <v>Final</v>
      </c>
      <c r="EC4" s="259" t="str">
        <f>Language!$E$210</f>
        <v>W/D/L</v>
      </c>
      <c r="ED4" s="259" t="str">
        <f>Language!$E$211</f>
        <v>GD</v>
      </c>
      <c r="EE4" s="259" t="str">
        <f>Language!$E$212</f>
        <v>exact</v>
      </c>
      <c r="EF4" s="259" t="str">
        <f>Language!$E$224</f>
        <v>many g.</v>
      </c>
      <c r="EG4" s="260" t="str">
        <f>Language!$E$213</f>
        <v>teams</v>
      </c>
      <c r="EI4" s="265"/>
      <c r="EJ4" s="257"/>
      <c r="EK4" s="257"/>
      <c r="EL4" s="258"/>
      <c r="EM4" s="971" t="str">
        <f>Language!$E$209</f>
        <v>Result</v>
      </c>
      <c r="EN4" s="971"/>
      <c r="EO4" s="259" t="str">
        <f>Language!$E$219</f>
        <v>Final</v>
      </c>
      <c r="EP4" s="259" t="str">
        <f>Language!$E$210</f>
        <v>W/D/L</v>
      </c>
      <c r="EQ4" s="259" t="str">
        <f>Language!$E$211</f>
        <v>GD</v>
      </c>
      <c r="ER4" s="259" t="str">
        <f>Language!$E$212</f>
        <v>exact</v>
      </c>
      <c r="ES4" s="259" t="str">
        <f>Language!$E$224</f>
        <v>many g.</v>
      </c>
      <c r="ET4" s="260" t="str">
        <f>Language!$E$213</f>
        <v>teams</v>
      </c>
      <c r="EV4" s="265"/>
      <c r="EW4" s="257"/>
      <c r="EX4" s="257"/>
      <c r="EY4" s="258"/>
      <c r="EZ4" s="971" t="str">
        <f>Language!$E$209</f>
        <v>Result</v>
      </c>
      <c r="FA4" s="971"/>
      <c r="FB4" s="259" t="str">
        <f>Language!$E$219</f>
        <v>Final</v>
      </c>
      <c r="FC4" s="259" t="str">
        <f>Language!$E$210</f>
        <v>W/D/L</v>
      </c>
      <c r="FD4" s="259" t="str">
        <f>Language!$E$211</f>
        <v>GD</v>
      </c>
      <c r="FE4" s="259" t="str">
        <f>Language!$E$212</f>
        <v>exact</v>
      </c>
      <c r="FF4" s="259" t="str">
        <f>Language!$E$224</f>
        <v>many g.</v>
      </c>
      <c r="FG4" s="260" t="str">
        <f>Language!$E$213</f>
        <v>teams</v>
      </c>
      <c r="FI4" s="265"/>
      <c r="FJ4" s="257"/>
      <c r="FK4" s="257"/>
      <c r="FL4" s="258"/>
      <c r="FM4" s="971" t="str">
        <f>Language!$E$209</f>
        <v>Result</v>
      </c>
      <c r="FN4" s="971"/>
      <c r="FO4" s="259" t="str">
        <f>Language!$E$219</f>
        <v>Final</v>
      </c>
      <c r="FP4" s="259" t="str">
        <f>Language!$E$210</f>
        <v>W/D/L</v>
      </c>
      <c r="FQ4" s="259" t="str">
        <f>Language!$E$211</f>
        <v>GD</v>
      </c>
      <c r="FR4" s="259" t="str">
        <f>Language!$E$212</f>
        <v>exact</v>
      </c>
      <c r="FS4" s="259" t="str">
        <f>Language!$E$224</f>
        <v>many g.</v>
      </c>
      <c r="FT4" s="260" t="str">
        <f>Language!$E$213</f>
        <v>teams</v>
      </c>
      <c r="FV4" s="265"/>
      <c r="FW4" s="257"/>
      <c r="FX4" s="257"/>
      <c r="FY4" s="258"/>
      <c r="FZ4" s="971" t="str">
        <f>Language!$E$209</f>
        <v>Result</v>
      </c>
      <c r="GA4" s="971"/>
      <c r="GB4" s="259" t="str">
        <f>Language!$E$219</f>
        <v>Final</v>
      </c>
      <c r="GC4" s="259" t="str">
        <f>Language!$E$210</f>
        <v>W/D/L</v>
      </c>
      <c r="GD4" s="259" t="str">
        <f>Language!$E$211</f>
        <v>GD</v>
      </c>
      <c r="GE4" s="259" t="str">
        <f>Language!$E$212</f>
        <v>exact</v>
      </c>
      <c r="GF4" s="259" t="str">
        <f>Language!$E$224</f>
        <v>many g.</v>
      </c>
      <c r="GG4" s="260" t="str">
        <f>Language!$E$213</f>
        <v>teams</v>
      </c>
      <c r="GI4" s="265"/>
      <c r="GJ4" s="257"/>
      <c r="GK4" s="257"/>
      <c r="GL4" s="258"/>
      <c r="GM4" s="971" t="str">
        <f>Language!$E$209</f>
        <v>Result</v>
      </c>
      <c r="GN4" s="971"/>
      <c r="GO4" s="259" t="str">
        <f>Language!$E$219</f>
        <v>Final</v>
      </c>
      <c r="GP4" s="259" t="str">
        <f>Language!$E$210</f>
        <v>W/D/L</v>
      </c>
      <c r="GQ4" s="259" t="str">
        <f>Language!$E$211</f>
        <v>GD</v>
      </c>
      <c r="GR4" s="259" t="str">
        <f>Language!$E$212</f>
        <v>exact</v>
      </c>
      <c r="GS4" s="259" t="str">
        <f>Language!$E$224</f>
        <v>many g.</v>
      </c>
      <c r="GT4" s="260" t="str">
        <f>Language!$E$213</f>
        <v>teams</v>
      </c>
      <c r="GV4" s="265"/>
      <c r="GW4" s="257"/>
      <c r="GX4" s="257"/>
      <c r="GY4" s="258"/>
      <c r="GZ4" s="971" t="str">
        <f>Language!$E$209</f>
        <v>Result</v>
      </c>
      <c r="HA4" s="971"/>
      <c r="HB4" s="259" t="str">
        <f>Language!$E$219</f>
        <v>Final</v>
      </c>
      <c r="HC4" s="259" t="str">
        <f>Language!$E$210</f>
        <v>W/D/L</v>
      </c>
      <c r="HD4" s="259" t="str">
        <f>Language!$E$211</f>
        <v>GD</v>
      </c>
      <c r="HE4" s="259" t="str">
        <f>Language!$E$212</f>
        <v>exact</v>
      </c>
      <c r="HF4" s="259" t="str">
        <f>Language!$E$224</f>
        <v>many g.</v>
      </c>
      <c r="HG4" s="260" t="str">
        <f>Language!$E$213</f>
        <v>teams</v>
      </c>
      <c r="HI4" s="265"/>
      <c r="HJ4" s="257"/>
      <c r="HK4" s="257"/>
      <c r="HL4" s="258"/>
      <c r="HM4" s="971" t="str">
        <f>Language!$E$209</f>
        <v>Result</v>
      </c>
      <c r="HN4" s="971"/>
      <c r="HO4" s="259" t="str">
        <f>Language!$E$219</f>
        <v>Final</v>
      </c>
      <c r="HP4" s="259" t="str">
        <f>Language!$E$210</f>
        <v>W/D/L</v>
      </c>
      <c r="HQ4" s="259" t="str">
        <f>Language!$E$211</f>
        <v>GD</v>
      </c>
      <c r="HR4" s="259" t="str">
        <f>Language!$E$212</f>
        <v>exact</v>
      </c>
      <c r="HS4" s="259" t="str">
        <f>Language!$E$224</f>
        <v>many g.</v>
      </c>
      <c r="HT4" s="260" t="str">
        <f>Language!$E$213</f>
        <v>teams</v>
      </c>
      <c r="HV4" s="265"/>
      <c r="HW4" s="257"/>
      <c r="HX4" s="257"/>
      <c r="HY4" s="258"/>
      <c r="HZ4" s="971" t="str">
        <f>Language!$E$209</f>
        <v>Result</v>
      </c>
      <c r="IA4" s="971"/>
      <c r="IB4" s="259" t="str">
        <f>Language!$E$219</f>
        <v>Final</v>
      </c>
      <c r="IC4" s="259" t="str">
        <f>Language!$E$210</f>
        <v>W/D/L</v>
      </c>
      <c r="ID4" s="259" t="str">
        <f>Language!$E$211</f>
        <v>GD</v>
      </c>
      <c r="IE4" s="259" t="str">
        <f>Language!$E$212</f>
        <v>exact</v>
      </c>
      <c r="IF4" s="259" t="str">
        <f>Language!$E$224</f>
        <v>many g.</v>
      </c>
      <c r="IG4" s="260" t="str">
        <f>Language!$E$213</f>
        <v>teams</v>
      </c>
      <c r="II4" s="265"/>
      <c r="IJ4" s="257"/>
      <c r="IK4" s="257"/>
      <c r="IL4" s="258"/>
      <c r="IM4" s="971" t="str">
        <f>Language!$E$209</f>
        <v>Result</v>
      </c>
      <c r="IN4" s="971"/>
      <c r="IO4" s="259" t="str">
        <f>Language!$E$219</f>
        <v>Final</v>
      </c>
      <c r="IP4" s="259" t="str">
        <f>Language!$E$210</f>
        <v>W/D/L</v>
      </c>
      <c r="IQ4" s="259" t="str">
        <f>Language!$E$211</f>
        <v>GD</v>
      </c>
      <c r="IR4" s="259" t="str">
        <f>Language!$E$212</f>
        <v>exact</v>
      </c>
      <c r="IS4" s="259" t="str">
        <f>Language!$E$224</f>
        <v>many g.</v>
      </c>
      <c r="IT4" s="260" t="str">
        <f>Language!$E$213</f>
        <v>teams</v>
      </c>
      <c r="IV4" s="265"/>
      <c r="IW4" s="257"/>
      <c r="IX4" s="257"/>
      <c r="IY4" s="258"/>
      <c r="IZ4" s="971" t="str">
        <f>Language!$E$209</f>
        <v>Result</v>
      </c>
      <c r="JA4" s="971"/>
      <c r="JB4" s="259" t="str">
        <f>Language!$E$219</f>
        <v>Final</v>
      </c>
      <c r="JC4" s="259" t="str">
        <f>Language!$E$210</f>
        <v>W/D/L</v>
      </c>
      <c r="JD4" s="259" t="str">
        <f>Language!$E$211</f>
        <v>GD</v>
      </c>
      <c r="JE4" s="259" t="str">
        <f>Language!$E$212</f>
        <v>exact</v>
      </c>
      <c r="JF4" s="259" t="str">
        <f>Language!$E$224</f>
        <v>many g.</v>
      </c>
      <c r="JG4" s="260" t="str">
        <f>Language!$E$213</f>
        <v>teams</v>
      </c>
      <c r="JI4" s="265"/>
      <c r="JJ4" s="257"/>
      <c r="JK4" s="257"/>
      <c r="JL4" s="258"/>
      <c r="JM4" s="971" t="str">
        <f>Language!$E$209</f>
        <v>Result</v>
      </c>
      <c r="JN4" s="971"/>
      <c r="JO4" s="259" t="str">
        <f>Language!$E$219</f>
        <v>Final</v>
      </c>
      <c r="JP4" s="259" t="str">
        <f>Language!$E$210</f>
        <v>W/D/L</v>
      </c>
      <c r="JQ4" s="259" t="str">
        <f>Language!$E$211</f>
        <v>GD</v>
      </c>
      <c r="JR4" s="259" t="str">
        <f>Language!$E$212</f>
        <v>exact</v>
      </c>
      <c r="JS4" s="259" t="str">
        <f>Language!$E$224</f>
        <v>many g.</v>
      </c>
      <c r="JT4" s="260" t="str">
        <f>Language!$E$213</f>
        <v>teams</v>
      </c>
      <c r="JV4" s="265"/>
      <c r="JW4" s="257"/>
      <c r="JX4" s="257"/>
      <c r="JY4" s="258"/>
      <c r="JZ4" s="971" t="str">
        <f>Language!$E$209</f>
        <v>Result</v>
      </c>
      <c r="KA4" s="971"/>
      <c r="KB4" s="259" t="str">
        <f>Language!$E$219</f>
        <v>Final</v>
      </c>
      <c r="KC4" s="259" t="str">
        <f>Language!$E$210</f>
        <v>W/D/L</v>
      </c>
      <c r="KD4" s="259" t="str">
        <f>Language!$E$211</f>
        <v>GD</v>
      </c>
      <c r="KE4" s="259" t="str">
        <f>Language!$E$212</f>
        <v>exact</v>
      </c>
      <c r="KF4" s="259" t="str">
        <f>Language!$E$224</f>
        <v>many g.</v>
      </c>
      <c r="KG4" s="260" t="str">
        <f>Language!$E$213</f>
        <v>teams</v>
      </c>
      <c r="KI4" s="265"/>
      <c r="KJ4" s="257"/>
      <c r="KK4" s="257"/>
      <c r="KL4" s="258"/>
      <c r="KM4" s="971" t="str">
        <f>Language!$E$209</f>
        <v>Result</v>
      </c>
      <c r="KN4" s="971"/>
      <c r="KO4" s="259" t="str">
        <f>Language!$E$219</f>
        <v>Final</v>
      </c>
      <c r="KP4" s="259" t="str">
        <f>Language!$E$210</f>
        <v>W/D/L</v>
      </c>
      <c r="KQ4" s="259" t="str">
        <f>Language!$E$211</f>
        <v>GD</v>
      </c>
      <c r="KR4" s="259" t="str">
        <f>Language!$E$212</f>
        <v>exact</v>
      </c>
      <c r="KS4" s="259" t="str">
        <f>Language!$E$224</f>
        <v>many g.</v>
      </c>
      <c r="KT4" s="260" t="str">
        <f>Language!$E$213</f>
        <v>teams</v>
      </c>
      <c r="KV4" s="265"/>
      <c r="KW4" s="257"/>
      <c r="KX4" s="257"/>
      <c r="KY4" s="258"/>
      <c r="KZ4" s="971" t="str">
        <f>Language!$E$209</f>
        <v>Result</v>
      </c>
      <c r="LA4" s="971"/>
      <c r="LB4" s="259" t="str">
        <f>Language!$E$219</f>
        <v>Final</v>
      </c>
      <c r="LC4" s="259" t="str">
        <f>Language!$E$210</f>
        <v>W/D/L</v>
      </c>
      <c r="LD4" s="259" t="str">
        <f>Language!$E$211</f>
        <v>GD</v>
      </c>
      <c r="LE4" s="259" t="str">
        <f>Language!$E$212</f>
        <v>exact</v>
      </c>
      <c r="LF4" s="259" t="str">
        <f>Language!$E$224</f>
        <v>many g.</v>
      </c>
      <c r="LG4" s="260" t="str">
        <f>Language!$E$213</f>
        <v>teams</v>
      </c>
      <c r="LI4" s="265"/>
      <c r="LJ4" s="257"/>
      <c r="LK4" s="257"/>
      <c r="LL4" s="258"/>
      <c r="LM4" s="971" t="str">
        <f>Language!$E$209</f>
        <v>Result</v>
      </c>
      <c r="LN4" s="971"/>
      <c r="LO4" s="259" t="str">
        <f>Language!$E$219</f>
        <v>Final</v>
      </c>
      <c r="LP4" s="259" t="str">
        <f>Language!$E$210</f>
        <v>W/D/L</v>
      </c>
      <c r="LQ4" s="259" t="str">
        <f>Language!$E$211</f>
        <v>GD</v>
      </c>
      <c r="LR4" s="259" t="str">
        <f>Language!$E$212</f>
        <v>exact</v>
      </c>
      <c r="LS4" s="259" t="str">
        <f>Language!$E$224</f>
        <v>many g.</v>
      </c>
      <c r="LT4" s="260" t="str">
        <f>Language!$E$213</f>
        <v>teams</v>
      </c>
      <c r="LV4" s="265"/>
      <c r="LW4" s="257"/>
      <c r="LX4" s="257"/>
      <c r="LY4" s="258"/>
      <c r="LZ4" s="971" t="str">
        <f>Language!$E$209</f>
        <v>Result</v>
      </c>
      <c r="MA4" s="971"/>
      <c r="MB4" s="259" t="str">
        <f>Language!$E$219</f>
        <v>Final</v>
      </c>
      <c r="MC4" s="259" t="str">
        <f>Language!$E$210</f>
        <v>W/D/L</v>
      </c>
      <c r="MD4" s="259" t="str">
        <f>Language!$E$211</f>
        <v>GD</v>
      </c>
      <c r="ME4" s="259" t="str">
        <f>Language!$E$212</f>
        <v>exact</v>
      </c>
      <c r="MF4" s="259" t="str">
        <f>Language!$E$224</f>
        <v>many g.</v>
      </c>
      <c r="MG4" s="260" t="str">
        <f>Language!$E$213</f>
        <v>teams</v>
      </c>
    </row>
    <row r="5" spans="1:345" ht="24" customHeight="1" x14ac:dyDescent="0.25">
      <c r="A5" s="234"/>
      <c r="B5" s="247" t="str">
        <f>Language!$E$130&amp;" A"</f>
        <v>Group A</v>
      </c>
      <c r="C5" s="248"/>
      <c r="D5" s="249"/>
      <c r="E5" s="250"/>
      <c r="F5" s="251"/>
      <c r="G5" s="252"/>
      <c r="I5" s="247" t="str">
        <f t="shared" ref="I5:I33" si="0">$B5</f>
        <v>Group A</v>
      </c>
      <c r="J5" s="249"/>
      <c r="K5" s="249"/>
      <c r="L5" s="250"/>
      <c r="M5" s="279"/>
      <c r="N5" s="280"/>
      <c r="O5" s="251"/>
      <c r="P5" s="263"/>
      <c r="Q5" s="250"/>
      <c r="R5" s="250"/>
      <c r="S5" s="250"/>
      <c r="T5" s="264"/>
      <c r="V5" s="247" t="str">
        <f t="shared" ref="V5:V68" si="1">$B5</f>
        <v>Group A</v>
      </c>
      <c r="W5" s="249"/>
      <c r="X5" s="249"/>
      <c r="Y5" s="250"/>
      <c r="Z5" s="279"/>
      <c r="AA5" s="280"/>
      <c r="AB5" s="251"/>
      <c r="AC5" s="263"/>
      <c r="AD5" s="250"/>
      <c r="AE5" s="250"/>
      <c r="AF5" s="250"/>
      <c r="AG5" s="264"/>
      <c r="AI5" s="247" t="str">
        <f t="shared" ref="AI5:AI68" si="2">$B5</f>
        <v>Group A</v>
      </c>
      <c r="AJ5" s="249"/>
      <c r="AK5" s="249"/>
      <c r="AL5" s="250"/>
      <c r="AM5" s="279"/>
      <c r="AN5" s="280"/>
      <c r="AO5" s="251"/>
      <c r="AP5" s="263"/>
      <c r="AQ5" s="250"/>
      <c r="AR5" s="250"/>
      <c r="AS5" s="250"/>
      <c r="AT5" s="264"/>
      <c r="AV5" s="247" t="str">
        <f t="shared" ref="AV5:AV68" si="3">$B5</f>
        <v>Group A</v>
      </c>
      <c r="AW5" s="249"/>
      <c r="AX5" s="249"/>
      <c r="AY5" s="250"/>
      <c r="AZ5" s="279"/>
      <c r="BA5" s="280"/>
      <c r="BB5" s="251"/>
      <c r="BC5" s="263"/>
      <c r="BD5" s="250"/>
      <c r="BE5" s="250"/>
      <c r="BF5" s="250"/>
      <c r="BG5" s="264"/>
      <c r="BI5" s="247" t="str">
        <f t="shared" ref="BI5:BI68" si="4">$B5</f>
        <v>Group A</v>
      </c>
      <c r="BJ5" s="249"/>
      <c r="BK5" s="249"/>
      <c r="BL5" s="250"/>
      <c r="BM5" s="279"/>
      <c r="BN5" s="280"/>
      <c r="BO5" s="251"/>
      <c r="BP5" s="263"/>
      <c r="BQ5" s="250"/>
      <c r="BR5" s="250"/>
      <c r="BS5" s="250"/>
      <c r="BT5" s="264"/>
      <c r="BV5" s="247" t="str">
        <f t="shared" ref="BV5:BV68" si="5">$B5</f>
        <v>Group A</v>
      </c>
      <c r="BW5" s="249"/>
      <c r="BX5" s="249"/>
      <c r="BY5" s="250"/>
      <c r="BZ5" s="279"/>
      <c r="CA5" s="280"/>
      <c r="CB5" s="251"/>
      <c r="CC5" s="263"/>
      <c r="CD5" s="250"/>
      <c r="CE5" s="250"/>
      <c r="CF5" s="250"/>
      <c r="CG5" s="264"/>
      <c r="CI5" s="247" t="str">
        <f t="shared" ref="CI5:CI68" si="6">$B5</f>
        <v>Group A</v>
      </c>
      <c r="CJ5" s="249"/>
      <c r="CK5" s="249"/>
      <c r="CL5" s="250"/>
      <c r="CM5" s="279"/>
      <c r="CN5" s="280"/>
      <c r="CO5" s="251"/>
      <c r="CP5" s="263"/>
      <c r="CQ5" s="250"/>
      <c r="CR5" s="250"/>
      <c r="CS5" s="250"/>
      <c r="CT5" s="264"/>
      <c r="CV5" s="247" t="str">
        <f t="shared" ref="CV5:CV68" si="7">$B5</f>
        <v>Group A</v>
      </c>
      <c r="CW5" s="249"/>
      <c r="CX5" s="249"/>
      <c r="CY5" s="250"/>
      <c r="CZ5" s="279"/>
      <c r="DA5" s="280"/>
      <c r="DB5" s="251"/>
      <c r="DC5" s="263"/>
      <c r="DD5" s="250"/>
      <c r="DE5" s="250"/>
      <c r="DF5" s="250"/>
      <c r="DG5" s="264"/>
      <c r="DI5" s="247" t="str">
        <f t="shared" ref="DI5:DI68" si="8">$B5</f>
        <v>Group A</v>
      </c>
      <c r="DJ5" s="249"/>
      <c r="DK5" s="249"/>
      <c r="DL5" s="250"/>
      <c r="DM5" s="279"/>
      <c r="DN5" s="280"/>
      <c r="DO5" s="251"/>
      <c r="DP5" s="263"/>
      <c r="DQ5" s="250"/>
      <c r="DR5" s="250"/>
      <c r="DS5" s="250"/>
      <c r="DT5" s="264"/>
      <c r="DV5" s="247" t="str">
        <f t="shared" ref="DV5:DV68" si="9">$B5</f>
        <v>Group A</v>
      </c>
      <c r="DW5" s="249"/>
      <c r="DX5" s="249"/>
      <c r="DY5" s="250"/>
      <c r="DZ5" s="279"/>
      <c r="EA5" s="280"/>
      <c r="EB5" s="251"/>
      <c r="EC5" s="263"/>
      <c r="ED5" s="250"/>
      <c r="EE5" s="250"/>
      <c r="EF5" s="250"/>
      <c r="EG5" s="264"/>
      <c r="EI5" s="247" t="str">
        <f t="shared" ref="EI5:EI68" si="10">$B5</f>
        <v>Group A</v>
      </c>
      <c r="EJ5" s="249"/>
      <c r="EK5" s="249"/>
      <c r="EL5" s="250"/>
      <c r="EM5" s="279"/>
      <c r="EN5" s="280"/>
      <c r="EO5" s="251"/>
      <c r="EP5" s="263"/>
      <c r="EQ5" s="250"/>
      <c r="ER5" s="250"/>
      <c r="ES5" s="250"/>
      <c r="ET5" s="264"/>
      <c r="EV5" s="247" t="str">
        <f t="shared" ref="EV5:EV68" si="11">$B5</f>
        <v>Group A</v>
      </c>
      <c r="EW5" s="249"/>
      <c r="EX5" s="249"/>
      <c r="EY5" s="250"/>
      <c r="EZ5" s="279"/>
      <c r="FA5" s="280"/>
      <c r="FB5" s="251"/>
      <c r="FC5" s="263"/>
      <c r="FD5" s="250"/>
      <c r="FE5" s="250"/>
      <c r="FF5" s="250"/>
      <c r="FG5" s="264"/>
      <c r="FI5" s="247" t="str">
        <f t="shared" ref="FI5:FI68" si="12">$B5</f>
        <v>Group A</v>
      </c>
      <c r="FJ5" s="249"/>
      <c r="FK5" s="249"/>
      <c r="FL5" s="250"/>
      <c r="FM5" s="279"/>
      <c r="FN5" s="280"/>
      <c r="FO5" s="251"/>
      <c r="FP5" s="263"/>
      <c r="FQ5" s="250"/>
      <c r="FR5" s="250"/>
      <c r="FS5" s="250"/>
      <c r="FT5" s="264"/>
      <c r="FV5" s="247" t="str">
        <f t="shared" ref="FV5:FV68" si="13">$B5</f>
        <v>Group A</v>
      </c>
      <c r="FW5" s="249"/>
      <c r="FX5" s="249"/>
      <c r="FY5" s="250"/>
      <c r="FZ5" s="279"/>
      <c r="GA5" s="280"/>
      <c r="GB5" s="251"/>
      <c r="GC5" s="263"/>
      <c r="GD5" s="250"/>
      <c r="GE5" s="250"/>
      <c r="GF5" s="250"/>
      <c r="GG5" s="264"/>
      <c r="GI5" s="247" t="str">
        <f t="shared" ref="GI5:GI68" si="14">$B5</f>
        <v>Group A</v>
      </c>
      <c r="GJ5" s="249"/>
      <c r="GK5" s="249"/>
      <c r="GL5" s="250"/>
      <c r="GM5" s="279"/>
      <c r="GN5" s="280"/>
      <c r="GO5" s="251"/>
      <c r="GP5" s="263"/>
      <c r="GQ5" s="250"/>
      <c r="GR5" s="250"/>
      <c r="GS5" s="250"/>
      <c r="GT5" s="264"/>
      <c r="GV5" s="247" t="str">
        <f t="shared" ref="GV5:GV68" si="15">$B5</f>
        <v>Group A</v>
      </c>
      <c r="GW5" s="249"/>
      <c r="GX5" s="249"/>
      <c r="GY5" s="250"/>
      <c r="GZ5" s="279"/>
      <c r="HA5" s="280"/>
      <c r="HB5" s="251"/>
      <c r="HC5" s="263"/>
      <c r="HD5" s="250"/>
      <c r="HE5" s="250"/>
      <c r="HF5" s="250"/>
      <c r="HG5" s="264"/>
      <c r="HI5" s="247" t="str">
        <f t="shared" ref="HI5:HI68" si="16">$B5</f>
        <v>Group A</v>
      </c>
      <c r="HJ5" s="249"/>
      <c r="HK5" s="249"/>
      <c r="HL5" s="250"/>
      <c r="HM5" s="279"/>
      <c r="HN5" s="280"/>
      <c r="HO5" s="251"/>
      <c r="HP5" s="263"/>
      <c r="HQ5" s="250"/>
      <c r="HR5" s="250"/>
      <c r="HS5" s="250"/>
      <c r="HT5" s="264"/>
      <c r="HV5" s="247" t="str">
        <f t="shared" ref="HV5:HV68" si="17">$B5</f>
        <v>Group A</v>
      </c>
      <c r="HW5" s="249"/>
      <c r="HX5" s="249"/>
      <c r="HY5" s="250"/>
      <c r="HZ5" s="279"/>
      <c r="IA5" s="280"/>
      <c r="IB5" s="251"/>
      <c r="IC5" s="263"/>
      <c r="ID5" s="250"/>
      <c r="IE5" s="250"/>
      <c r="IF5" s="250"/>
      <c r="IG5" s="264"/>
      <c r="II5" s="247" t="str">
        <f t="shared" ref="II5:II68" si="18">$B5</f>
        <v>Group A</v>
      </c>
      <c r="IJ5" s="249"/>
      <c r="IK5" s="249"/>
      <c r="IL5" s="250"/>
      <c r="IM5" s="279"/>
      <c r="IN5" s="280"/>
      <c r="IO5" s="251"/>
      <c r="IP5" s="263"/>
      <c r="IQ5" s="250"/>
      <c r="IR5" s="250"/>
      <c r="IS5" s="250"/>
      <c r="IT5" s="264"/>
      <c r="IV5" s="247" t="str">
        <f t="shared" ref="IV5:IV68" si="19">$B5</f>
        <v>Group A</v>
      </c>
      <c r="IW5" s="249"/>
      <c r="IX5" s="249"/>
      <c r="IY5" s="250"/>
      <c r="IZ5" s="279"/>
      <c r="JA5" s="280"/>
      <c r="JB5" s="251"/>
      <c r="JC5" s="263"/>
      <c r="JD5" s="250"/>
      <c r="JE5" s="250"/>
      <c r="JF5" s="250"/>
      <c r="JG5" s="264"/>
      <c r="JI5" s="247" t="str">
        <f t="shared" ref="JI5:JI68" si="20">$B5</f>
        <v>Group A</v>
      </c>
      <c r="JJ5" s="249"/>
      <c r="JK5" s="249"/>
      <c r="JL5" s="250"/>
      <c r="JM5" s="279"/>
      <c r="JN5" s="280"/>
      <c r="JO5" s="251"/>
      <c r="JP5" s="263"/>
      <c r="JQ5" s="250"/>
      <c r="JR5" s="250"/>
      <c r="JS5" s="250"/>
      <c r="JT5" s="264"/>
      <c r="JV5" s="247" t="str">
        <f t="shared" ref="JV5:JV68" si="21">$B5</f>
        <v>Group A</v>
      </c>
      <c r="JW5" s="249"/>
      <c r="JX5" s="249"/>
      <c r="JY5" s="250"/>
      <c r="JZ5" s="279"/>
      <c r="KA5" s="280"/>
      <c r="KB5" s="251"/>
      <c r="KC5" s="263"/>
      <c r="KD5" s="250"/>
      <c r="KE5" s="250"/>
      <c r="KF5" s="250"/>
      <c r="KG5" s="264"/>
      <c r="KI5" s="247" t="str">
        <f t="shared" ref="KI5:KI68" si="22">$B5</f>
        <v>Group A</v>
      </c>
      <c r="KJ5" s="249"/>
      <c r="KK5" s="249"/>
      <c r="KL5" s="250"/>
      <c r="KM5" s="279"/>
      <c r="KN5" s="280"/>
      <c r="KO5" s="251"/>
      <c r="KP5" s="263"/>
      <c r="KQ5" s="250"/>
      <c r="KR5" s="250"/>
      <c r="KS5" s="250"/>
      <c r="KT5" s="264"/>
      <c r="KV5" s="247" t="str">
        <f t="shared" ref="KV5:KV68" si="23">$B5</f>
        <v>Group A</v>
      </c>
      <c r="KW5" s="249"/>
      <c r="KX5" s="249"/>
      <c r="KY5" s="250"/>
      <c r="KZ5" s="279"/>
      <c r="LA5" s="280"/>
      <c r="LB5" s="251"/>
      <c r="LC5" s="263"/>
      <c r="LD5" s="250"/>
      <c r="LE5" s="250"/>
      <c r="LF5" s="250"/>
      <c r="LG5" s="264"/>
      <c r="LI5" s="247" t="str">
        <f t="shared" ref="LI5:LI68" si="24">$B5</f>
        <v>Group A</v>
      </c>
      <c r="LJ5" s="249"/>
      <c r="LK5" s="249"/>
      <c r="LL5" s="250"/>
      <c r="LM5" s="279"/>
      <c r="LN5" s="280"/>
      <c r="LO5" s="251"/>
      <c r="LP5" s="263"/>
      <c r="LQ5" s="250"/>
      <c r="LR5" s="250"/>
      <c r="LS5" s="250"/>
      <c r="LT5" s="264"/>
      <c r="LV5" s="247" t="str">
        <f t="shared" ref="LV5:LV68" si="25">$B5</f>
        <v>Group A</v>
      </c>
      <c r="LW5" s="249"/>
      <c r="LX5" s="249"/>
      <c r="LY5" s="250"/>
      <c r="LZ5" s="279"/>
      <c r="MA5" s="280"/>
      <c r="MB5" s="251"/>
      <c r="MC5" s="263"/>
      <c r="MD5" s="250"/>
      <c r="ME5" s="250"/>
      <c r="MF5" s="250"/>
      <c r="MG5" s="264"/>
    </row>
    <row r="6" spans="1:345" x14ac:dyDescent="0.25">
      <c r="B6" s="238">
        <f>INDEX(Groups!$C$7:$C$65,MATCH(C6,Groups!$D$7:$D$65,0))</f>
        <v>15</v>
      </c>
      <c r="C6" s="239" t="str">
        <f>CalcA!$P$22</f>
        <v>Mexico</v>
      </c>
      <c r="D6" s="240">
        <f>INDEX(Groups!$C$7:$C$65,MATCH(E6,Groups!$D$7:$D$65,0))</f>
        <v>60</v>
      </c>
      <c r="E6" s="239" t="str">
        <f>CalcA!$Q$22</f>
        <v>South Africa</v>
      </c>
      <c r="F6" s="241" t="str">
        <f>CalcA!$R$22</f>
        <v/>
      </c>
      <c r="G6" s="242" t="str">
        <f>CalcA!$S$22</f>
        <v/>
      </c>
      <c r="I6" s="238">
        <f t="shared" si="0"/>
        <v>15</v>
      </c>
      <c r="J6" s="239" t="str">
        <f>$C6</f>
        <v>Mexico</v>
      </c>
      <c r="K6" s="240">
        <f t="shared" ref="K6:K69" si="26">$D6</f>
        <v>60</v>
      </c>
      <c r="L6" s="239" t="str">
        <f>$E6</f>
        <v>South Africa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South Africa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South Africa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South Africa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South Africa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South Africa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South Africa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South Africa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South Africa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South Africa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South Africa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South Africa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South Africa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South Africa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South Africa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South Africa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South Africa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South Africa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South Africa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South Africa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South Africa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South Africa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South Africa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South Africa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South Africa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South Africa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x14ac:dyDescent="0.25">
      <c r="B7" s="238">
        <f>INDEX(Groups!$C$7:$C$65,MATCH(C7,Groups!$D$7:$D$65,0))</f>
        <v>25</v>
      </c>
      <c r="C7" s="239" t="str">
        <f>CalcA!$P$23</f>
        <v>Rep. of Korea</v>
      </c>
      <c r="D7" s="240">
        <f>INDEX(Groups!$C$7:$C$65,MATCH(E7,Groups!$D$7:$D$65,0))</f>
        <v>41</v>
      </c>
      <c r="E7" s="239" t="str">
        <f>CalcA!$Q$23</f>
        <v>Czech Rep.</v>
      </c>
      <c r="F7" s="821" t="str">
        <f>CalcA!$R$23</f>
        <v/>
      </c>
      <c r="G7" s="242" t="str">
        <f>CalcA!$S$23</f>
        <v/>
      </c>
      <c r="I7" s="238">
        <f t="shared" si="0"/>
        <v>25</v>
      </c>
      <c r="J7" s="239" t="str">
        <f t="shared" ref="J7:J11" si="104">$C7</f>
        <v>Rep. of Korea</v>
      </c>
      <c r="K7" s="240">
        <f t="shared" si="26"/>
        <v>41</v>
      </c>
      <c r="L7" s="239" t="str">
        <f t="shared" ref="L7:L11" si="105">$E7</f>
        <v>Czech Rep.</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Rep. of Korea</v>
      </c>
      <c r="X7" s="240">
        <f t="shared" si="29"/>
        <v>41</v>
      </c>
      <c r="Y7" s="239" t="str">
        <f t="shared" ref="Y7:Y11" si="107">$E7</f>
        <v>Czech Rep.</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Rep. of Korea</v>
      </c>
      <c r="AK7" s="240">
        <f t="shared" si="32"/>
        <v>41</v>
      </c>
      <c r="AL7" s="239" t="str">
        <f t="shared" ref="AL7:AL11" si="109">$E7</f>
        <v>Czech Rep.</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Rep. of Korea</v>
      </c>
      <c r="AX7" s="240">
        <f t="shared" si="35"/>
        <v>41</v>
      </c>
      <c r="AY7" s="239" t="str">
        <f t="shared" ref="AY7:AY11" si="111">$E7</f>
        <v>Czech Rep.</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Rep. of Korea</v>
      </c>
      <c r="BK7" s="240">
        <f t="shared" si="38"/>
        <v>41</v>
      </c>
      <c r="BL7" s="239" t="str">
        <f t="shared" ref="BL7:BL11" si="113">$E7</f>
        <v>Czech Rep.</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Rep. of Korea</v>
      </c>
      <c r="BX7" s="240">
        <f t="shared" si="41"/>
        <v>41</v>
      </c>
      <c r="BY7" s="239" t="str">
        <f t="shared" ref="BY7:BY11" si="115">$E7</f>
        <v>Czech Rep.</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Rep. of Korea</v>
      </c>
      <c r="CK7" s="240">
        <f t="shared" si="44"/>
        <v>41</v>
      </c>
      <c r="CL7" s="239" t="str">
        <f t="shared" ref="CL7:CL11" si="117">$E7</f>
        <v>Czech Rep.</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Rep. of Korea</v>
      </c>
      <c r="CX7" s="240">
        <f t="shared" si="47"/>
        <v>41</v>
      </c>
      <c r="CY7" s="239" t="str">
        <f t="shared" ref="CY7:CY11" si="119">$E7</f>
        <v>Czech Rep.</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Rep. of Korea</v>
      </c>
      <c r="DK7" s="240">
        <f t="shared" si="50"/>
        <v>41</v>
      </c>
      <c r="DL7" s="239" t="str">
        <f t="shared" ref="DL7:DL11" si="121">$E7</f>
        <v>Czech Rep.</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Rep. of Korea</v>
      </c>
      <c r="DX7" s="240">
        <f t="shared" si="53"/>
        <v>41</v>
      </c>
      <c r="DY7" s="239" t="str">
        <f t="shared" ref="DY7:DY11" si="123">$E7</f>
        <v>Czech Rep.</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Rep. of Korea</v>
      </c>
      <c r="EK7" s="240">
        <f t="shared" si="56"/>
        <v>41</v>
      </c>
      <c r="EL7" s="239" t="str">
        <f t="shared" ref="EL7:EL11" si="125">$E7</f>
        <v>Czech Rep.</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Rep. of Korea</v>
      </c>
      <c r="EX7" s="240">
        <f t="shared" si="59"/>
        <v>41</v>
      </c>
      <c r="EY7" s="239" t="str">
        <f t="shared" ref="EY7:EY11" si="127">$E7</f>
        <v>Czech Rep.</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Rep. of Korea</v>
      </c>
      <c r="FK7" s="240">
        <f t="shared" si="62"/>
        <v>41</v>
      </c>
      <c r="FL7" s="239" t="str">
        <f t="shared" ref="FL7:FL11" si="129">$E7</f>
        <v>Czech Rep.</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Rep. of Korea</v>
      </c>
      <c r="FX7" s="240">
        <f t="shared" si="65"/>
        <v>41</v>
      </c>
      <c r="FY7" s="239" t="str">
        <f t="shared" ref="FY7:FY11" si="131">$E7</f>
        <v>Czech Rep.</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Rep. of Korea</v>
      </c>
      <c r="GK7" s="240">
        <f t="shared" si="68"/>
        <v>41</v>
      </c>
      <c r="GL7" s="239" t="str">
        <f t="shared" ref="GL7:GL11" si="133">$E7</f>
        <v>Czech Rep.</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Rep. of Korea</v>
      </c>
      <c r="GX7" s="240">
        <f t="shared" si="71"/>
        <v>41</v>
      </c>
      <c r="GY7" s="239" t="str">
        <f t="shared" ref="GY7:GY11" si="135">$E7</f>
        <v>Czech Rep.</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Rep. of Korea</v>
      </c>
      <c r="HK7" s="240">
        <f t="shared" si="74"/>
        <v>41</v>
      </c>
      <c r="HL7" s="239" t="str">
        <f t="shared" ref="HL7:HL11" si="137">$E7</f>
        <v>Czech Rep.</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Rep. of Korea</v>
      </c>
      <c r="HX7" s="240">
        <f t="shared" si="77"/>
        <v>41</v>
      </c>
      <c r="HY7" s="239" t="str">
        <f t="shared" ref="HY7:HY11" si="139">$E7</f>
        <v>Czech Rep.</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Rep. of Korea</v>
      </c>
      <c r="IK7" s="240">
        <f t="shared" si="80"/>
        <v>41</v>
      </c>
      <c r="IL7" s="239" t="str">
        <f t="shared" ref="IL7:IL11" si="141">$E7</f>
        <v>Czech Rep.</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Rep. of Korea</v>
      </c>
      <c r="IX7" s="240">
        <f t="shared" si="83"/>
        <v>41</v>
      </c>
      <c r="IY7" s="239" t="str">
        <f t="shared" ref="IY7:IY11" si="143">$E7</f>
        <v>Czech Rep.</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Rep. of Korea</v>
      </c>
      <c r="JK7" s="240">
        <f t="shared" si="86"/>
        <v>41</v>
      </c>
      <c r="JL7" s="239" t="str">
        <f t="shared" ref="JL7:JL11" si="145">$E7</f>
        <v>Czech Rep.</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Rep. of Korea</v>
      </c>
      <c r="JX7" s="240">
        <f t="shared" si="89"/>
        <v>41</v>
      </c>
      <c r="JY7" s="239" t="str">
        <f t="shared" ref="JY7:JY11" si="147">$E7</f>
        <v>Czech Rep.</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Rep. of Korea</v>
      </c>
      <c r="KK7" s="240">
        <f t="shared" si="92"/>
        <v>41</v>
      </c>
      <c r="KL7" s="239" t="str">
        <f t="shared" ref="KL7:KL11" si="149">$E7</f>
        <v>Czech Rep.</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Rep. of Korea</v>
      </c>
      <c r="KX7" s="240">
        <f t="shared" si="95"/>
        <v>41</v>
      </c>
      <c r="KY7" s="239" t="str">
        <f t="shared" ref="KY7:KY11" si="151">$E7</f>
        <v>Czech Rep.</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Rep. of Korea</v>
      </c>
      <c r="LK7" s="240">
        <f t="shared" si="98"/>
        <v>41</v>
      </c>
      <c r="LL7" s="239" t="str">
        <f t="shared" ref="LL7:LL11" si="153">$E7</f>
        <v>Czech Rep.</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Rep. of Korea</v>
      </c>
      <c r="LX7" s="240">
        <f t="shared" si="101"/>
        <v>41</v>
      </c>
      <c r="LY7" s="239" t="str">
        <f t="shared" ref="LY7:LY11" si="155">$E7</f>
        <v>Czech Rep.</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x14ac:dyDescent="0.25">
      <c r="B8" s="238">
        <f>INDEX(Groups!$C$7:$C$65,MATCH(C8,Groups!$D$7:$D$65,0))</f>
        <v>41</v>
      </c>
      <c r="C8" s="239" t="str">
        <f>CalcA!$P$24</f>
        <v>Czech Rep.</v>
      </c>
      <c r="D8" s="240">
        <f>INDEX(Groups!$C$7:$C$65,MATCH(E8,Groups!$D$7:$D$65,0))</f>
        <v>60</v>
      </c>
      <c r="E8" s="239" t="str">
        <f>CalcA!$Q$24</f>
        <v>South Africa</v>
      </c>
      <c r="F8" s="241" t="str">
        <f>CalcA!$R$24</f>
        <v/>
      </c>
      <c r="G8" s="242" t="str">
        <f>CalcA!$S$24</f>
        <v/>
      </c>
      <c r="I8" s="238">
        <f t="shared" si="0"/>
        <v>41</v>
      </c>
      <c r="J8" s="239" t="str">
        <f t="shared" si="104"/>
        <v>Czech Rep.</v>
      </c>
      <c r="K8" s="240">
        <f t="shared" si="26"/>
        <v>60</v>
      </c>
      <c r="L8" s="239" t="str">
        <f t="shared" si="105"/>
        <v>South Africa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Czech Rep.</v>
      </c>
      <c r="X8" s="240">
        <f t="shared" si="29"/>
        <v>60</v>
      </c>
      <c r="Y8" s="239" t="str">
        <f t="shared" si="107"/>
        <v>South Africa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Czech Rep.</v>
      </c>
      <c r="AK8" s="240">
        <f t="shared" si="32"/>
        <v>60</v>
      </c>
      <c r="AL8" s="239" t="str">
        <f t="shared" si="109"/>
        <v>South Africa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Czech Rep.</v>
      </c>
      <c r="AX8" s="240">
        <f t="shared" si="35"/>
        <v>60</v>
      </c>
      <c r="AY8" s="239" t="str">
        <f t="shared" si="111"/>
        <v>South Africa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Czech Rep.</v>
      </c>
      <c r="BK8" s="240">
        <f t="shared" si="38"/>
        <v>60</v>
      </c>
      <c r="BL8" s="239" t="str">
        <f t="shared" si="113"/>
        <v>South Africa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Czech Rep.</v>
      </c>
      <c r="BX8" s="240">
        <f t="shared" si="41"/>
        <v>60</v>
      </c>
      <c r="BY8" s="239" t="str">
        <f t="shared" si="115"/>
        <v>South Africa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Czech Rep.</v>
      </c>
      <c r="CK8" s="240">
        <f t="shared" si="44"/>
        <v>60</v>
      </c>
      <c r="CL8" s="239" t="str">
        <f t="shared" si="117"/>
        <v>South Africa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Czech Rep.</v>
      </c>
      <c r="CX8" s="240">
        <f t="shared" si="47"/>
        <v>60</v>
      </c>
      <c r="CY8" s="239" t="str">
        <f t="shared" si="119"/>
        <v>South Africa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Czech Rep.</v>
      </c>
      <c r="DK8" s="240">
        <f t="shared" si="50"/>
        <v>60</v>
      </c>
      <c r="DL8" s="239" t="str">
        <f t="shared" si="121"/>
        <v>South Africa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Czech Rep.</v>
      </c>
      <c r="DX8" s="240">
        <f t="shared" si="53"/>
        <v>60</v>
      </c>
      <c r="DY8" s="239" t="str">
        <f t="shared" si="123"/>
        <v>South Africa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Czech Rep.</v>
      </c>
      <c r="EK8" s="240">
        <f t="shared" si="56"/>
        <v>60</v>
      </c>
      <c r="EL8" s="239" t="str">
        <f t="shared" si="125"/>
        <v>South Africa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Czech Rep.</v>
      </c>
      <c r="EX8" s="240">
        <f t="shared" si="59"/>
        <v>60</v>
      </c>
      <c r="EY8" s="239" t="str">
        <f t="shared" si="127"/>
        <v>South Africa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Czech Rep.</v>
      </c>
      <c r="FK8" s="240">
        <f t="shared" si="62"/>
        <v>60</v>
      </c>
      <c r="FL8" s="239" t="str">
        <f t="shared" si="129"/>
        <v>South Africa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Czech Rep.</v>
      </c>
      <c r="FX8" s="240">
        <f t="shared" si="65"/>
        <v>60</v>
      </c>
      <c r="FY8" s="239" t="str">
        <f t="shared" si="131"/>
        <v>South Africa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Czech Rep.</v>
      </c>
      <c r="GK8" s="240">
        <f t="shared" si="68"/>
        <v>60</v>
      </c>
      <c r="GL8" s="239" t="str">
        <f t="shared" si="133"/>
        <v>South Africa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Czech Rep.</v>
      </c>
      <c r="GX8" s="240">
        <f t="shared" si="71"/>
        <v>60</v>
      </c>
      <c r="GY8" s="239" t="str">
        <f t="shared" si="135"/>
        <v>South Africa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Czech Rep.</v>
      </c>
      <c r="HK8" s="240">
        <f t="shared" si="74"/>
        <v>60</v>
      </c>
      <c r="HL8" s="239" t="str">
        <f t="shared" si="137"/>
        <v>South Africa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Czech Rep.</v>
      </c>
      <c r="HX8" s="240">
        <f t="shared" si="77"/>
        <v>60</v>
      </c>
      <c r="HY8" s="239" t="str">
        <f t="shared" si="139"/>
        <v>South Africa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Czech Rep.</v>
      </c>
      <c r="IK8" s="240">
        <f t="shared" si="80"/>
        <v>60</v>
      </c>
      <c r="IL8" s="239" t="str">
        <f t="shared" si="141"/>
        <v>South Africa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Czech Rep.</v>
      </c>
      <c r="IX8" s="240">
        <f t="shared" si="83"/>
        <v>60</v>
      </c>
      <c r="IY8" s="239" t="str">
        <f t="shared" si="143"/>
        <v>South Africa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Czech Rep.</v>
      </c>
      <c r="JK8" s="240">
        <f t="shared" si="86"/>
        <v>60</v>
      </c>
      <c r="JL8" s="239" t="str">
        <f t="shared" si="145"/>
        <v>South Africa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Czech Rep.</v>
      </c>
      <c r="JX8" s="240">
        <f t="shared" si="89"/>
        <v>60</v>
      </c>
      <c r="JY8" s="239" t="str">
        <f t="shared" si="147"/>
        <v>South Africa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Czech Rep.</v>
      </c>
      <c r="KK8" s="240">
        <f t="shared" si="92"/>
        <v>60</v>
      </c>
      <c r="KL8" s="239" t="str">
        <f t="shared" si="149"/>
        <v>South Africa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Czech Rep.</v>
      </c>
      <c r="KX8" s="240">
        <f t="shared" si="95"/>
        <v>60</v>
      </c>
      <c r="KY8" s="239" t="str">
        <f t="shared" si="151"/>
        <v>South Africa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Czech Rep.</v>
      </c>
      <c r="LK8" s="240">
        <f t="shared" si="98"/>
        <v>60</v>
      </c>
      <c r="LL8" s="239" t="str">
        <f t="shared" si="153"/>
        <v>South Africa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Czech Rep.</v>
      </c>
      <c r="LX8" s="240">
        <f t="shared" si="101"/>
        <v>60</v>
      </c>
      <c r="LY8" s="239" t="str">
        <f t="shared" si="155"/>
        <v>South Africa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x14ac:dyDescent="0.25">
      <c r="B9" s="238">
        <f>INDEX(Groups!$C$7:$C$65,MATCH(C9,Groups!$D$7:$D$65,0))</f>
        <v>15</v>
      </c>
      <c r="C9" s="239" t="str">
        <f>CalcA!$P$25</f>
        <v>Mexico</v>
      </c>
      <c r="D9" s="240">
        <f>INDEX(Groups!$C$7:$C$65,MATCH(E9,Groups!$D$7:$D$65,0))</f>
        <v>25</v>
      </c>
      <c r="E9" s="239" t="str">
        <f>CalcA!$Q$25</f>
        <v>Rep. of Korea</v>
      </c>
      <c r="F9" s="241" t="str">
        <f>CalcA!$R$25</f>
        <v/>
      </c>
      <c r="G9" s="242" t="str">
        <f>CalcA!$S$25</f>
        <v/>
      </c>
      <c r="I9" s="238">
        <f t="shared" si="0"/>
        <v>15</v>
      </c>
      <c r="J9" s="239" t="str">
        <f t="shared" si="104"/>
        <v>Mexico</v>
      </c>
      <c r="K9" s="240">
        <f t="shared" si="26"/>
        <v>25</v>
      </c>
      <c r="L9" s="239" t="str">
        <f t="shared" si="105"/>
        <v>Rep. of 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Rep. of 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Rep. of 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Rep. of 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Rep. of 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Rep. of 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Rep. of 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Rep. of 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Rep. of 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Rep. of 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Rep. of 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Rep. of 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Rep. of 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Rep. of 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Rep. of 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Rep. of 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Rep. of 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Rep. of 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Rep. of 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Rep. of 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Rep. of 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Rep. of 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Rep. of 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Rep. of 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Rep. of 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Rep. of 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x14ac:dyDescent="0.25">
      <c r="B10" s="238">
        <f>INDEX(Groups!$C$7:$C$65,MATCH(C10,Groups!$D$7:$D$65,0))</f>
        <v>41</v>
      </c>
      <c r="C10" s="239" t="str">
        <f>CalcA!$P$26</f>
        <v>Czech Rep.</v>
      </c>
      <c r="D10" s="240">
        <f>INDEX(Groups!$C$7:$C$65,MATCH(E10,Groups!$D$7:$D$65,0))</f>
        <v>15</v>
      </c>
      <c r="E10" s="239" t="str">
        <f>CalcA!$Q$26</f>
        <v>Mexico</v>
      </c>
      <c r="F10" s="241" t="str">
        <f>CalcA!$R$26</f>
        <v/>
      </c>
      <c r="G10" s="242" t="str">
        <f>CalcA!$S$26</f>
        <v/>
      </c>
      <c r="I10" s="238">
        <f t="shared" si="0"/>
        <v>41</v>
      </c>
      <c r="J10" s="239" t="str">
        <f t="shared" si="104"/>
        <v>Czech Rep.</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Czech Rep.</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Czech Rep.</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Czech Rep.</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Czech Rep.</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Czech Rep.</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Czech Rep.</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Czech Rep.</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Czech Rep.</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Czech Rep.</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Czech Rep.</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Czech Rep.</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Czech Rep.</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Czech Rep.</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Czech Rep.</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Czech Rep.</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Czech Rep.</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Czech Rep.</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Czech Rep.</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Czech Rep.</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Czech Rep.</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Czech Rep.</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Czech Rep.</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Czech Rep.</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Czech Rep.</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Czech Rep.</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x14ac:dyDescent="0.25">
      <c r="B11" s="238">
        <f>INDEX(Groups!$C$7:$C$65,MATCH(C11,Groups!$D$7:$D$65,0))</f>
        <v>60</v>
      </c>
      <c r="C11" s="239" t="str">
        <f>CalcA!$P$27</f>
        <v>South Africa</v>
      </c>
      <c r="D11" s="240">
        <f>INDEX(Groups!$C$7:$C$65,MATCH(E11,Groups!$D$7:$D$65,0))</f>
        <v>25</v>
      </c>
      <c r="E11" s="239" t="str">
        <f>CalcA!$Q$27</f>
        <v>Rep. of Korea</v>
      </c>
      <c r="F11" s="241" t="str">
        <f>CalcA!$R$27</f>
        <v/>
      </c>
      <c r="G11" s="242" t="str">
        <f>CalcA!$S$27</f>
        <v/>
      </c>
      <c r="I11" s="238">
        <f t="shared" si="0"/>
        <v>60</v>
      </c>
      <c r="J11" s="239" t="str">
        <f t="shared" si="104"/>
        <v>South Africa</v>
      </c>
      <c r="K11" s="240">
        <f t="shared" si="26"/>
        <v>25</v>
      </c>
      <c r="L11" s="239" t="str">
        <f t="shared" si="105"/>
        <v>Rep. of 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South Africa</v>
      </c>
      <c r="X11" s="240">
        <f t="shared" si="29"/>
        <v>25</v>
      </c>
      <c r="Y11" s="239" t="str">
        <f t="shared" si="107"/>
        <v>Rep. of 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South Africa</v>
      </c>
      <c r="AK11" s="240">
        <f t="shared" si="32"/>
        <v>25</v>
      </c>
      <c r="AL11" s="239" t="str">
        <f t="shared" si="109"/>
        <v>Rep. of 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South Africa</v>
      </c>
      <c r="AX11" s="240">
        <f t="shared" si="35"/>
        <v>25</v>
      </c>
      <c r="AY11" s="239" t="str">
        <f t="shared" si="111"/>
        <v>Rep. of 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South Africa</v>
      </c>
      <c r="BK11" s="240">
        <f t="shared" si="38"/>
        <v>25</v>
      </c>
      <c r="BL11" s="239" t="str">
        <f t="shared" si="113"/>
        <v>Rep. of 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South Africa</v>
      </c>
      <c r="BX11" s="240">
        <f t="shared" si="41"/>
        <v>25</v>
      </c>
      <c r="BY11" s="239" t="str">
        <f t="shared" si="115"/>
        <v>Rep. of 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South Africa</v>
      </c>
      <c r="CK11" s="240">
        <f t="shared" si="44"/>
        <v>25</v>
      </c>
      <c r="CL11" s="239" t="str">
        <f t="shared" si="117"/>
        <v>Rep. of 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South Africa</v>
      </c>
      <c r="CX11" s="240">
        <f t="shared" si="47"/>
        <v>25</v>
      </c>
      <c r="CY11" s="239" t="str">
        <f t="shared" si="119"/>
        <v>Rep. of 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South Africa</v>
      </c>
      <c r="DK11" s="240">
        <f t="shared" si="50"/>
        <v>25</v>
      </c>
      <c r="DL11" s="239" t="str">
        <f t="shared" si="121"/>
        <v>Rep. of 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South Africa</v>
      </c>
      <c r="DX11" s="240">
        <f t="shared" si="53"/>
        <v>25</v>
      </c>
      <c r="DY11" s="239" t="str">
        <f t="shared" si="123"/>
        <v>Rep. of 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South Africa</v>
      </c>
      <c r="EK11" s="240">
        <f t="shared" si="56"/>
        <v>25</v>
      </c>
      <c r="EL11" s="239" t="str">
        <f t="shared" si="125"/>
        <v>Rep. of 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South Africa</v>
      </c>
      <c r="EX11" s="240">
        <f t="shared" si="59"/>
        <v>25</v>
      </c>
      <c r="EY11" s="239" t="str">
        <f t="shared" si="127"/>
        <v>Rep. of 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South Africa</v>
      </c>
      <c r="FK11" s="240">
        <f t="shared" si="62"/>
        <v>25</v>
      </c>
      <c r="FL11" s="239" t="str">
        <f t="shared" si="129"/>
        <v>Rep. of 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South Africa</v>
      </c>
      <c r="FX11" s="240">
        <f t="shared" si="65"/>
        <v>25</v>
      </c>
      <c r="FY11" s="239" t="str">
        <f t="shared" si="131"/>
        <v>Rep. of 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South Africa</v>
      </c>
      <c r="GK11" s="240">
        <f t="shared" si="68"/>
        <v>25</v>
      </c>
      <c r="GL11" s="239" t="str">
        <f t="shared" si="133"/>
        <v>Rep. of 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South Africa</v>
      </c>
      <c r="GX11" s="240">
        <f t="shared" si="71"/>
        <v>25</v>
      </c>
      <c r="GY11" s="239" t="str">
        <f t="shared" si="135"/>
        <v>Rep. of 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South Africa</v>
      </c>
      <c r="HK11" s="240">
        <f t="shared" si="74"/>
        <v>25</v>
      </c>
      <c r="HL11" s="239" t="str">
        <f t="shared" si="137"/>
        <v>Rep. of 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South Africa</v>
      </c>
      <c r="HX11" s="240">
        <f t="shared" si="77"/>
        <v>25</v>
      </c>
      <c r="HY11" s="239" t="str">
        <f t="shared" si="139"/>
        <v>Rep. of 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South Africa</v>
      </c>
      <c r="IK11" s="240">
        <f t="shared" si="80"/>
        <v>25</v>
      </c>
      <c r="IL11" s="239" t="str">
        <f t="shared" si="141"/>
        <v>Rep. of 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South Africa</v>
      </c>
      <c r="IX11" s="240">
        <f t="shared" si="83"/>
        <v>25</v>
      </c>
      <c r="IY11" s="239" t="str">
        <f t="shared" si="143"/>
        <v>Rep. of 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South Africa</v>
      </c>
      <c r="JK11" s="240">
        <f t="shared" si="86"/>
        <v>25</v>
      </c>
      <c r="JL11" s="239" t="str">
        <f t="shared" si="145"/>
        <v>Rep. of 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South Africa</v>
      </c>
      <c r="JX11" s="240">
        <f t="shared" si="89"/>
        <v>25</v>
      </c>
      <c r="JY11" s="239" t="str">
        <f t="shared" si="147"/>
        <v>Rep. of 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South Africa</v>
      </c>
      <c r="KK11" s="240">
        <f t="shared" si="92"/>
        <v>25</v>
      </c>
      <c r="KL11" s="239" t="str">
        <f t="shared" si="149"/>
        <v>Rep. of 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South Africa</v>
      </c>
      <c r="KX11" s="240">
        <f t="shared" si="95"/>
        <v>25</v>
      </c>
      <c r="KY11" s="239" t="str">
        <f t="shared" si="151"/>
        <v>Rep. of 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South Africa</v>
      </c>
      <c r="LK11" s="240">
        <f t="shared" si="98"/>
        <v>25</v>
      </c>
      <c r="LL11" s="239" t="str">
        <f t="shared" si="153"/>
        <v>Rep. of 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South Africa</v>
      </c>
      <c r="LX11" s="240">
        <f t="shared" si="101"/>
        <v>25</v>
      </c>
      <c r="LY11" s="239" t="str">
        <f t="shared" si="155"/>
        <v>Rep. of 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x14ac:dyDescent="0.25">
      <c r="B12" s="247" t="str">
        <f>Language!$E$130&amp;" B"</f>
        <v>Group B</v>
      </c>
      <c r="C12" s="248"/>
      <c r="D12" s="253"/>
      <c r="E12" s="250"/>
      <c r="F12" s="254"/>
      <c r="G12" s="255"/>
      <c r="I12" s="247" t="str">
        <f t="shared" si="0"/>
        <v>Group B</v>
      </c>
      <c r="J12" s="249"/>
      <c r="K12" s="253"/>
      <c r="L12" s="250"/>
      <c r="M12" s="279"/>
      <c r="N12" s="280"/>
      <c r="O12" s="251"/>
      <c r="P12" s="263"/>
      <c r="Q12" s="263"/>
      <c r="R12" s="250"/>
      <c r="S12" s="250"/>
      <c r="T12" s="264"/>
      <c r="V12" s="247" t="str">
        <f t="shared" si="1"/>
        <v>Group B</v>
      </c>
      <c r="W12" s="249"/>
      <c r="X12" s="253"/>
      <c r="Y12" s="250"/>
      <c r="Z12" s="279"/>
      <c r="AA12" s="280"/>
      <c r="AB12" s="251"/>
      <c r="AC12" s="263"/>
      <c r="AD12" s="263"/>
      <c r="AE12" s="250"/>
      <c r="AF12" s="250"/>
      <c r="AG12" s="264"/>
      <c r="AI12" s="247" t="str">
        <f t="shared" si="2"/>
        <v>Group B</v>
      </c>
      <c r="AJ12" s="249"/>
      <c r="AK12" s="253"/>
      <c r="AL12" s="250"/>
      <c r="AM12" s="279"/>
      <c r="AN12" s="280"/>
      <c r="AO12" s="251"/>
      <c r="AP12" s="263"/>
      <c r="AQ12" s="263"/>
      <c r="AR12" s="250"/>
      <c r="AS12" s="250"/>
      <c r="AT12" s="264"/>
      <c r="AV12" s="247" t="str">
        <f t="shared" si="3"/>
        <v>Group B</v>
      </c>
      <c r="AW12" s="249"/>
      <c r="AX12" s="253"/>
      <c r="AY12" s="250"/>
      <c r="AZ12" s="279"/>
      <c r="BA12" s="280"/>
      <c r="BB12" s="251"/>
      <c r="BC12" s="263"/>
      <c r="BD12" s="263"/>
      <c r="BE12" s="250"/>
      <c r="BF12" s="250"/>
      <c r="BG12" s="264"/>
      <c r="BI12" s="247" t="str">
        <f t="shared" si="4"/>
        <v>Group B</v>
      </c>
      <c r="BJ12" s="249"/>
      <c r="BK12" s="253"/>
      <c r="BL12" s="250"/>
      <c r="BM12" s="279"/>
      <c r="BN12" s="280"/>
      <c r="BO12" s="251"/>
      <c r="BP12" s="263"/>
      <c r="BQ12" s="263"/>
      <c r="BR12" s="250"/>
      <c r="BS12" s="250"/>
      <c r="BT12" s="264"/>
      <c r="BV12" s="247" t="str">
        <f t="shared" si="5"/>
        <v>Group B</v>
      </c>
      <c r="BW12" s="249"/>
      <c r="BX12" s="253"/>
      <c r="BY12" s="250"/>
      <c r="BZ12" s="279"/>
      <c r="CA12" s="280"/>
      <c r="CB12" s="251"/>
      <c r="CC12" s="263"/>
      <c r="CD12" s="263"/>
      <c r="CE12" s="250"/>
      <c r="CF12" s="250"/>
      <c r="CG12" s="264"/>
      <c r="CI12" s="247" t="str">
        <f t="shared" si="6"/>
        <v>Group B</v>
      </c>
      <c r="CJ12" s="249"/>
      <c r="CK12" s="253"/>
      <c r="CL12" s="250"/>
      <c r="CM12" s="279"/>
      <c r="CN12" s="280"/>
      <c r="CO12" s="251"/>
      <c r="CP12" s="263"/>
      <c r="CQ12" s="263"/>
      <c r="CR12" s="250"/>
      <c r="CS12" s="250"/>
      <c r="CT12" s="264"/>
      <c r="CV12" s="247" t="str">
        <f t="shared" si="7"/>
        <v>Group B</v>
      </c>
      <c r="CW12" s="249"/>
      <c r="CX12" s="253"/>
      <c r="CY12" s="250"/>
      <c r="CZ12" s="279"/>
      <c r="DA12" s="280"/>
      <c r="DB12" s="251"/>
      <c r="DC12" s="263"/>
      <c r="DD12" s="263"/>
      <c r="DE12" s="250"/>
      <c r="DF12" s="250"/>
      <c r="DG12" s="264"/>
      <c r="DI12" s="247" t="str">
        <f t="shared" si="8"/>
        <v>Group B</v>
      </c>
      <c r="DJ12" s="249"/>
      <c r="DK12" s="253"/>
      <c r="DL12" s="250"/>
      <c r="DM12" s="279"/>
      <c r="DN12" s="280"/>
      <c r="DO12" s="251"/>
      <c r="DP12" s="263"/>
      <c r="DQ12" s="263"/>
      <c r="DR12" s="250"/>
      <c r="DS12" s="250"/>
      <c r="DT12" s="264"/>
      <c r="DV12" s="247" t="str">
        <f t="shared" si="9"/>
        <v>Group B</v>
      </c>
      <c r="DW12" s="249"/>
      <c r="DX12" s="253"/>
      <c r="DY12" s="250"/>
      <c r="DZ12" s="279"/>
      <c r="EA12" s="280"/>
      <c r="EB12" s="251"/>
      <c r="EC12" s="263"/>
      <c r="ED12" s="263"/>
      <c r="EE12" s="250"/>
      <c r="EF12" s="250"/>
      <c r="EG12" s="264"/>
      <c r="EI12" s="247" t="str">
        <f t="shared" si="10"/>
        <v>Group B</v>
      </c>
      <c r="EJ12" s="249"/>
      <c r="EK12" s="253"/>
      <c r="EL12" s="250"/>
      <c r="EM12" s="279"/>
      <c r="EN12" s="280"/>
      <c r="EO12" s="251"/>
      <c r="EP12" s="263"/>
      <c r="EQ12" s="263"/>
      <c r="ER12" s="250"/>
      <c r="ES12" s="250"/>
      <c r="ET12" s="264"/>
      <c r="EV12" s="247" t="str">
        <f t="shared" si="11"/>
        <v>Group B</v>
      </c>
      <c r="EW12" s="249"/>
      <c r="EX12" s="253"/>
      <c r="EY12" s="250"/>
      <c r="EZ12" s="279"/>
      <c r="FA12" s="280"/>
      <c r="FB12" s="251"/>
      <c r="FC12" s="263"/>
      <c r="FD12" s="263"/>
      <c r="FE12" s="250"/>
      <c r="FF12" s="250"/>
      <c r="FG12" s="264"/>
      <c r="FI12" s="247" t="str">
        <f t="shared" si="12"/>
        <v>Group B</v>
      </c>
      <c r="FJ12" s="249"/>
      <c r="FK12" s="253"/>
      <c r="FL12" s="250"/>
      <c r="FM12" s="279"/>
      <c r="FN12" s="280"/>
      <c r="FO12" s="251"/>
      <c r="FP12" s="263"/>
      <c r="FQ12" s="263"/>
      <c r="FR12" s="250"/>
      <c r="FS12" s="250"/>
      <c r="FT12" s="264"/>
      <c r="FV12" s="247" t="str">
        <f t="shared" si="13"/>
        <v>Group B</v>
      </c>
      <c r="FW12" s="249"/>
      <c r="FX12" s="253"/>
      <c r="FY12" s="250"/>
      <c r="FZ12" s="279"/>
      <c r="GA12" s="280"/>
      <c r="GB12" s="251"/>
      <c r="GC12" s="263"/>
      <c r="GD12" s="263"/>
      <c r="GE12" s="250"/>
      <c r="GF12" s="250"/>
      <c r="GG12" s="264"/>
      <c r="GI12" s="247" t="str">
        <f t="shared" si="14"/>
        <v>Group B</v>
      </c>
      <c r="GJ12" s="249"/>
      <c r="GK12" s="253"/>
      <c r="GL12" s="250"/>
      <c r="GM12" s="279"/>
      <c r="GN12" s="280"/>
      <c r="GO12" s="251"/>
      <c r="GP12" s="263"/>
      <c r="GQ12" s="263"/>
      <c r="GR12" s="250"/>
      <c r="GS12" s="250"/>
      <c r="GT12" s="264"/>
      <c r="GV12" s="247" t="str">
        <f t="shared" si="15"/>
        <v>Group B</v>
      </c>
      <c r="GW12" s="249"/>
      <c r="GX12" s="253"/>
      <c r="GY12" s="250"/>
      <c r="GZ12" s="279"/>
      <c r="HA12" s="280"/>
      <c r="HB12" s="251"/>
      <c r="HC12" s="263"/>
      <c r="HD12" s="263"/>
      <c r="HE12" s="250"/>
      <c r="HF12" s="250"/>
      <c r="HG12" s="264"/>
      <c r="HI12" s="247" t="str">
        <f t="shared" si="16"/>
        <v>Group B</v>
      </c>
      <c r="HJ12" s="249"/>
      <c r="HK12" s="253"/>
      <c r="HL12" s="250"/>
      <c r="HM12" s="279"/>
      <c r="HN12" s="280"/>
      <c r="HO12" s="251"/>
      <c r="HP12" s="263"/>
      <c r="HQ12" s="263"/>
      <c r="HR12" s="250"/>
      <c r="HS12" s="250"/>
      <c r="HT12" s="264"/>
      <c r="HV12" s="247" t="str">
        <f t="shared" si="17"/>
        <v>Group B</v>
      </c>
      <c r="HW12" s="249"/>
      <c r="HX12" s="253"/>
      <c r="HY12" s="250"/>
      <c r="HZ12" s="279"/>
      <c r="IA12" s="280"/>
      <c r="IB12" s="251"/>
      <c r="IC12" s="263"/>
      <c r="ID12" s="263"/>
      <c r="IE12" s="250"/>
      <c r="IF12" s="250"/>
      <c r="IG12" s="264"/>
      <c r="II12" s="247" t="str">
        <f t="shared" si="18"/>
        <v>Group B</v>
      </c>
      <c r="IJ12" s="249"/>
      <c r="IK12" s="253"/>
      <c r="IL12" s="250"/>
      <c r="IM12" s="279"/>
      <c r="IN12" s="280"/>
      <c r="IO12" s="251"/>
      <c r="IP12" s="263"/>
      <c r="IQ12" s="263"/>
      <c r="IR12" s="250"/>
      <c r="IS12" s="250"/>
      <c r="IT12" s="264"/>
      <c r="IV12" s="247" t="str">
        <f t="shared" si="19"/>
        <v>Group B</v>
      </c>
      <c r="IW12" s="249"/>
      <c r="IX12" s="253"/>
      <c r="IY12" s="250"/>
      <c r="IZ12" s="279"/>
      <c r="JA12" s="280"/>
      <c r="JB12" s="251"/>
      <c r="JC12" s="263"/>
      <c r="JD12" s="263"/>
      <c r="JE12" s="250"/>
      <c r="JF12" s="250"/>
      <c r="JG12" s="264"/>
      <c r="JI12" s="247" t="str">
        <f t="shared" si="20"/>
        <v>Group B</v>
      </c>
      <c r="JJ12" s="249"/>
      <c r="JK12" s="253"/>
      <c r="JL12" s="250"/>
      <c r="JM12" s="279"/>
      <c r="JN12" s="280"/>
      <c r="JO12" s="251"/>
      <c r="JP12" s="263"/>
      <c r="JQ12" s="263"/>
      <c r="JR12" s="250"/>
      <c r="JS12" s="250"/>
      <c r="JT12" s="264"/>
      <c r="JV12" s="247" t="str">
        <f t="shared" si="21"/>
        <v>Group B</v>
      </c>
      <c r="JW12" s="249"/>
      <c r="JX12" s="253"/>
      <c r="JY12" s="250"/>
      <c r="JZ12" s="279"/>
      <c r="KA12" s="280"/>
      <c r="KB12" s="251"/>
      <c r="KC12" s="263"/>
      <c r="KD12" s="263"/>
      <c r="KE12" s="250"/>
      <c r="KF12" s="250"/>
      <c r="KG12" s="264"/>
      <c r="KI12" s="247" t="str">
        <f t="shared" si="22"/>
        <v>Group B</v>
      </c>
      <c r="KJ12" s="249"/>
      <c r="KK12" s="253"/>
      <c r="KL12" s="250"/>
      <c r="KM12" s="279"/>
      <c r="KN12" s="280"/>
      <c r="KO12" s="251"/>
      <c r="KP12" s="263"/>
      <c r="KQ12" s="263"/>
      <c r="KR12" s="250"/>
      <c r="KS12" s="250"/>
      <c r="KT12" s="264"/>
      <c r="KV12" s="247" t="str">
        <f t="shared" si="23"/>
        <v>Group B</v>
      </c>
      <c r="KW12" s="249"/>
      <c r="KX12" s="253"/>
      <c r="KY12" s="250"/>
      <c r="KZ12" s="279"/>
      <c r="LA12" s="280"/>
      <c r="LB12" s="251"/>
      <c r="LC12" s="263"/>
      <c r="LD12" s="263"/>
      <c r="LE12" s="250"/>
      <c r="LF12" s="250"/>
      <c r="LG12" s="264"/>
      <c r="LI12" s="247" t="str">
        <f t="shared" si="24"/>
        <v>Group B</v>
      </c>
      <c r="LJ12" s="249"/>
      <c r="LK12" s="253"/>
      <c r="LL12" s="250"/>
      <c r="LM12" s="279"/>
      <c r="LN12" s="280"/>
      <c r="LO12" s="251"/>
      <c r="LP12" s="263"/>
      <c r="LQ12" s="263"/>
      <c r="LR12" s="250"/>
      <c r="LS12" s="250"/>
      <c r="LT12" s="264"/>
      <c r="LV12" s="247" t="str">
        <f t="shared" si="25"/>
        <v>Group B</v>
      </c>
      <c r="LW12" s="249"/>
      <c r="LX12" s="253"/>
      <c r="LY12" s="250"/>
      <c r="LZ12" s="279"/>
      <c r="MA12" s="280"/>
      <c r="MB12" s="251"/>
      <c r="MC12" s="263"/>
      <c r="MD12" s="263"/>
      <c r="ME12" s="250"/>
      <c r="MF12" s="250"/>
      <c r="MG12" s="264"/>
    </row>
    <row r="13" spans="1:345" x14ac:dyDescent="0.25">
      <c r="B13" s="238">
        <f>INDEX(Groups!$C$7:$C$65,MATCH(C13,Groups!$D$7:$D$65,0))</f>
        <v>30</v>
      </c>
      <c r="C13" s="239" t="str">
        <f>CalcB!$P$22</f>
        <v>Canada</v>
      </c>
      <c r="D13" s="240">
        <f>INDEX(Groups!$C$7:$C$65,MATCH(E13,Groups!$D$7:$D$65,0))</f>
        <v>65</v>
      </c>
      <c r="E13" s="239" t="str">
        <f>CalcB!$Q$22</f>
        <v>Bosnia/Herzeg.</v>
      </c>
      <c r="F13" s="241" t="str">
        <f>CalcB!$R$22</f>
        <v/>
      </c>
      <c r="G13" s="242" t="str">
        <f>CalcB!$S$22</f>
        <v/>
      </c>
      <c r="I13" s="238">
        <f t="shared" si="0"/>
        <v>30</v>
      </c>
      <c r="J13" s="239" t="str">
        <f t="shared" ref="J13:J18" si="156">$C13</f>
        <v>Canada</v>
      </c>
      <c r="K13" s="240">
        <f t="shared" si="26"/>
        <v>65</v>
      </c>
      <c r="L13" s="239" t="str">
        <f t="shared" ref="L13:L18" si="157">$E13</f>
        <v>Bosnia/Herzeg.</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Bosnia/Herzeg.</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Bosnia/Herzeg.</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Bosnia/Herzeg.</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Bosnia/Herzeg.</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Bosnia/Herzeg.</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Bosnia/Herzeg.</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Bosnia/Herzeg.</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Bosnia/Herzeg.</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Bosnia/Herzeg.</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Bosnia/Herzeg.</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Bosnia/Herzeg.</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Bosnia/Herzeg.</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Bosnia/Herzeg.</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Bosnia/Herzeg.</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Bosnia/Herzeg.</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Bosnia/Herzeg.</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Bosnia/Herzeg.</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Bosnia/Herzeg.</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Bosnia/Herzeg.</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Bosnia/Herzeg.</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Bosnia/Herzeg.</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Bosnia/Herzeg.</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Bosnia/Herzeg.</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Bosnia/Herzeg.</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Bosnia/Herzeg.</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x14ac:dyDescent="0.25">
      <c r="B14" s="238">
        <f>INDEX(Groups!$C$7:$C$65,MATCH(C14,Groups!$D$7:$D$65,0))</f>
        <v>55</v>
      </c>
      <c r="C14" s="239" t="str">
        <f>CalcB!$P$23</f>
        <v>Qatar</v>
      </c>
      <c r="D14" s="240">
        <f>INDEX(Groups!$C$7:$C$65,MATCH(E14,Groups!$D$7:$D$65,0))</f>
        <v>19</v>
      </c>
      <c r="E14" s="239" t="str">
        <f>CalcB!$Q$23</f>
        <v>Switzerland</v>
      </c>
      <c r="F14" s="821" t="str">
        <f>CalcB!$R$23</f>
        <v/>
      </c>
      <c r="G14" s="242" t="str">
        <f>CalcB!$S$23</f>
        <v/>
      </c>
      <c r="I14" s="238">
        <f t="shared" si="0"/>
        <v>55</v>
      </c>
      <c r="J14" s="239" t="str">
        <f t="shared" si="156"/>
        <v>Qatar</v>
      </c>
      <c r="K14" s="240">
        <f t="shared" si="26"/>
        <v>19</v>
      </c>
      <c r="L14" s="239" t="str">
        <f t="shared" si="157"/>
        <v>Switzerland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Switzerland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Switzerland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Switzerland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Switzerland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Switzerland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Switzerland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Switzerland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Switzerland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Switzerland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Switzerland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Switzerland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Switzerland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Switzerland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Switzerland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Switzerland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Switzerland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Switzerland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Switzerland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Switzerland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Switzerland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Switzerland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Switzerland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Switzerland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Switzerland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Switzerland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x14ac:dyDescent="0.25">
      <c r="B15" s="238">
        <f>INDEX(Groups!$C$7:$C$65,MATCH(C15,Groups!$D$7:$D$65,0))</f>
        <v>19</v>
      </c>
      <c r="C15" s="239" t="str">
        <f>CalcB!$P$24</f>
        <v>Switzerland</v>
      </c>
      <c r="D15" s="240">
        <f>INDEX(Groups!$C$7:$C$65,MATCH(E15,Groups!$D$7:$D$65,0))</f>
        <v>65</v>
      </c>
      <c r="E15" s="239" t="str">
        <f>CalcB!$Q$24</f>
        <v>Bosnia/Herzeg.</v>
      </c>
      <c r="F15" s="241" t="str">
        <f>CalcB!$R$24</f>
        <v/>
      </c>
      <c r="G15" s="242" t="str">
        <f>CalcB!$S$24</f>
        <v/>
      </c>
      <c r="I15" s="238">
        <f t="shared" si="0"/>
        <v>19</v>
      </c>
      <c r="J15" s="239" t="str">
        <f t="shared" si="156"/>
        <v>Switzerland</v>
      </c>
      <c r="K15" s="240">
        <f t="shared" si="26"/>
        <v>65</v>
      </c>
      <c r="L15" s="239" t="str">
        <f t="shared" si="157"/>
        <v>Bosnia/Herzeg.</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Switzerland</v>
      </c>
      <c r="X15" s="240">
        <f t="shared" si="29"/>
        <v>65</v>
      </c>
      <c r="Y15" s="239" t="str">
        <f t="shared" si="161"/>
        <v>Bosnia/Herzeg.</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Switzerland</v>
      </c>
      <c r="AK15" s="240">
        <f t="shared" si="32"/>
        <v>65</v>
      </c>
      <c r="AL15" s="239" t="str">
        <f t="shared" si="165"/>
        <v>Bosnia/Herzeg.</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Switzerland</v>
      </c>
      <c r="AX15" s="240">
        <f t="shared" si="35"/>
        <v>65</v>
      </c>
      <c r="AY15" s="239" t="str">
        <f t="shared" si="169"/>
        <v>Bosnia/Herzeg.</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Switzerland</v>
      </c>
      <c r="BK15" s="240">
        <f t="shared" si="38"/>
        <v>65</v>
      </c>
      <c r="BL15" s="239" t="str">
        <f t="shared" si="173"/>
        <v>Bosnia/Herzeg.</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Switzerland</v>
      </c>
      <c r="BX15" s="240">
        <f t="shared" si="41"/>
        <v>65</v>
      </c>
      <c r="BY15" s="239" t="str">
        <f t="shared" si="177"/>
        <v>Bosnia/Herzeg.</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Switzerland</v>
      </c>
      <c r="CK15" s="240">
        <f t="shared" si="44"/>
        <v>65</v>
      </c>
      <c r="CL15" s="239" t="str">
        <f t="shared" si="181"/>
        <v>Bosnia/Herzeg.</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Switzerland</v>
      </c>
      <c r="CX15" s="240">
        <f t="shared" si="47"/>
        <v>65</v>
      </c>
      <c r="CY15" s="239" t="str">
        <f t="shared" si="185"/>
        <v>Bosnia/Herzeg.</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Switzerland</v>
      </c>
      <c r="DK15" s="240">
        <f t="shared" si="50"/>
        <v>65</v>
      </c>
      <c r="DL15" s="239" t="str">
        <f t="shared" si="189"/>
        <v>Bosnia/Herzeg.</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Switzerland</v>
      </c>
      <c r="DX15" s="240">
        <f t="shared" si="53"/>
        <v>65</v>
      </c>
      <c r="DY15" s="239" t="str">
        <f t="shared" si="193"/>
        <v>Bosnia/Herzeg.</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Switzerland</v>
      </c>
      <c r="EK15" s="240">
        <f t="shared" si="56"/>
        <v>65</v>
      </c>
      <c r="EL15" s="239" t="str">
        <f t="shared" si="197"/>
        <v>Bosnia/Herzeg.</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Switzerland</v>
      </c>
      <c r="EX15" s="240">
        <f t="shared" si="59"/>
        <v>65</v>
      </c>
      <c r="EY15" s="239" t="str">
        <f t="shared" si="201"/>
        <v>Bosnia/Herzeg.</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Switzerland</v>
      </c>
      <c r="FK15" s="240">
        <f t="shared" si="62"/>
        <v>65</v>
      </c>
      <c r="FL15" s="239" t="str">
        <f t="shared" si="205"/>
        <v>Bosnia/Herzeg.</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Switzerland</v>
      </c>
      <c r="FX15" s="240">
        <f t="shared" si="65"/>
        <v>65</v>
      </c>
      <c r="FY15" s="239" t="str">
        <f t="shared" si="209"/>
        <v>Bosnia/Herzeg.</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Switzerland</v>
      </c>
      <c r="GK15" s="240">
        <f t="shared" si="68"/>
        <v>65</v>
      </c>
      <c r="GL15" s="239" t="str">
        <f t="shared" si="213"/>
        <v>Bosnia/Herzeg.</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Switzerland</v>
      </c>
      <c r="GX15" s="240">
        <f t="shared" si="71"/>
        <v>65</v>
      </c>
      <c r="GY15" s="239" t="str">
        <f t="shared" si="217"/>
        <v>Bosnia/Herzeg.</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Switzerland</v>
      </c>
      <c r="HK15" s="240">
        <f t="shared" si="74"/>
        <v>65</v>
      </c>
      <c r="HL15" s="239" t="str">
        <f t="shared" si="221"/>
        <v>Bosnia/Herzeg.</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Switzerland</v>
      </c>
      <c r="HX15" s="240">
        <f t="shared" si="77"/>
        <v>65</v>
      </c>
      <c r="HY15" s="239" t="str">
        <f t="shared" si="225"/>
        <v>Bosnia/Herzeg.</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Switzerland</v>
      </c>
      <c r="IK15" s="240">
        <f t="shared" si="80"/>
        <v>65</v>
      </c>
      <c r="IL15" s="239" t="str">
        <f t="shared" si="229"/>
        <v>Bosnia/Herzeg.</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Switzerland</v>
      </c>
      <c r="IX15" s="240">
        <f t="shared" si="83"/>
        <v>65</v>
      </c>
      <c r="IY15" s="239" t="str">
        <f t="shared" si="233"/>
        <v>Bosnia/Herzeg.</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Switzerland</v>
      </c>
      <c r="JK15" s="240">
        <f t="shared" si="86"/>
        <v>65</v>
      </c>
      <c r="JL15" s="239" t="str">
        <f t="shared" si="237"/>
        <v>Bosnia/Herzeg.</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Switzerland</v>
      </c>
      <c r="JX15" s="240">
        <f t="shared" si="89"/>
        <v>65</v>
      </c>
      <c r="JY15" s="239" t="str">
        <f t="shared" si="241"/>
        <v>Bosnia/Herzeg.</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Switzerland</v>
      </c>
      <c r="KK15" s="240">
        <f t="shared" si="92"/>
        <v>65</v>
      </c>
      <c r="KL15" s="239" t="str">
        <f t="shared" si="245"/>
        <v>Bosnia/Herzeg.</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Switzerland</v>
      </c>
      <c r="KX15" s="240">
        <f t="shared" si="95"/>
        <v>65</v>
      </c>
      <c r="KY15" s="239" t="str">
        <f t="shared" si="249"/>
        <v>Bosnia/Herzeg.</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Switzerland</v>
      </c>
      <c r="LK15" s="240">
        <f t="shared" si="98"/>
        <v>65</v>
      </c>
      <c r="LL15" s="239" t="str">
        <f t="shared" si="253"/>
        <v>Bosnia/Herzeg.</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Switzerland</v>
      </c>
      <c r="LX15" s="240">
        <f t="shared" si="101"/>
        <v>65</v>
      </c>
      <c r="LY15" s="239" t="str">
        <f t="shared" si="257"/>
        <v>Bosnia/Herzeg.</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x14ac:dyDescent="0.25">
      <c r="B16" s="238">
        <f>INDEX(Groups!$C$7:$C$65,MATCH(C16,Groups!$D$7:$D$65,0))</f>
        <v>30</v>
      </c>
      <c r="C16" s="239" t="str">
        <f>CalcB!$P$25</f>
        <v>Canada</v>
      </c>
      <c r="D16" s="240">
        <f>INDEX(Groups!$C$7:$C$65,MATCH(E16,Groups!$D$7:$D$65,0))</f>
        <v>55</v>
      </c>
      <c r="E16" s="239" t="str">
        <f>CalcB!$Q$25</f>
        <v>Qatar</v>
      </c>
      <c r="F16" s="241" t="str">
        <f>CalcB!$R$25</f>
        <v/>
      </c>
      <c r="G16" s="242" t="str">
        <f>CalcB!$S$25</f>
        <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x14ac:dyDescent="0.25">
      <c r="B17" s="238">
        <f>INDEX(Groups!$C$7:$C$65,MATCH(C17,Groups!$D$7:$D$65,0))</f>
        <v>19</v>
      </c>
      <c r="C17" s="239" t="str">
        <f>CalcB!$P$26</f>
        <v>Switzerland</v>
      </c>
      <c r="D17" s="240">
        <f>INDEX(Groups!$C$7:$C$65,MATCH(E17,Groups!$D$7:$D$65,0))</f>
        <v>30</v>
      </c>
      <c r="E17" s="239" t="str">
        <f>CalcB!$Q$26</f>
        <v>Canada</v>
      </c>
      <c r="F17" s="241" t="str">
        <f>CalcB!$R$26</f>
        <v/>
      </c>
      <c r="G17" s="242" t="str">
        <f>CalcB!$S$26</f>
        <v/>
      </c>
      <c r="I17" s="238">
        <f t="shared" si="0"/>
        <v>19</v>
      </c>
      <c r="J17" s="239" t="str">
        <f t="shared" si="156"/>
        <v>Switzerland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Switzerland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Switzerland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Switzerland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Switzerland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Switzerland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Switzerland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Switzerland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Switzerland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Switzerland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Switzerland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Switzerland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Switzerland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Switzerland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Switzerland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Switzerland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Switzerland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Switzerland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Switzerland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Switzerland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Switzerland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Switzerland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Switzerland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Switzerland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Switzerland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Switzerland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x14ac:dyDescent="0.25">
      <c r="B18" s="238">
        <f>INDEX(Groups!$C$7:$C$65,MATCH(C18,Groups!$D$7:$D$65,0))</f>
        <v>65</v>
      </c>
      <c r="C18" s="239" t="str">
        <f>CalcB!$P$27</f>
        <v>Bosnia/Herzeg.</v>
      </c>
      <c r="D18" s="240">
        <f>INDEX(Groups!$C$7:$C$65,MATCH(E18,Groups!$D$7:$D$65,0))</f>
        <v>55</v>
      </c>
      <c r="E18" s="239" t="str">
        <f>CalcB!$Q$27</f>
        <v>Qatar</v>
      </c>
      <c r="F18" s="241" t="str">
        <f>CalcB!$R$27</f>
        <v/>
      </c>
      <c r="G18" s="242" t="str">
        <f>CalcB!$S$27</f>
        <v/>
      </c>
      <c r="I18" s="238">
        <f t="shared" si="0"/>
        <v>65</v>
      </c>
      <c r="J18" s="239" t="str">
        <f t="shared" si="156"/>
        <v>Bosnia/Herzeg.</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Bosnia/Herzeg.</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Bosnia/Herzeg.</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Bosnia/Herzeg.</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Bosnia/Herzeg.</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Bosnia/Herzeg.</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Bosnia/Herzeg.</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Bosnia/Herzeg.</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Bosnia/Herzeg.</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Bosnia/Herzeg.</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Bosnia/Herzeg.</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Bosnia/Herzeg.</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Bosnia/Herzeg.</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Bosnia/Herzeg.</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Bosnia/Herzeg.</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Bosnia/Herzeg.</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Bosnia/Herzeg.</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Bosnia/Herzeg.</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Bosnia/Herzeg.</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Bosnia/Herzeg.</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Bosnia/Herzeg.</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Bosnia/Herzeg.</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Bosnia/Herzeg.</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Bosnia/Herzeg.</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Bosnia/Herzeg.</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Bosnia/Herzeg.</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x14ac:dyDescent="0.25">
      <c r="B19" s="247" t="str">
        <f>Language!$E$130&amp;" C"</f>
        <v>Group C</v>
      </c>
      <c r="C19" s="248"/>
      <c r="D19" s="253"/>
      <c r="E19" s="250"/>
      <c r="F19" s="254"/>
      <c r="G19" s="255"/>
      <c r="I19" s="247" t="str">
        <f t="shared" si="0"/>
        <v>Group C</v>
      </c>
      <c r="J19" s="249"/>
      <c r="K19" s="253"/>
      <c r="L19" s="250"/>
      <c r="M19" s="279"/>
      <c r="N19" s="280"/>
      <c r="O19" s="251"/>
      <c r="P19" s="263"/>
      <c r="Q19" s="263"/>
      <c r="R19" s="250"/>
      <c r="S19" s="250"/>
      <c r="T19" s="264"/>
      <c r="V19" s="247" t="str">
        <f t="shared" si="1"/>
        <v>Group C</v>
      </c>
      <c r="W19" s="249"/>
      <c r="X19" s="253"/>
      <c r="Y19" s="250"/>
      <c r="Z19" s="279"/>
      <c r="AA19" s="280"/>
      <c r="AB19" s="251"/>
      <c r="AC19" s="263"/>
      <c r="AD19" s="263"/>
      <c r="AE19" s="250"/>
      <c r="AF19" s="250"/>
      <c r="AG19" s="264"/>
      <c r="AI19" s="247" t="str">
        <f t="shared" si="2"/>
        <v>Group C</v>
      </c>
      <c r="AJ19" s="249"/>
      <c r="AK19" s="253"/>
      <c r="AL19" s="250"/>
      <c r="AM19" s="279"/>
      <c r="AN19" s="280"/>
      <c r="AO19" s="251"/>
      <c r="AP19" s="263"/>
      <c r="AQ19" s="263"/>
      <c r="AR19" s="250"/>
      <c r="AS19" s="250"/>
      <c r="AT19" s="264"/>
      <c r="AV19" s="247" t="str">
        <f t="shared" si="3"/>
        <v>Group C</v>
      </c>
      <c r="AW19" s="249"/>
      <c r="AX19" s="253"/>
      <c r="AY19" s="250"/>
      <c r="AZ19" s="279"/>
      <c r="BA19" s="280"/>
      <c r="BB19" s="251"/>
      <c r="BC19" s="263"/>
      <c r="BD19" s="263"/>
      <c r="BE19" s="250"/>
      <c r="BF19" s="250"/>
      <c r="BG19" s="264"/>
      <c r="BI19" s="247" t="str">
        <f t="shared" si="4"/>
        <v>Group C</v>
      </c>
      <c r="BJ19" s="249"/>
      <c r="BK19" s="253"/>
      <c r="BL19" s="250"/>
      <c r="BM19" s="279"/>
      <c r="BN19" s="280"/>
      <c r="BO19" s="251"/>
      <c r="BP19" s="263"/>
      <c r="BQ19" s="263"/>
      <c r="BR19" s="250"/>
      <c r="BS19" s="250"/>
      <c r="BT19" s="264"/>
      <c r="BV19" s="247" t="str">
        <f t="shared" si="5"/>
        <v>Group C</v>
      </c>
      <c r="BW19" s="249"/>
      <c r="BX19" s="253"/>
      <c r="BY19" s="250"/>
      <c r="BZ19" s="279"/>
      <c r="CA19" s="280"/>
      <c r="CB19" s="251"/>
      <c r="CC19" s="263"/>
      <c r="CD19" s="263"/>
      <c r="CE19" s="250"/>
      <c r="CF19" s="250"/>
      <c r="CG19" s="264"/>
      <c r="CI19" s="247" t="str">
        <f t="shared" si="6"/>
        <v>Group C</v>
      </c>
      <c r="CJ19" s="249"/>
      <c r="CK19" s="253"/>
      <c r="CL19" s="250"/>
      <c r="CM19" s="279"/>
      <c r="CN19" s="280"/>
      <c r="CO19" s="251"/>
      <c r="CP19" s="263"/>
      <c r="CQ19" s="263"/>
      <c r="CR19" s="250"/>
      <c r="CS19" s="250"/>
      <c r="CT19" s="264"/>
      <c r="CV19" s="247" t="str">
        <f t="shared" si="7"/>
        <v>Group C</v>
      </c>
      <c r="CW19" s="249"/>
      <c r="CX19" s="253"/>
      <c r="CY19" s="250"/>
      <c r="CZ19" s="279"/>
      <c r="DA19" s="280"/>
      <c r="DB19" s="251"/>
      <c r="DC19" s="263"/>
      <c r="DD19" s="263"/>
      <c r="DE19" s="250"/>
      <c r="DF19" s="250"/>
      <c r="DG19" s="264"/>
      <c r="DI19" s="247" t="str">
        <f t="shared" si="8"/>
        <v>Group C</v>
      </c>
      <c r="DJ19" s="249"/>
      <c r="DK19" s="253"/>
      <c r="DL19" s="250"/>
      <c r="DM19" s="279"/>
      <c r="DN19" s="280"/>
      <c r="DO19" s="251"/>
      <c r="DP19" s="263"/>
      <c r="DQ19" s="263"/>
      <c r="DR19" s="250"/>
      <c r="DS19" s="250"/>
      <c r="DT19" s="264"/>
      <c r="DV19" s="247" t="str">
        <f t="shared" si="9"/>
        <v>Group C</v>
      </c>
      <c r="DW19" s="249"/>
      <c r="DX19" s="253"/>
      <c r="DY19" s="250"/>
      <c r="DZ19" s="279"/>
      <c r="EA19" s="280"/>
      <c r="EB19" s="251"/>
      <c r="EC19" s="263"/>
      <c r="ED19" s="263"/>
      <c r="EE19" s="250"/>
      <c r="EF19" s="250"/>
      <c r="EG19" s="264"/>
      <c r="EI19" s="247" t="str">
        <f t="shared" si="10"/>
        <v>Group C</v>
      </c>
      <c r="EJ19" s="249"/>
      <c r="EK19" s="253"/>
      <c r="EL19" s="250"/>
      <c r="EM19" s="279"/>
      <c r="EN19" s="280"/>
      <c r="EO19" s="251"/>
      <c r="EP19" s="263"/>
      <c r="EQ19" s="263"/>
      <c r="ER19" s="250"/>
      <c r="ES19" s="250"/>
      <c r="ET19" s="264"/>
      <c r="EV19" s="247" t="str">
        <f t="shared" si="11"/>
        <v>Group C</v>
      </c>
      <c r="EW19" s="249"/>
      <c r="EX19" s="253"/>
      <c r="EY19" s="250"/>
      <c r="EZ19" s="279"/>
      <c r="FA19" s="280"/>
      <c r="FB19" s="251"/>
      <c r="FC19" s="263"/>
      <c r="FD19" s="263"/>
      <c r="FE19" s="250"/>
      <c r="FF19" s="250"/>
      <c r="FG19" s="264"/>
      <c r="FI19" s="247" t="str">
        <f t="shared" si="12"/>
        <v>Group C</v>
      </c>
      <c r="FJ19" s="249"/>
      <c r="FK19" s="253"/>
      <c r="FL19" s="250"/>
      <c r="FM19" s="279"/>
      <c r="FN19" s="280"/>
      <c r="FO19" s="251"/>
      <c r="FP19" s="263"/>
      <c r="FQ19" s="263"/>
      <c r="FR19" s="250"/>
      <c r="FS19" s="250"/>
      <c r="FT19" s="264"/>
      <c r="FV19" s="247" t="str">
        <f t="shared" si="13"/>
        <v>Group C</v>
      </c>
      <c r="FW19" s="249"/>
      <c r="FX19" s="253"/>
      <c r="FY19" s="250"/>
      <c r="FZ19" s="279"/>
      <c r="GA19" s="280"/>
      <c r="GB19" s="251"/>
      <c r="GC19" s="263"/>
      <c r="GD19" s="263"/>
      <c r="GE19" s="250"/>
      <c r="GF19" s="250"/>
      <c r="GG19" s="264"/>
      <c r="GI19" s="247" t="str">
        <f t="shared" si="14"/>
        <v>Group C</v>
      </c>
      <c r="GJ19" s="249"/>
      <c r="GK19" s="253"/>
      <c r="GL19" s="250"/>
      <c r="GM19" s="279"/>
      <c r="GN19" s="280"/>
      <c r="GO19" s="251"/>
      <c r="GP19" s="263"/>
      <c r="GQ19" s="263"/>
      <c r="GR19" s="250"/>
      <c r="GS19" s="250"/>
      <c r="GT19" s="264"/>
      <c r="GV19" s="247" t="str">
        <f t="shared" si="15"/>
        <v>Group C</v>
      </c>
      <c r="GW19" s="249"/>
      <c r="GX19" s="253"/>
      <c r="GY19" s="250"/>
      <c r="GZ19" s="279"/>
      <c r="HA19" s="280"/>
      <c r="HB19" s="251"/>
      <c r="HC19" s="263"/>
      <c r="HD19" s="263"/>
      <c r="HE19" s="250"/>
      <c r="HF19" s="250"/>
      <c r="HG19" s="264"/>
      <c r="HI19" s="247" t="str">
        <f t="shared" si="16"/>
        <v>Group C</v>
      </c>
      <c r="HJ19" s="249"/>
      <c r="HK19" s="253"/>
      <c r="HL19" s="250"/>
      <c r="HM19" s="279"/>
      <c r="HN19" s="280"/>
      <c r="HO19" s="251"/>
      <c r="HP19" s="263"/>
      <c r="HQ19" s="263"/>
      <c r="HR19" s="250"/>
      <c r="HS19" s="250"/>
      <c r="HT19" s="264"/>
      <c r="HV19" s="247" t="str">
        <f t="shared" si="17"/>
        <v>Group C</v>
      </c>
      <c r="HW19" s="249"/>
      <c r="HX19" s="253"/>
      <c r="HY19" s="250"/>
      <c r="HZ19" s="279"/>
      <c r="IA19" s="280"/>
      <c r="IB19" s="251"/>
      <c r="IC19" s="263"/>
      <c r="ID19" s="263"/>
      <c r="IE19" s="250"/>
      <c r="IF19" s="250"/>
      <c r="IG19" s="264"/>
      <c r="II19" s="247" t="str">
        <f t="shared" si="18"/>
        <v>Group C</v>
      </c>
      <c r="IJ19" s="249"/>
      <c r="IK19" s="253"/>
      <c r="IL19" s="250"/>
      <c r="IM19" s="279"/>
      <c r="IN19" s="280"/>
      <c r="IO19" s="251"/>
      <c r="IP19" s="263"/>
      <c r="IQ19" s="263"/>
      <c r="IR19" s="250"/>
      <c r="IS19" s="250"/>
      <c r="IT19" s="264"/>
      <c r="IV19" s="247" t="str">
        <f t="shared" si="19"/>
        <v>Group C</v>
      </c>
      <c r="IW19" s="249"/>
      <c r="IX19" s="253"/>
      <c r="IY19" s="250"/>
      <c r="IZ19" s="279"/>
      <c r="JA19" s="280"/>
      <c r="JB19" s="251"/>
      <c r="JC19" s="263"/>
      <c r="JD19" s="263"/>
      <c r="JE19" s="250"/>
      <c r="JF19" s="250"/>
      <c r="JG19" s="264"/>
      <c r="JI19" s="247" t="str">
        <f t="shared" si="20"/>
        <v>Group C</v>
      </c>
      <c r="JJ19" s="249"/>
      <c r="JK19" s="253"/>
      <c r="JL19" s="250"/>
      <c r="JM19" s="279"/>
      <c r="JN19" s="280"/>
      <c r="JO19" s="251"/>
      <c r="JP19" s="263"/>
      <c r="JQ19" s="263"/>
      <c r="JR19" s="250"/>
      <c r="JS19" s="250"/>
      <c r="JT19" s="264"/>
      <c r="JV19" s="247" t="str">
        <f t="shared" si="21"/>
        <v>Group C</v>
      </c>
      <c r="JW19" s="249"/>
      <c r="JX19" s="253"/>
      <c r="JY19" s="250"/>
      <c r="JZ19" s="279"/>
      <c r="KA19" s="280"/>
      <c r="KB19" s="251"/>
      <c r="KC19" s="263"/>
      <c r="KD19" s="263"/>
      <c r="KE19" s="250"/>
      <c r="KF19" s="250"/>
      <c r="KG19" s="264"/>
      <c r="KI19" s="247" t="str">
        <f t="shared" si="22"/>
        <v>Group C</v>
      </c>
      <c r="KJ19" s="249"/>
      <c r="KK19" s="253"/>
      <c r="KL19" s="250"/>
      <c r="KM19" s="279"/>
      <c r="KN19" s="280"/>
      <c r="KO19" s="251"/>
      <c r="KP19" s="263"/>
      <c r="KQ19" s="263"/>
      <c r="KR19" s="250"/>
      <c r="KS19" s="250"/>
      <c r="KT19" s="264"/>
      <c r="KV19" s="247" t="str">
        <f t="shared" si="23"/>
        <v>Group C</v>
      </c>
      <c r="KW19" s="249"/>
      <c r="KX19" s="253"/>
      <c r="KY19" s="250"/>
      <c r="KZ19" s="279"/>
      <c r="LA19" s="280"/>
      <c r="LB19" s="251"/>
      <c r="LC19" s="263"/>
      <c r="LD19" s="263"/>
      <c r="LE19" s="250"/>
      <c r="LF19" s="250"/>
      <c r="LG19" s="264"/>
      <c r="LI19" s="247" t="str">
        <f t="shared" si="24"/>
        <v>Group C</v>
      </c>
      <c r="LJ19" s="249"/>
      <c r="LK19" s="253"/>
      <c r="LL19" s="250"/>
      <c r="LM19" s="279"/>
      <c r="LN19" s="280"/>
      <c r="LO19" s="251"/>
      <c r="LP19" s="263"/>
      <c r="LQ19" s="263"/>
      <c r="LR19" s="250"/>
      <c r="LS19" s="250"/>
      <c r="LT19" s="264"/>
      <c r="LV19" s="247" t="str">
        <f t="shared" si="25"/>
        <v>Group C</v>
      </c>
      <c r="LW19" s="249"/>
      <c r="LX19" s="253"/>
      <c r="LY19" s="250"/>
      <c r="LZ19" s="279"/>
      <c r="MA19" s="280"/>
      <c r="MB19" s="251"/>
      <c r="MC19" s="263"/>
      <c r="MD19" s="263"/>
      <c r="ME19" s="250"/>
      <c r="MF19" s="250"/>
      <c r="MG19" s="264"/>
    </row>
    <row r="20" spans="2:345" x14ac:dyDescent="0.25">
      <c r="B20" s="238">
        <f>INDEX(Groups!$C$7:$C$65,MATCH(C20,Groups!$D$7:$D$65,0))</f>
        <v>6</v>
      </c>
      <c r="C20" s="239" t="str">
        <f>CalcC!$P$22</f>
        <v>Brazil</v>
      </c>
      <c r="D20" s="240">
        <f>INDEX(Groups!$C$7:$C$65,MATCH(E20,Groups!$D$7:$D$65,0))</f>
        <v>8</v>
      </c>
      <c r="E20" s="239" t="str">
        <f>CalcC!$Q$22</f>
        <v>Morocco</v>
      </c>
      <c r="F20" s="241" t="str">
        <f>CalcC!$R$22</f>
        <v/>
      </c>
      <c r="G20" s="242" t="str">
        <f>CalcC!$S$22</f>
        <v/>
      </c>
      <c r="I20" s="238">
        <f t="shared" si="0"/>
        <v>6</v>
      </c>
      <c r="J20" s="239" t="str">
        <f t="shared" ref="J20:J25" si="260">$C20</f>
        <v>Brazil</v>
      </c>
      <c r="K20" s="240">
        <f t="shared" si="26"/>
        <v>8</v>
      </c>
      <c r="L20" s="239" t="str">
        <f t="shared" ref="L20:L25" si="261">$E20</f>
        <v>Morocco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v>
      </c>
      <c r="X20" s="240">
        <f t="shared" si="29"/>
        <v>8</v>
      </c>
      <c r="Y20" s="239" t="str">
        <f t="shared" ref="Y20:Y25" si="265">$E20</f>
        <v>Morocco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v>
      </c>
      <c r="AK20" s="240">
        <f t="shared" si="32"/>
        <v>8</v>
      </c>
      <c r="AL20" s="239" t="str">
        <f t="shared" ref="AL20:AL25" si="269">$E20</f>
        <v>Morocco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v>
      </c>
      <c r="AX20" s="240">
        <f t="shared" si="35"/>
        <v>8</v>
      </c>
      <c r="AY20" s="239" t="str">
        <f t="shared" ref="AY20:AY25" si="273">$E20</f>
        <v>Morocco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v>
      </c>
      <c r="BK20" s="240">
        <f t="shared" si="38"/>
        <v>8</v>
      </c>
      <c r="BL20" s="239" t="str">
        <f t="shared" ref="BL20:BL25" si="277">$E20</f>
        <v>Morocco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v>
      </c>
      <c r="BX20" s="240">
        <f t="shared" si="41"/>
        <v>8</v>
      </c>
      <c r="BY20" s="239" t="str">
        <f t="shared" ref="BY20:BY25" si="281">$E20</f>
        <v>Morocco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v>
      </c>
      <c r="CK20" s="240">
        <f t="shared" si="44"/>
        <v>8</v>
      </c>
      <c r="CL20" s="239" t="str">
        <f t="shared" ref="CL20:CL25" si="285">$E20</f>
        <v>Morocco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v>
      </c>
      <c r="CX20" s="240">
        <f t="shared" si="47"/>
        <v>8</v>
      </c>
      <c r="CY20" s="239" t="str">
        <f t="shared" ref="CY20:CY25" si="289">$E20</f>
        <v>Morocco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v>
      </c>
      <c r="DK20" s="240">
        <f t="shared" si="50"/>
        <v>8</v>
      </c>
      <c r="DL20" s="239" t="str">
        <f t="shared" ref="DL20:DL25" si="293">$E20</f>
        <v>Morocco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v>
      </c>
      <c r="DX20" s="240">
        <f t="shared" si="53"/>
        <v>8</v>
      </c>
      <c r="DY20" s="239" t="str">
        <f t="shared" ref="DY20:DY25" si="297">$E20</f>
        <v>Morocco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v>
      </c>
      <c r="EK20" s="240">
        <f t="shared" si="56"/>
        <v>8</v>
      </c>
      <c r="EL20" s="239" t="str">
        <f t="shared" ref="EL20:EL25" si="301">$E20</f>
        <v>Morocco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v>
      </c>
      <c r="EX20" s="240">
        <f t="shared" si="59"/>
        <v>8</v>
      </c>
      <c r="EY20" s="239" t="str">
        <f t="shared" ref="EY20:EY25" si="305">$E20</f>
        <v>Morocco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v>
      </c>
      <c r="FK20" s="240">
        <f t="shared" si="62"/>
        <v>8</v>
      </c>
      <c r="FL20" s="239" t="str">
        <f t="shared" ref="FL20:FL25" si="309">$E20</f>
        <v>Morocco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v>
      </c>
      <c r="FX20" s="240">
        <f t="shared" si="65"/>
        <v>8</v>
      </c>
      <c r="FY20" s="239" t="str">
        <f t="shared" ref="FY20:FY25" si="313">$E20</f>
        <v>Morocco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v>
      </c>
      <c r="GK20" s="240">
        <f t="shared" si="68"/>
        <v>8</v>
      </c>
      <c r="GL20" s="239" t="str">
        <f t="shared" ref="GL20:GL25" si="317">$E20</f>
        <v>Morocco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v>
      </c>
      <c r="GX20" s="240">
        <f t="shared" si="71"/>
        <v>8</v>
      </c>
      <c r="GY20" s="239" t="str">
        <f t="shared" ref="GY20:GY25" si="321">$E20</f>
        <v>Morocco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v>
      </c>
      <c r="HK20" s="240">
        <f t="shared" si="74"/>
        <v>8</v>
      </c>
      <c r="HL20" s="239" t="str">
        <f t="shared" ref="HL20:HL25" si="325">$E20</f>
        <v>Morocco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v>
      </c>
      <c r="HX20" s="240">
        <f t="shared" si="77"/>
        <v>8</v>
      </c>
      <c r="HY20" s="239" t="str">
        <f t="shared" ref="HY20:HY25" si="329">$E20</f>
        <v>Morocco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v>
      </c>
      <c r="IK20" s="240">
        <f t="shared" si="80"/>
        <v>8</v>
      </c>
      <c r="IL20" s="239" t="str">
        <f t="shared" ref="IL20:IL25" si="333">$E20</f>
        <v>Morocco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v>
      </c>
      <c r="IX20" s="240">
        <f t="shared" si="83"/>
        <v>8</v>
      </c>
      <c r="IY20" s="239" t="str">
        <f t="shared" ref="IY20:IY25" si="337">$E20</f>
        <v>Morocco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v>
      </c>
      <c r="JK20" s="240">
        <f t="shared" si="86"/>
        <v>8</v>
      </c>
      <c r="JL20" s="239" t="str">
        <f t="shared" ref="JL20:JL25" si="341">$E20</f>
        <v>Morocco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v>
      </c>
      <c r="JX20" s="240">
        <f t="shared" si="89"/>
        <v>8</v>
      </c>
      <c r="JY20" s="239" t="str">
        <f t="shared" ref="JY20:JY25" si="345">$E20</f>
        <v>Morocco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v>
      </c>
      <c r="KK20" s="240">
        <f t="shared" si="92"/>
        <v>8</v>
      </c>
      <c r="KL20" s="239" t="str">
        <f t="shared" ref="KL20:KL25" si="349">$E20</f>
        <v>Morocco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v>
      </c>
      <c r="KX20" s="240">
        <f t="shared" si="95"/>
        <v>8</v>
      </c>
      <c r="KY20" s="239" t="str">
        <f t="shared" ref="KY20:KY25" si="353">$E20</f>
        <v>Morocco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v>
      </c>
      <c r="LK20" s="240">
        <f t="shared" si="98"/>
        <v>8</v>
      </c>
      <c r="LL20" s="239" t="str">
        <f t="shared" ref="LL20:LL25" si="357">$E20</f>
        <v>Morocco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v>
      </c>
      <c r="LX20" s="240">
        <f t="shared" si="101"/>
        <v>8</v>
      </c>
      <c r="LY20" s="239" t="str">
        <f t="shared" ref="LY20:LY25" si="361">$E20</f>
        <v>Morocco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x14ac:dyDescent="0.25">
      <c r="B21" s="238">
        <f>INDEX(Groups!$C$7:$C$65,MATCH(C21,Groups!$D$7:$D$65,0))</f>
        <v>83</v>
      </c>
      <c r="C21" s="239" t="str">
        <f>CalcC!$P$23</f>
        <v>Haiti</v>
      </c>
      <c r="D21" s="240">
        <f>INDEX(Groups!$C$7:$C$65,MATCH(E21,Groups!$D$7:$D$65,0))</f>
        <v>43</v>
      </c>
      <c r="E21" s="239" t="str">
        <f>CalcC!$Q$23</f>
        <v>Scotland</v>
      </c>
      <c r="F21" s="821" t="str">
        <f>CalcC!$R$23</f>
        <v/>
      </c>
      <c r="G21" s="242" t="str">
        <f>CalcC!$S$23</f>
        <v/>
      </c>
      <c r="I21" s="238">
        <f t="shared" si="0"/>
        <v>83</v>
      </c>
      <c r="J21" s="239" t="str">
        <f t="shared" si="260"/>
        <v>Haiti</v>
      </c>
      <c r="K21" s="240">
        <f t="shared" si="26"/>
        <v>43</v>
      </c>
      <c r="L21" s="239" t="str">
        <f t="shared" si="261"/>
        <v>Scotland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Haiti</v>
      </c>
      <c r="X21" s="240">
        <f t="shared" si="29"/>
        <v>43</v>
      </c>
      <c r="Y21" s="239" t="str">
        <f t="shared" si="265"/>
        <v>Scotland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Haiti</v>
      </c>
      <c r="AK21" s="240">
        <f t="shared" si="32"/>
        <v>43</v>
      </c>
      <c r="AL21" s="239" t="str">
        <f t="shared" si="269"/>
        <v>Scotland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Haiti</v>
      </c>
      <c r="AX21" s="240">
        <f t="shared" si="35"/>
        <v>43</v>
      </c>
      <c r="AY21" s="239" t="str">
        <f t="shared" si="273"/>
        <v>Scotland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Haiti</v>
      </c>
      <c r="BK21" s="240">
        <f t="shared" si="38"/>
        <v>43</v>
      </c>
      <c r="BL21" s="239" t="str">
        <f t="shared" si="277"/>
        <v>Scotland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Haiti</v>
      </c>
      <c r="BX21" s="240">
        <f t="shared" si="41"/>
        <v>43</v>
      </c>
      <c r="BY21" s="239" t="str">
        <f t="shared" si="281"/>
        <v>Scotland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Haiti</v>
      </c>
      <c r="CK21" s="240">
        <f t="shared" si="44"/>
        <v>43</v>
      </c>
      <c r="CL21" s="239" t="str">
        <f t="shared" si="285"/>
        <v>Scotland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Haiti</v>
      </c>
      <c r="CX21" s="240">
        <f t="shared" si="47"/>
        <v>43</v>
      </c>
      <c r="CY21" s="239" t="str">
        <f t="shared" si="289"/>
        <v>Scotland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Haiti</v>
      </c>
      <c r="DK21" s="240">
        <f t="shared" si="50"/>
        <v>43</v>
      </c>
      <c r="DL21" s="239" t="str">
        <f t="shared" si="293"/>
        <v>Scotland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Haiti</v>
      </c>
      <c r="DX21" s="240">
        <f t="shared" si="53"/>
        <v>43</v>
      </c>
      <c r="DY21" s="239" t="str">
        <f t="shared" si="297"/>
        <v>Scotland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Haiti</v>
      </c>
      <c r="EK21" s="240">
        <f t="shared" si="56"/>
        <v>43</v>
      </c>
      <c r="EL21" s="239" t="str">
        <f t="shared" si="301"/>
        <v>Scotland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Haiti</v>
      </c>
      <c r="EX21" s="240">
        <f t="shared" si="59"/>
        <v>43</v>
      </c>
      <c r="EY21" s="239" t="str">
        <f t="shared" si="305"/>
        <v>Scotland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Haiti</v>
      </c>
      <c r="FK21" s="240">
        <f t="shared" si="62"/>
        <v>43</v>
      </c>
      <c r="FL21" s="239" t="str">
        <f t="shared" si="309"/>
        <v>Scotland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Haiti</v>
      </c>
      <c r="FX21" s="240">
        <f t="shared" si="65"/>
        <v>43</v>
      </c>
      <c r="FY21" s="239" t="str">
        <f t="shared" si="313"/>
        <v>Scotland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Haiti</v>
      </c>
      <c r="GK21" s="240">
        <f t="shared" si="68"/>
        <v>43</v>
      </c>
      <c r="GL21" s="239" t="str">
        <f t="shared" si="317"/>
        <v>Scotland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Haiti</v>
      </c>
      <c r="GX21" s="240">
        <f t="shared" si="71"/>
        <v>43</v>
      </c>
      <c r="GY21" s="239" t="str">
        <f t="shared" si="321"/>
        <v>Scotland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Haiti</v>
      </c>
      <c r="HK21" s="240">
        <f t="shared" si="74"/>
        <v>43</v>
      </c>
      <c r="HL21" s="239" t="str">
        <f t="shared" si="325"/>
        <v>Scotland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Haiti</v>
      </c>
      <c r="HX21" s="240">
        <f t="shared" si="77"/>
        <v>43</v>
      </c>
      <c r="HY21" s="239" t="str">
        <f t="shared" si="329"/>
        <v>Scotland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Haiti</v>
      </c>
      <c r="IK21" s="240">
        <f t="shared" si="80"/>
        <v>43</v>
      </c>
      <c r="IL21" s="239" t="str">
        <f t="shared" si="333"/>
        <v>Scotland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Haiti</v>
      </c>
      <c r="IX21" s="240">
        <f t="shared" si="83"/>
        <v>43</v>
      </c>
      <c r="IY21" s="239" t="str">
        <f t="shared" si="337"/>
        <v>Scotland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Haiti</v>
      </c>
      <c r="JK21" s="240">
        <f t="shared" si="86"/>
        <v>43</v>
      </c>
      <c r="JL21" s="239" t="str">
        <f t="shared" si="341"/>
        <v>Scotland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Haiti</v>
      </c>
      <c r="JX21" s="240">
        <f t="shared" si="89"/>
        <v>43</v>
      </c>
      <c r="JY21" s="239" t="str">
        <f t="shared" si="345"/>
        <v>Scotland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Haiti</v>
      </c>
      <c r="KK21" s="240">
        <f t="shared" si="92"/>
        <v>43</v>
      </c>
      <c r="KL21" s="239" t="str">
        <f t="shared" si="349"/>
        <v>Scotland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Haiti</v>
      </c>
      <c r="KX21" s="240">
        <f t="shared" si="95"/>
        <v>43</v>
      </c>
      <c r="KY21" s="239" t="str">
        <f t="shared" si="353"/>
        <v>Scotland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Haiti</v>
      </c>
      <c r="LK21" s="240">
        <f t="shared" si="98"/>
        <v>43</v>
      </c>
      <c r="LL21" s="239" t="str">
        <f t="shared" si="357"/>
        <v>Scotland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Haiti</v>
      </c>
      <c r="LX21" s="240">
        <f t="shared" si="101"/>
        <v>43</v>
      </c>
      <c r="LY21" s="239" t="str">
        <f t="shared" si="361"/>
        <v>Scotland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x14ac:dyDescent="0.25">
      <c r="B22" s="238">
        <f>INDEX(Groups!$C$7:$C$65,MATCH(C22,Groups!$D$7:$D$65,0))</f>
        <v>43</v>
      </c>
      <c r="C22" s="239" t="str">
        <f>CalcC!$P$24</f>
        <v>Scotland</v>
      </c>
      <c r="D22" s="240">
        <f>INDEX(Groups!$C$7:$C$65,MATCH(E22,Groups!$D$7:$D$65,0))</f>
        <v>8</v>
      </c>
      <c r="E22" s="239" t="str">
        <f>CalcC!$Q$24</f>
        <v>Morocco</v>
      </c>
      <c r="F22" s="241" t="str">
        <f>CalcC!$R$24</f>
        <v/>
      </c>
      <c r="G22" s="242" t="str">
        <f>CalcC!$S$24</f>
        <v/>
      </c>
      <c r="I22" s="238">
        <f t="shared" si="0"/>
        <v>43</v>
      </c>
      <c r="J22" s="239" t="str">
        <f t="shared" si="260"/>
        <v>Scotland</v>
      </c>
      <c r="K22" s="240">
        <f t="shared" si="26"/>
        <v>8</v>
      </c>
      <c r="L22" s="239" t="str">
        <f t="shared" si="261"/>
        <v>Morocco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Scotland</v>
      </c>
      <c r="X22" s="240">
        <f t="shared" si="29"/>
        <v>8</v>
      </c>
      <c r="Y22" s="239" t="str">
        <f t="shared" si="265"/>
        <v>Morocco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Scotland</v>
      </c>
      <c r="AK22" s="240">
        <f t="shared" si="32"/>
        <v>8</v>
      </c>
      <c r="AL22" s="239" t="str">
        <f t="shared" si="269"/>
        <v>Morocco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Scotland</v>
      </c>
      <c r="AX22" s="240">
        <f t="shared" si="35"/>
        <v>8</v>
      </c>
      <c r="AY22" s="239" t="str">
        <f t="shared" si="273"/>
        <v>Morocco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Scotland</v>
      </c>
      <c r="BK22" s="240">
        <f t="shared" si="38"/>
        <v>8</v>
      </c>
      <c r="BL22" s="239" t="str">
        <f t="shared" si="277"/>
        <v>Morocco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Scotland</v>
      </c>
      <c r="BX22" s="240">
        <f t="shared" si="41"/>
        <v>8</v>
      </c>
      <c r="BY22" s="239" t="str">
        <f t="shared" si="281"/>
        <v>Morocco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Scotland</v>
      </c>
      <c r="CK22" s="240">
        <f t="shared" si="44"/>
        <v>8</v>
      </c>
      <c r="CL22" s="239" t="str">
        <f t="shared" si="285"/>
        <v>Morocco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Scotland</v>
      </c>
      <c r="CX22" s="240">
        <f t="shared" si="47"/>
        <v>8</v>
      </c>
      <c r="CY22" s="239" t="str">
        <f t="shared" si="289"/>
        <v>Morocco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Scotland</v>
      </c>
      <c r="DK22" s="240">
        <f t="shared" si="50"/>
        <v>8</v>
      </c>
      <c r="DL22" s="239" t="str">
        <f t="shared" si="293"/>
        <v>Morocco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Scotland</v>
      </c>
      <c r="DX22" s="240">
        <f t="shared" si="53"/>
        <v>8</v>
      </c>
      <c r="DY22" s="239" t="str">
        <f t="shared" si="297"/>
        <v>Morocco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Scotland</v>
      </c>
      <c r="EK22" s="240">
        <f t="shared" si="56"/>
        <v>8</v>
      </c>
      <c r="EL22" s="239" t="str">
        <f t="shared" si="301"/>
        <v>Morocco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Scotland</v>
      </c>
      <c r="EX22" s="240">
        <f t="shared" si="59"/>
        <v>8</v>
      </c>
      <c r="EY22" s="239" t="str">
        <f t="shared" si="305"/>
        <v>Morocco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Scotland</v>
      </c>
      <c r="FK22" s="240">
        <f t="shared" si="62"/>
        <v>8</v>
      </c>
      <c r="FL22" s="239" t="str">
        <f t="shared" si="309"/>
        <v>Morocco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Scotland</v>
      </c>
      <c r="FX22" s="240">
        <f t="shared" si="65"/>
        <v>8</v>
      </c>
      <c r="FY22" s="239" t="str">
        <f t="shared" si="313"/>
        <v>Morocco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Scotland</v>
      </c>
      <c r="GK22" s="240">
        <f t="shared" si="68"/>
        <v>8</v>
      </c>
      <c r="GL22" s="239" t="str">
        <f t="shared" si="317"/>
        <v>Morocco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Scotland</v>
      </c>
      <c r="GX22" s="240">
        <f t="shared" si="71"/>
        <v>8</v>
      </c>
      <c r="GY22" s="239" t="str">
        <f t="shared" si="321"/>
        <v>Morocco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Scotland</v>
      </c>
      <c r="HK22" s="240">
        <f t="shared" si="74"/>
        <v>8</v>
      </c>
      <c r="HL22" s="239" t="str">
        <f t="shared" si="325"/>
        <v>Morocco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Scotland</v>
      </c>
      <c r="HX22" s="240">
        <f t="shared" si="77"/>
        <v>8</v>
      </c>
      <c r="HY22" s="239" t="str">
        <f t="shared" si="329"/>
        <v>Morocco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Scotland</v>
      </c>
      <c r="IK22" s="240">
        <f t="shared" si="80"/>
        <v>8</v>
      </c>
      <c r="IL22" s="239" t="str">
        <f t="shared" si="333"/>
        <v>Morocco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Scotland</v>
      </c>
      <c r="IX22" s="240">
        <f t="shared" si="83"/>
        <v>8</v>
      </c>
      <c r="IY22" s="239" t="str">
        <f t="shared" si="337"/>
        <v>Morocco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Scotland</v>
      </c>
      <c r="JK22" s="240">
        <f t="shared" si="86"/>
        <v>8</v>
      </c>
      <c r="JL22" s="239" t="str">
        <f t="shared" si="341"/>
        <v>Morocco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Scotland</v>
      </c>
      <c r="JX22" s="240">
        <f t="shared" si="89"/>
        <v>8</v>
      </c>
      <c r="JY22" s="239" t="str">
        <f t="shared" si="345"/>
        <v>Morocco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Scotland</v>
      </c>
      <c r="KK22" s="240">
        <f t="shared" si="92"/>
        <v>8</v>
      </c>
      <c r="KL22" s="239" t="str">
        <f t="shared" si="349"/>
        <v>Morocco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Scotland</v>
      </c>
      <c r="KX22" s="240">
        <f t="shared" si="95"/>
        <v>8</v>
      </c>
      <c r="KY22" s="239" t="str">
        <f t="shared" si="353"/>
        <v>Morocco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Scotland</v>
      </c>
      <c r="LK22" s="240">
        <f t="shared" si="98"/>
        <v>8</v>
      </c>
      <c r="LL22" s="239" t="str">
        <f t="shared" si="357"/>
        <v>Morocco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Scotland</v>
      </c>
      <c r="LX22" s="240">
        <f t="shared" si="101"/>
        <v>8</v>
      </c>
      <c r="LY22" s="239" t="str">
        <f t="shared" si="361"/>
        <v>Morocco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x14ac:dyDescent="0.25">
      <c r="B23" s="238">
        <f>INDEX(Groups!$C$7:$C$65,MATCH(C23,Groups!$D$7:$D$65,0))</f>
        <v>6</v>
      </c>
      <c r="C23" s="239" t="str">
        <f>CalcC!$P$25</f>
        <v>Brazil</v>
      </c>
      <c r="D23" s="240">
        <f>INDEX(Groups!$C$7:$C$65,MATCH(E23,Groups!$D$7:$D$65,0))</f>
        <v>83</v>
      </c>
      <c r="E23" s="239" t="str">
        <f>CalcC!$Q$25</f>
        <v>Haiti</v>
      </c>
      <c r="F23" s="241" t="str">
        <f>CalcC!$R$25</f>
        <v/>
      </c>
      <c r="G23" s="242" t="str">
        <f>CalcC!$S$25</f>
        <v/>
      </c>
      <c r="I23" s="238">
        <f t="shared" si="0"/>
        <v>6</v>
      </c>
      <c r="J23" s="239" t="str">
        <f t="shared" si="260"/>
        <v>Brazil</v>
      </c>
      <c r="K23" s="240">
        <f t="shared" si="26"/>
        <v>83</v>
      </c>
      <c r="L23" s="239" t="str">
        <f t="shared" si="261"/>
        <v>Haiti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v>
      </c>
      <c r="X23" s="240">
        <f t="shared" si="29"/>
        <v>83</v>
      </c>
      <c r="Y23" s="239" t="str">
        <f t="shared" si="265"/>
        <v>Haiti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v>
      </c>
      <c r="AK23" s="240">
        <f t="shared" si="32"/>
        <v>83</v>
      </c>
      <c r="AL23" s="239" t="str">
        <f t="shared" si="269"/>
        <v>Haiti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v>
      </c>
      <c r="AX23" s="240">
        <f t="shared" si="35"/>
        <v>83</v>
      </c>
      <c r="AY23" s="239" t="str">
        <f t="shared" si="273"/>
        <v>Haiti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v>
      </c>
      <c r="BK23" s="240">
        <f t="shared" si="38"/>
        <v>83</v>
      </c>
      <c r="BL23" s="239" t="str">
        <f t="shared" si="277"/>
        <v>Haiti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v>
      </c>
      <c r="BX23" s="240">
        <f t="shared" si="41"/>
        <v>83</v>
      </c>
      <c r="BY23" s="239" t="str">
        <f t="shared" si="281"/>
        <v>Haiti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v>
      </c>
      <c r="CK23" s="240">
        <f t="shared" si="44"/>
        <v>83</v>
      </c>
      <c r="CL23" s="239" t="str">
        <f t="shared" si="285"/>
        <v>Haiti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v>
      </c>
      <c r="CX23" s="240">
        <f t="shared" si="47"/>
        <v>83</v>
      </c>
      <c r="CY23" s="239" t="str">
        <f t="shared" si="289"/>
        <v>Haiti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v>
      </c>
      <c r="DK23" s="240">
        <f t="shared" si="50"/>
        <v>83</v>
      </c>
      <c r="DL23" s="239" t="str">
        <f t="shared" si="293"/>
        <v>Haiti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v>
      </c>
      <c r="DX23" s="240">
        <f t="shared" si="53"/>
        <v>83</v>
      </c>
      <c r="DY23" s="239" t="str">
        <f t="shared" si="297"/>
        <v>Haiti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v>
      </c>
      <c r="EK23" s="240">
        <f t="shared" si="56"/>
        <v>83</v>
      </c>
      <c r="EL23" s="239" t="str">
        <f t="shared" si="301"/>
        <v>Haiti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v>
      </c>
      <c r="EX23" s="240">
        <f t="shared" si="59"/>
        <v>83</v>
      </c>
      <c r="EY23" s="239" t="str">
        <f t="shared" si="305"/>
        <v>Haiti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v>
      </c>
      <c r="FK23" s="240">
        <f t="shared" si="62"/>
        <v>83</v>
      </c>
      <c r="FL23" s="239" t="str">
        <f t="shared" si="309"/>
        <v>Haiti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v>
      </c>
      <c r="FX23" s="240">
        <f t="shared" si="65"/>
        <v>83</v>
      </c>
      <c r="FY23" s="239" t="str">
        <f t="shared" si="313"/>
        <v>Haiti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v>
      </c>
      <c r="GK23" s="240">
        <f t="shared" si="68"/>
        <v>83</v>
      </c>
      <c r="GL23" s="239" t="str">
        <f t="shared" si="317"/>
        <v>Haiti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v>
      </c>
      <c r="GX23" s="240">
        <f t="shared" si="71"/>
        <v>83</v>
      </c>
      <c r="GY23" s="239" t="str">
        <f t="shared" si="321"/>
        <v>Haiti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v>
      </c>
      <c r="HK23" s="240">
        <f t="shared" si="74"/>
        <v>83</v>
      </c>
      <c r="HL23" s="239" t="str">
        <f t="shared" si="325"/>
        <v>Haiti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v>
      </c>
      <c r="HX23" s="240">
        <f t="shared" si="77"/>
        <v>83</v>
      </c>
      <c r="HY23" s="239" t="str">
        <f t="shared" si="329"/>
        <v>Haiti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v>
      </c>
      <c r="IK23" s="240">
        <f t="shared" si="80"/>
        <v>83</v>
      </c>
      <c r="IL23" s="239" t="str">
        <f t="shared" si="333"/>
        <v>Haiti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v>
      </c>
      <c r="IX23" s="240">
        <f t="shared" si="83"/>
        <v>83</v>
      </c>
      <c r="IY23" s="239" t="str">
        <f t="shared" si="337"/>
        <v>Haiti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v>
      </c>
      <c r="JK23" s="240">
        <f t="shared" si="86"/>
        <v>83</v>
      </c>
      <c r="JL23" s="239" t="str">
        <f t="shared" si="341"/>
        <v>Haiti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v>
      </c>
      <c r="JX23" s="240">
        <f t="shared" si="89"/>
        <v>83</v>
      </c>
      <c r="JY23" s="239" t="str">
        <f t="shared" si="345"/>
        <v>Haiti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v>
      </c>
      <c r="KK23" s="240">
        <f t="shared" si="92"/>
        <v>83</v>
      </c>
      <c r="KL23" s="239" t="str">
        <f t="shared" si="349"/>
        <v>Haiti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v>
      </c>
      <c r="KX23" s="240">
        <f t="shared" si="95"/>
        <v>83</v>
      </c>
      <c r="KY23" s="239" t="str">
        <f t="shared" si="353"/>
        <v>Haiti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v>
      </c>
      <c r="LK23" s="240">
        <f t="shared" si="98"/>
        <v>83</v>
      </c>
      <c r="LL23" s="239" t="str">
        <f t="shared" si="357"/>
        <v>Haiti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v>
      </c>
      <c r="LX23" s="240">
        <f t="shared" si="101"/>
        <v>83</v>
      </c>
      <c r="LY23" s="239" t="str">
        <f t="shared" si="361"/>
        <v>Haiti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x14ac:dyDescent="0.25">
      <c r="B24" s="238">
        <f>INDEX(Groups!$C$7:$C$65,MATCH(C24,Groups!$D$7:$D$65,0))</f>
        <v>43</v>
      </c>
      <c r="C24" s="239" t="str">
        <f>CalcC!$P$26</f>
        <v>Scotland</v>
      </c>
      <c r="D24" s="240">
        <f>INDEX(Groups!$C$7:$C$65,MATCH(E24,Groups!$D$7:$D$65,0))</f>
        <v>6</v>
      </c>
      <c r="E24" s="239" t="str">
        <f>CalcC!$Q$26</f>
        <v>Brazil</v>
      </c>
      <c r="F24" s="241" t="str">
        <f>CalcC!$R$26</f>
        <v/>
      </c>
      <c r="G24" s="242" t="str">
        <f>CalcC!$S$26</f>
        <v/>
      </c>
      <c r="I24" s="238">
        <f t="shared" si="0"/>
        <v>43</v>
      </c>
      <c r="J24" s="239" t="str">
        <f t="shared" si="260"/>
        <v>Scotland</v>
      </c>
      <c r="K24" s="240">
        <f t="shared" si="26"/>
        <v>6</v>
      </c>
      <c r="L24" s="239" t="str">
        <f t="shared" si="261"/>
        <v>Brazil</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Scotland</v>
      </c>
      <c r="X24" s="240">
        <f t="shared" si="29"/>
        <v>6</v>
      </c>
      <c r="Y24" s="239" t="str">
        <f t="shared" si="265"/>
        <v>Brazil</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Scotland</v>
      </c>
      <c r="AK24" s="240">
        <f t="shared" si="32"/>
        <v>6</v>
      </c>
      <c r="AL24" s="239" t="str">
        <f t="shared" si="269"/>
        <v>Brazil</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Scotland</v>
      </c>
      <c r="AX24" s="240">
        <f t="shared" si="35"/>
        <v>6</v>
      </c>
      <c r="AY24" s="239" t="str">
        <f t="shared" si="273"/>
        <v>Brazil</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Scotland</v>
      </c>
      <c r="BK24" s="240">
        <f t="shared" si="38"/>
        <v>6</v>
      </c>
      <c r="BL24" s="239" t="str">
        <f t="shared" si="277"/>
        <v>Brazil</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Scotland</v>
      </c>
      <c r="BX24" s="240">
        <f t="shared" si="41"/>
        <v>6</v>
      </c>
      <c r="BY24" s="239" t="str">
        <f t="shared" si="281"/>
        <v>Brazil</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Scotland</v>
      </c>
      <c r="CK24" s="240">
        <f t="shared" si="44"/>
        <v>6</v>
      </c>
      <c r="CL24" s="239" t="str">
        <f t="shared" si="285"/>
        <v>Brazil</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Scotland</v>
      </c>
      <c r="CX24" s="240">
        <f t="shared" si="47"/>
        <v>6</v>
      </c>
      <c r="CY24" s="239" t="str">
        <f t="shared" si="289"/>
        <v>Brazil</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Scotland</v>
      </c>
      <c r="DK24" s="240">
        <f t="shared" si="50"/>
        <v>6</v>
      </c>
      <c r="DL24" s="239" t="str">
        <f t="shared" si="293"/>
        <v>Brazil</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Scotland</v>
      </c>
      <c r="DX24" s="240">
        <f t="shared" si="53"/>
        <v>6</v>
      </c>
      <c r="DY24" s="239" t="str">
        <f t="shared" si="297"/>
        <v>Brazil</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Scotland</v>
      </c>
      <c r="EK24" s="240">
        <f t="shared" si="56"/>
        <v>6</v>
      </c>
      <c r="EL24" s="239" t="str">
        <f t="shared" si="301"/>
        <v>Brazil</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Scotland</v>
      </c>
      <c r="EX24" s="240">
        <f t="shared" si="59"/>
        <v>6</v>
      </c>
      <c r="EY24" s="239" t="str">
        <f t="shared" si="305"/>
        <v>Brazil</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Scotland</v>
      </c>
      <c r="FK24" s="240">
        <f t="shared" si="62"/>
        <v>6</v>
      </c>
      <c r="FL24" s="239" t="str">
        <f t="shared" si="309"/>
        <v>Brazil</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Scotland</v>
      </c>
      <c r="FX24" s="240">
        <f t="shared" si="65"/>
        <v>6</v>
      </c>
      <c r="FY24" s="239" t="str">
        <f t="shared" si="313"/>
        <v>Brazil</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Scotland</v>
      </c>
      <c r="GK24" s="240">
        <f t="shared" si="68"/>
        <v>6</v>
      </c>
      <c r="GL24" s="239" t="str">
        <f t="shared" si="317"/>
        <v>Brazil</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Scotland</v>
      </c>
      <c r="GX24" s="240">
        <f t="shared" si="71"/>
        <v>6</v>
      </c>
      <c r="GY24" s="239" t="str">
        <f t="shared" si="321"/>
        <v>Brazil</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Scotland</v>
      </c>
      <c r="HK24" s="240">
        <f t="shared" si="74"/>
        <v>6</v>
      </c>
      <c r="HL24" s="239" t="str">
        <f t="shared" si="325"/>
        <v>Brazil</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Scotland</v>
      </c>
      <c r="HX24" s="240">
        <f t="shared" si="77"/>
        <v>6</v>
      </c>
      <c r="HY24" s="239" t="str">
        <f t="shared" si="329"/>
        <v>Brazil</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Scotland</v>
      </c>
      <c r="IK24" s="240">
        <f t="shared" si="80"/>
        <v>6</v>
      </c>
      <c r="IL24" s="239" t="str">
        <f t="shared" si="333"/>
        <v>Brazil</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Scotland</v>
      </c>
      <c r="IX24" s="240">
        <f t="shared" si="83"/>
        <v>6</v>
      </c>
      <c r="IY24" s="239" t="str">
        <f t="shared" si="337"/>
        <v>Brazil</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Scotland</v>
      </c>
      <c r="JK24" s="240">
        <f t="shared" si="86"/>
        <v>6</v>
      </c>
      <c r="JL24" s="239" t="str">
        <f t="shared" si="341"/>
        <v>Brazil</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Scotland</v>
      </c>
      <c r="JX24" s="240">
        <f t="shared" si="89"/>
        <v>6</v>
      </c>
      <c r="JY24" s="239" t="str">
        <f t="shared" si="345"/>
        <v>Brazil</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Scotland</v>
      </c>
      <c r="KK24" s="240">
        <f t="shared" si="92"/>
        <v>6</v>
      </c>
      <c r="KL24" s="239" t="str">
        <f t="shared" si="349"/>
        <v>Brazil</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Scotland</v>
      </c>
      <c r="KX24" s="240">
        <f t="shared" si="95"/>
        <v>6</v>
      </c>
      <c r="KY24" s="239" t="str">
        <f t="shared" si="353"/>
        <v>Brazil</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Scotland</v>
      </c>
      <c r="LK24" s="240">
        <f t="shared" si="98"/>
        <v>6</v>
      </c>
      <c r="LL24" s="239" t="str">
        <f t="shared" si="357"/>
        <v>Brazil</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Scotland</v>
      </c>
      <c r="LX24" s="240">
        <f t="shared" si="101"/>
        <v>6</v>
      </c>
      <c r="LY24" s="239" t="str">
        <f t="shared" si="361"/>
        <v>Brazil</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x14ac:dyDescent="0.25">
      <c r="B25" s="238">
        <f>INDEX(Groups!$C$7:$C$65,MATCH(C25,Groups!$D$7:$D$65,0))</f>
        <v>8</v>
      </c>
      <c r="C25" s="239" t="str">
        <f>CalcC!$P$27</f>
        <v>Morocco</v>
      </c>
      <c r="D25" s="240">
        <f>INDEX(Groups!$C$7:$C$65,MATCH(E25,Groups!$D$7:$D$65,0))</f>
        <v>83</v>
      </c>
      <c r="E25" s="239" t="str">
        <f>CalcC!$Q$27</f>
        <v>Haiti</v>
      </c>
      <c r="F25" s="241" t="str">
        <f>CalcC!$R$27</f>
        <v/>
      </c>
      <c r="G25" s="242" t="str">
        <f>CalcC!$S$27</f>
        <v/>
      </c>
      <c r="I25" s="238">
        <f t="shared" si="0"/>
        <v>8</v>
      </c>
      <c r="J25" s="239" t="str">
        <f t="shared" si="260"/>
        <v>Morocco</v>
      </c>
      <c r="K25" s="240">
        <f t="shared" si="26"/>
        <v>83</v>
      </c>
      <c r="L25" s="239" t="str">
        <f t="shared" si="261"/>
        <v>Haiti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Morocco</v>
      </c>
      <c r="X25" s="240">
        <f t="shared" si="29"/>
        <v>83</v>
      </c>
      <c r="Y25" s="239" t="str">
        <f t="shared" si="265"/>
        <v>Haiti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Morocco</v>
      </c>
      <c r="AK25" s="240">
        <f t="shared" si="32"/>
        <v>83</v>
      </c>
      <c r="AL25" s="239" t="str">
        <f t="shared" si="269"/>
        <v>Haiti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Morocco</v>
      </c>
      <c r="AX25" s="240">
        <f t="shared" si="35"/>
        <v>83</v>
      </c>
      <c r="AY25" s="239" t="str">
        <f t="shared" si="273"/>
        <v>Haiti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Morocco</v>
      </c>
      <c r="BK25" s="240">
        <f t="shared" si="38"/>
        <v>83</v>
      </c>
      <c r="BL25" s="239" t="str">
        <f t="shared" si="277"/>
        <v>Haiti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Morocco</v>
      </c>
      <c r="BX25" s="240">
        <f t="shared" si="41"/>
        <v>83</v>
      </c>
      <c r="BY25" s="239" t="str">
        <f t="shared" si="281"/>
        <v>Haiti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Morocco</v>
      </c>
      <c r="CK25" s="240">
        <f t="shared" si="44"/>
        <v>83</v>
      </c>
      <c r="CL25" s="239" t="str">
        <f t="shared" si="285"/>
        <v>Haiti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Morocco</v>
      </c>
      <c r="CX25" s="240">
        <f t="shared" si="47"/>
        <v>83</v>
      </c>
      <c r="CY25" s="239" t="str">
        <f t="shared" si="289"/>
        <v>Haiti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Morocco</v>
      </c>
      <c r="DK25" s="240">
        <f t="shared" si="50"/>
        <v>83</v>
      </c>
      <c r="DL25" s="239" t="str">
        <f t="shared" si="293"/>
        <v>Haiti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Morocco</v>
      </c>
      <c r="DX25" s="240">
        <f t="shared" si="53"/>
        <v>83</v>
      </c>
      <c r="DY25" s="239" t="str">
        <f t="shared" si="297"/>
        <v>Haiti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Morocco</v>
      </c>
      <c r="EK25" s="240">
        <f t="shared" si="56"/>
        <v>83</v>
      </c>
      <c r="EL25" s="239" t="str">
        <f t="shared" si="301"/>
        <v>Haiti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Morocco</v>
      </c>
      <c r="EX25" s="240">
        <f t="shared" si="59"/>
        <v>83</v>
      </c>
      <c r="EY25" s="239" t="str">
        <f t="shared" si="305"/>
        <v>Haiti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Morocco</v>
      </c>
      <c r="FK25" s="240">
        <f t="shared" si="62"/>
        <v>83</v>
      </c>
      <c r="FL25" s="239" t="str">
        <f t="shared" si="309"/>
        <v>Haiti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Morocco</v>
      </c>
      <c r="FX25" s="240">
        <f t="shared" si="65"/>
        <v>83</v>
      </c>
      <c r="FY25" s="239" t="str">
        <f t="shared" si="313"/>
        <v>Haiti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Morocco</v>
      </c>
      <c r="GK25" s="240">
        <f t="shared" si="68"/>
        <v>83</v>
      </c>
      <c r="GL25" s="239" t="str">
        <f t="shared" si="317"/>
        <v>Haiti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Morocco</v>
      </c>
      <c r="GX25" s="240">
        <f t="shared" si="71"/>
        <v>83</v>
      </c>
      <c r="GY25" s="239" t="str">
        <f t="shared" si="321"/>
        <v>Haiti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Morocco</v>
      </c>
      <c r="HK25" s="240">
        <f t="shared" si="74"/>
        <v>83</v>
      </c>
      <c r="HL25" s="239" t="str">
        <f t="shared" si="325"/>
        <v>Haiti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Morocco</v>
      </c>
      <c r="HX25" s="240">
        <f t="shared" si="77"/>
        <v>83</v>
      </c>
      <c r="HY25" s="239" t="str">
        <f t="shared" si="329"/>
        <v>Haiti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Morocco</v>
      </c>
      <c r="IK25" s="240">
        <f t="shared" si="80"/>
        <v>83</v>
      </c>
      <c r="IL25" s="239" t="str">
        <f t="shared" si="333"/>
        <v>Haiti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Morocco</v>
      </c>
      <c r="IX25" s="240">
        <f t="shared" si="83"/>
        <v>83</v>
      </c>
      <c r="IY25" s="239" t="str">
        <f t="shared" si="337"/>
        <v>Haiti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Morocco</v>
      </c>
      <c r="JK25" s="240">
        <f t="shared" si="86"/>
        <v>83</v>
      </c>
      <c r="JL25" s="239" t="str">
        <f t="shared" si="341"/>
        <v>Haiti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Morocco</v>
      </c>
      <c r="JX25" s="240">
        <f t="shared" si="89"/>
        <v>83</v>
      </c>
      <c r="JY25" s="239" t="str">
        <f t="shared" si="345"/>
        <v>Haiti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Morocco</v>
      </c>
      <c r="KK25" s="240">
        <f t="shared" si="92"/>
        <v>83</v>
      </c>
      <c r="KL25" s="239" t="str">
        <f t="shared" si="349"/>
        <v>Haiti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Morocco</v>
      </c>
      <c r="KX25" s="240">
        <f t="shared" si="95"/>
        <v>83</v>
      </c>
      <c r="KY25" s="239" t="str">
        <f t="shared" si="353"/>
        <v>Haiti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Morocco</v>
      </c>
      <c r="LK25" s="240">
        <f t="shared" si="98"/>
        <v>83</v>
      </c>
      <c r="LL25" s="239" t="str">
        <f t="shared" si="357"/>
        <v>Haiti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Morocco</v>
      </c>
      <c r="LX25" s="240">
        <f t="shared" si="101"/>
        <v>83</v>
      </c>
      <c r="LY25" s="239" t="str">
        <f t="shared" si="361"/>
        <v>Haiti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x14ac:dyDescent="0.25">
      <c r="B26" s="247" t="str">
        <f>Language!$E$130&amp;" D"</f>
        <v>Group D</v>
      </c>
      <c r="C26" s="248"/>
      <c r="D26" s="253"/>
      <c r="E26" s="250"/>
      <c r="F26" s="254"/>
      <c r="G26" s="255"/>
      <c r="I26" s="247" t="str">
        <f t="shared" si="0"/>
        <v>Group D</v>
      </c>
      <c r="J26" s="249"/>
      <c r="K26" s="253"/>
      <c r="L26" s="250"/>
      <c r="M26" s="279"/>
      <c r="N26" s="280"/>
      <c r="O26" s="251"/>
      <c r="P26" s="263"/>
      <c r="Q26" s="263"/>
      <c r="R26" s="250"/>
      <c r="S26" s="250"/>
      <c r="T26" s="264"/>
      <c r="V26" s="247" t="str">
        <f t="shared" si="1"/>
        <v>Group D</v>
      </c>
      <c r="W26" s="249"/>
      <c r="X26" s="253"/>
      <c r="Y26" s="250"/>
      <c r="Z26" s="279"/>
      <c r="AA26" s="280"/>
      <c r="AB26" s="251"/>
      <c r="AC26" s="263"/>
      <c r="AD26" s="263"/>
      <c r="AE26" s="250"/>
      <c r="AF26" s="250"/>
      <c r="AG26" s="264"/>
      <c r="AI26" s="247" t="str">
        <f t="shared" si="2"/>
        <v>Group D</v>
      </c>
      <c r="AJ26" s="249"/>
      <c r="AK26" s="253"/>
      <c r="AL26" s="250"/>
      <c r="AM26" s="279"/>
      <c r="AN26" s="280"/>
      <c r="AO26" s="251"/>
      <c r="AP26" s="263"/>
      <c r="AQ26" s="263"/>
      <c r="AR26" s="250"/>
      <c r="AS26" s="250"/>
      <c r="AT26" s="264"/>
      <c r="AV26" s="247" t="str">
        <f t="shared" si="3"/>
        <v>Group D</v>
      </c>
      <c r="AW26" s="249"/>
      <c r="AX26" s="253"/>
      <c r="AY26" s="250"/>
      <c r="AZ26" s="279"/>
      <c r="BA26" s="280"/>
      <c r="BB26" s="251"/>
      <c r="BC26" s="263"/>
      <c r="BD26" s="263"/>
      <c r="BE26" s="250"/>
      <c r="BF26" s="250"/>
      <c r="BG26" s="264"/>
      <c r="BI26" s="247" t="str">
        <f t="shared" si="4"/>
        <v>Group D</v>
      </c>
      <c r="BJ26" s="249"/>
      <c r="BK26" s="253"/>
      <c r="BL26" s="250"/>
      <c r="BM26" s="279"/>
      <c r="BN26" s="280"/>
      <c r="BO26" s="251"/>
      <c r="BP26" s="263"/>
      <c r="BQ26" s="263"/>
      <c r="BR26" s="250"/>
      <c r="BS26" s="250"/>
      <c r="BT26" s="264"/>
      <c r="BV26" s="247" t="str">
        <f t="shared" si="5"/>
        <v>Group D</v>
      </c>
      <c r="BW26" s="249"/>
      <c r="BX26" s="253"/>
      <c r="BY26" s="250"/>
      <c r="BZ26" s="279"/>
      <c r="CA26" s="280"/>
      <c r="CB26" s="251"/>
      <c r="CC26" s="263"/>
      <c r="CD26" s="263"/>
      <c r="CE26" s="250"/>
      <c r="CF26" s="250"/>
      <c r="CG26" s="264"/>
      <c r="CI26" s="247" t="str">
        <f t="shared" si="6"/>
        <v>Group D</v>
      </c>
      <c r="CJ26" s="249"/>
      <c r="CK26" s="253"/>
      <c r="CL26" s="250"/>
      <c r="CM26" s="279"/>
      <c r="CN26" s="280"/>
      <c r="CO26" s="251"/>
      <c r="CP26" s="263"/>
      <c r="CQ26" s="263"/>
      <c r="CR26" s="250"/>
      <c r="CS26" s="250"/>
      <c r="CT26" s="264"/>
      <c r="CV26" s="247" t="str">
        <f t="shared" si="7"/>
        <v>Group D</v>
      </c>
      <c r="CW26" s="249"/>
      <c r="CX26" s="253"/>
      <c r="CY26" s="250"/>
      <c r="CZ26" s="279"/>
      <c r="DA26" s="280"/>
      <c r="DB26" s="251"/>
      <c r="DC26" s="263"/>
      <c r="DD26" s="263"/>
      <c r="DE26" s="250"/>
      <c r="DF26" s="250"/>
      <c r="DG26" s="264"/>
      <c r="DI26" s="247" t="str">
        <f t="shared" si="8"/>
        <v>Group D</v>
      </c>
      <c r="DJ26" s="249"/>
      <c r="DK26" s="253"/>
      <c r="DL26" s="250"/>
      <c r="DM26" s="279"/>
      <c r="DN26" s="280"/>
      <c r="DO26" s="251"/>
      <c r="DP26" s="263"/>
      <c r="DQ26" s="263"/>
      <c r="DR26" s="250"/>
      <c r="DS26" s="250"/>
      <c r="DT26" s="264"/>
      <c r="DV26" s="247" t="str">
        <f t="shared" si="9"/>
        <v>Group D</v>
      </c>
      <c r="DW26" s="249"/>
      <c r="DX26" s="253"/>
      <c r="DY26" s="250"/>
      <c r="DZ26" s="279"/>
      <c r="EA26" s="280"/>
      <c r="EB26" s="251"/>
      <c r="EC26" s="263"/>
      <c r="ED26" s="263"/>
      <c r="EE26" s="250"/>
      <c r="EF26" s="250"/>
      <c r="EG26" s="264"/>
      <c r="EI26" s="247" t="str">
        <f t="shared" si="10"/>
        <v>Group D</v>
      </c>
      <c r="EJ26" s="249"/>
      <c r="EK26" s="253"/>
      <c r="EL26" s="250"/>
      <c r="EM26" s="279"/>
      <c r="EN26" s="280"/>
      <c r="EO26" s="251"/>
      <c r="EP26" s="263"/>
      <c r="EQ26" s="263"/>
      <c r="ER26" s="250"/>
      <c r="ES26" s="250"/>
      <c r="ET26" s="264"/>
      <c r="EV26" s="247" t="str">
        <f t="shared" si="11"/>
        <v>Group D</v>
      </c>
      <c r="EW26" s="249"/>
      <c r="EX26" s="253"/>
      <c r="EY26" s="250"/>
      <c r="EZ26" s="279"/>
      <c r="FA26" s="280"/>
      <c r="FB26" s="251"/>
      <c r="FC26" s="263"/>
      <c r="FD26" s="263"/>
      <c r="FE26" s="250"/>
      <c r="FF26" s="250"/>
      <c r="FG26" s="264"/>
      <c r="FI26" s="247" t="str">
        <f t="shared" si="12"/>
        <v>Group D</v>
      </c>
      <c r="FJ26" s="249"/>
      <c r="FK26" s="253"/>
      <c r="FL26" s="250"/>
      <c r="FM26" s="279"/>
      <c r="FN26" s="280"/>
      <c r="FO26" s="251"/>
      <c r="FP26" s="263"/>
      <c r="FQ26" s="263"/>
      <c r="FR26" s="250"/>
      <c r="FS26" s="250"/>
      <c r="FT26" s="264"/>
      <c r="FV26" s="247" t="str">
        <f t="shared" si="13"/>
        <v>Group D</v>
      </c>
      <c r="FW26" s="249"/>
      <c r="FX26" s="253"/>
      <c r="FY26" s="250"/>
      <c r="FZ26" s="279"/>
      <c r="GA26" s="280"/>
      <c r="GB26" s="251"/>
      <c r="GC26" s="263"/>
      <c r="GD26" s="263"/>
      <c r="GE26" s="250"/>
      <c r="GF26" s="250"/>
      <c r="GG26" s="264"/>
      <c r="GI26" s="247" t="str">
        <f t="shared" si="14"/>
        <v>Group D</v>
      </c>
      <c r="GJ26" s="249"/>
      <c r="GK26" s="253"/>
      <c r="GL26" s="250"/>
      <c r="GM26" s="279"/>
      <c r="GN26" s="280"/>
      <c r="GO26" s="251"/>
      <c r="GP26" s="263"/>
      <c r="GQ26" s="263"/>
      <c r="GR26" s="250"/>
      <c r="GS26" s="250"/>
      <c r="GT26" s="264"/>
      <c r="GV26" s="247" t="str">
        <f t="shared" si="15"/>
        <v>Group D</v>
      </c>
      <c r="GW26" s="249"/>
      <c r="GX26" s="253"/>
      <c r="GY26" s="250"/>
      <c r="GZ26" s="279"/>
      <c r="HA26" s="280"/>
      <c r="HB26" s="251"/>
      <c r="HC26" s="263"/>
      <c r="HD26" s="263"/>
      <c r="HE26" s="250"/>
      <c r="HF26" s="250"/>
      <c r="HG26" s="264"/>
      <c r="HI26" s="247" t="str">
        <f t="shared" si="16"/>
        <v>Group D</v>
      </c>
      <c r="HJ26" s="249"/>
      <c r="HK26" s="253"/>
      <c r="HL26" s="250"/>
      <c r="HM26" s="279"/>
      <c r="HN26" s="280"/>
      <c r="HO26" s="251"/>
      <c r="HP26" s="263"/>
      <c r="HQ26" s="263"/>
      <c r="HR26" s="250"/>
      <c r="HS26" s="250"/>
      <c r="HT26" s="264"/>
      <c r="HV26" s="247" t="str">
        <f t="shared" si="17"/>
        <v>Group D</v>
      </c>
      <c r="HW26" s="249"/>
      <c r="HX26" s="253"/>
      <c r="HY26" s="250"/>
      <c r="HZ26" s="279"/>
      <c r="IA26" s="280"/>
      <c r="IB26" s="251"/>
      <c r="IC26" s="263"/>
      <c r="ID26" s="263"/>
      <c r="IE26" s="250"/>
      <c r="IF26" s="250"/>
      <c r="IG26" s="264"/>
      <c r="II26" s="247" t="str">
        <f t="shared" si="18"/>
        <v>Group D</v>
      </c>
      <c r="IJ26" s="249"/>
      <c r="IK26" s="253"/>
      <c r="IL26" s="250"/>
      <c r="IM26" s="279"/>
      <c r="IN26" s="280"/>
      <c r="IO26" s="251"/>
      <c r="IP26" s="263"/>
      <c r="IQ26" s="263"/>
      <c r="IR26" s="250"/>
      <c r="IS26" s="250"/>
      <c r="IT26" s="264"/>
      <c r="IV26" s="247" t="str">
        <f t="shared" si="19"/>
        <v>Group D</v>
      </c>
      <c r="IW26" s="249"/>
      <c r="IX26" s="253"/>
      <c r="IY26" s="250"/>
      <c r="IZ26" s="279"/>
      <c r="JA26" s="280"/>
      <c r="JB26" s="251"/>
      <c r="JC26" s="263"/>
      <c r="JD26" s="263"/>
      <c r="JE26" s="250"/>
      <c r="JF26" s="250"/>
      <c r="JG26" s="264"/>
      <c r="JI26" s="247" t="str">
        <f t="shared" si="20"/>
        <v>Group D</v>
      </c>
      <c r="JJ26" s="249"/>
      <c r="JK26" s="253"/>
      <c r="JL26" s="250"/>
      <c r="JM26" s="279"/>
      <c r="JN26" s="280"/>
      <c r="JO26" s="251"/>
      <c r="JP26" s="263"/>
      <c r="JQ26" s="263"/>
      <c r="JR26" s="250"/>
      <c r="JS26" s="250"/>
      <c r="JT26" s="264"/>
      <c r="JV26" s="247" t="str">
        <f t="shared" si="21"/>
        <v>Group D</v>
      </c>
      <c r="JW26" s="249"/>
      <c r="JX26" s="253"/>
      <c r="JY26" s="250"/>
      <c r="JZ26" s="279"/>
      <c r="KA26" s="280"/>
      <c r="KB26" s="251"/>
      <c r="KC26" s="263"/>
      <c r="KD26" s="263"/>
      <c r="KE26" s="250"/>
      <c r="KF26" s="250"/>
      <c r="KG26" s="264"/>
      <c r="KI26" s="247" t="str">
        <f t="shared" si="22"/>
        <v>Group D</v>
      </c>
      <c r="KJ26" s="249"/>
      <c r="KK26" s="253"/>
      <c r="KL26" s="250"/>
      <c r="KM26" s="279"/>
      <c r="KN26" s="280"/>
      <c r="KO26" s="251"/>
      <c r="KP26" s="263"/>
      <c r="KQ26" s="263"/>
      <c r="KR26" s="250"/>
      <c r="KS26" s="250"/>
      <c r="KT26" s="264"/>
      <c r="KV26" s="247" t="str">
        <f t="shared" si="23"/>
        <v>Group D</v>
      </c>
      <c r="KW26" s="249"/>
      <c r="KX26" s="253"/>
      <c r="KY26" s="250"/>
      <c r="KZ26" s="279"/>
      <c r="LA26" s="280"/>
      <c r="LB26" s="251"/>
      <c r="LC26" s="263"/>
      <c r="LD26" s="263"/>
      <c r="LE26" s="250"/>
      <c r="LF26" s="250"/>
      <c r="LG26" s="264"/>
      <c r="LI26" s="247" t="str">
        <f t="shared" si="24"/>
        <v>Group D</v>
      </c>
      <c r="LJ26" s="249"/>
      <c r="LK26" s="253"/>
      <c r="LL26" s="250"/>
      <c r="LM26" s="279"/>
      <c r="LN26" s="280"/>
      <c r="LO26" s="251"/>
      <c r="LP26" s="263"/>
      <c r="LQ26" s="263"/>
      <c r="LR26" s="250"/>
      <c r="LS26" s="250"/>
      <c r="LT26" s="264"/>
      <c r="LV26" s="247" t="str">
        <f t="shared" si="25"/>
        <v>Group D</v>
      </c>
      <c r="LW26" s="249"/>
      <c r="LX26" s="253"/>
      <c r="LY26" s="250"/>
      <c r="LZ26" s="279"/>
      <c r="MA26" s="280"/>
      <c r="MB26" s="251"/>
      <c r="MC26" s="263"/>
      <c r="MD26" s="263"/>
      <c r="ME26" s="250"/>
      <c r="MF26" s="250"/>
      <c r="MG26" s="264"/>
    </row>
    <row r="27" spans="2:345" x14ac:dyDescent="0.25">
      <c r="B27" s="238">
        <f>INDEX(Groups!$C$7:$C$65,MATCH(C27,Groups!$D$7:$D$65,0))</f>
        <v>16</v>
      </c>
      <c r="C27" s="239" t="str">
        <f>CalcD!$P$22</f>
        <v>USA</v>
      </c>
      <c r="D27" s="240">
        <f>INDEX(Groups!$C$7:$C$65,MATCH(E27,Groups!$D$7:$D$65,0))</f>
        <v>40</v>
      </c>
      <c r="E27" s="239" t="str">
        <f>CalcD!$Q$22</f>
        <v>Paraguay</v>
      </c>
      <c r="F27" s="241" t="str">
        <f>CalcD!$R$22</f>
        <v/>
      </c>
      <c r="G27" s="242" t="str">
        <f>CalcD!$S$22</f>
        <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x14ac:dyDescent="0.25">
      <c r="B28" s="238">
        <f>INDEX(Groups!$C$7:$C$65,MATCH(C28,Groups!$D$7:$D$65,0))</f>
        <v>27</v>
      </c>
      <c r="C28" s="239" t="str">
        <f>CalcD!$P$23</f>
        <v>Australia</v>
      </c>
      <c r="D28" s="240">
        <f>INDEX(Groups!$C$7:$C$65,MATCH(E28,Groups!$D$7:$D$65,0))</f>
        <v>22</v>
      </c>
      <c r="E28" s="239" t="str">
        <f>CalcD!$Q$23</f>
        <v>Turkey</v>
      </c>
      <c r="F28" s="821" t="str">
        <f>CalcD!$R$23</f>
        <v/>
      </c>
      <c r="G28" s="242" t="str">
        <f>CalcD!$S$23</f>
        <v/>
      </c>
      <c r="I28" s="238">
        <f t="shared" si="0"/>
        <v>27</v>
      </c>
      <c r="J28" s="239" t="str">
        <f t="shared" si="364"/>
        <v>Australia</v>
      </c>
      <c r="K28" s="240">
        <f t="shared" si="26"/>
        <v>22</v>
      </c>
      <c r="L28" s="239" t="str">
        <f t="shared" si="365"/>
        <v>Turkey</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Australia</v>
      </c>
      <c r="X28" s="240">
        <f t="shared" si="29"/>
        <v>22</v>
      </c>
      <c r="Y28" s="239" t="str">
        <f t="shared" si="369"/>
        <v>Turkey</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Australia</v>
      </c>
      <c r="AK28" s="240">
        <f t="shared" si="32"/>
        <v>22</v>
      </c>
      <c r="AL28" s="239" t="str">
        <f t="shared" si="373"/>
        <v>Turkey</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Australia</v>
      </c>
      <c r="AX28" s="240">
        <f t="shared" si="35"/>
        <v>22</v>
      </c>
      <c r="AY28" s="239" t="str">
        <f t="shared" si="377"/>
        <v>Turkey</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Australia</v>
      </c>
      <c r="BK28" s="240">
        <f t="shared" si="38"/>
        <v>22</v>
      </c>
      <c r="BL28" s="239" t="str">
        <f t="shared" si="381"/>
        <v>Turkey</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Australia</v>
      </c>
      <c r="BX28" s="240">
        <f t="shared" si="41"/>
        <v>22</v>
      </c>
      <c r="BY28" s="239" t="str">
        <f t="shared" si="385"/>
        <v>Turkey</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Australia</v>
      </c>
      <c r="CK28" s="240">
        <f t="shared" si="44"/>
        <v>22</v>
      </c>
      <c r="CL28" s="239" t="str">
        <f t="shared" si="389"/>
        <v>Turkey</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Australia</v>
      </c>
      <c r="CX28" s="240">
        <f t="shared" si="47"/>
        <v>22</v>
      </c>
      <c r="CY28" s="239" t="str">
        <f t="shared" si="393"/>
        <v>Turkey</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Australia</v>
      </c>
      <c r="DK28" s="240">
        <f t="shared" si="50"/>
        <v>22</v>
      </c>
      <c r="DL28" s="239" t="str">
        <f t="shared" si="397"/>
        <v>Turkey</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Australia</v>
      </c>
      <c r="DX28" s="240">
        <f t="shared" si="53"/>
        <v>22</v>
      </c>
      <c r="DY28" s="239" t="str">
        <f t="shared" si="401"/>
        <v>Turkey</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Australia</v>
      </c>
      <c r="EK28" s="240">
        <f t="shared" si="56"/>
        <v>22</v>
      </c>
      <c r="EL28" s="239" t="str">
        <f t="shared" si="405"/>
        <v>Turkey</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Australia</v>
      </c>
      <c r="EX28" s="240">
        <f t="shared" si="59"/>
        <v>22</v>
      </c>
      <c r="EY28" s="239" t="str">
        <f t="shared" si="409"/>
        <v>Turkey</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Australia</v>
      </c>
      <c r="FK28" s="240">
        <f t="shared" si="62"/>
        <v>22</v>
      </c>
      <c r="FL28" s="239" t="str">
        <f t="shared" si="413"/>
        <v>Turkey</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Australia</v>
      </c>
      <c r="FX28" s="240">
        <f t="shared" si="65"/>
        <v>22</v>
      </c>
      <c r="FY28" s="239" t="str">
        <f t="shared" si="417"/>
        <v>Turkey</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Australia</v>
      </c>
      <c r="GK28" s="240">
        <f t="shared" si="68"/>
        <v>22</v>
      </c>
      <c r="GL28" s="239" t="str">
        <f t="shared" si="421"/>
        <v>Turkey</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Australia</v>
      </c>
      <c r="GX28" s="240">
        <f t="shared" si="71"/>
        <v>22</v>
      </c>
      <c r="GY28" s="239" t="str">
        <f t="shared" si="425"/>
        <v>Turkey</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Australia</v>
      </c>
      <c r="HK28" s="240">
        <f t="shared" si="74"/>
        <v>22</v>
      </c>
      <c r="HL28" s="239" t="str">
        <f t="shared" si="429"/>
        <v>Turkey</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Australia</v>
      </c>
      <c r="HX28" s="240">
        <f t="shared" si="77"/>
        <v>22</v>
      </c>
      <c r="HY28" s="239" t="str">
        <f t="shared" si="433"/>
        <v>Turkey</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Australia</v>
      </c>
      <c r="IK28" s="240">
        <f t="shared" si="80"/>
        <v>22</v>
      </c>
      <c r="IL28" s="239" t="str">
        <f t="shared" si="437"/>
        <v>Turkey</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Australia</v>
      </c>
      <c r="IX28" s="240">
        <f t="shared" si="83"/>
        <v>22</v>
      </c>
      <c r="IY28" s="239" t="str">
        <f t="shared" si="441"/>
        <v>Turkey</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Australia</v>
      </c>
      <c r="JK28" s="240">
        <f t="shared" si="86"/>
        <v>22</v>
      </c>
      <c r="JL28" s="239" t="str">
        <f t="shared" si="445"/>
        <v>Turkey</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Australia</v>
      </c>
      <c r="JX28" s="240">
        <f t="shared" si="89"/>
        <v>22</v>
      </c>
      <c r="JY28" s="239" t="str">
        <f t="shared" si="449"/>
        <v>Turkey</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Australia</v>
      </c>
      <c r="KK28" s="240">
        <f t="shared" si="92"/>
        <v>22</v>
      </c>
      <c r="KL28" s="239" t="str">
        <f t="shared" si="453"/>
        <v>Turkey</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Australia</v>
      </c>
      <c r="KX28" s="240">
        <f t="shared" si="95"/>
        <v>22</v>
      </c>
      <c r="KY28" s="239" t="str">
        <f t="shared" si="457"/>
        <v>Turkey</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Australia</v>
      </c>
      <c r="LK28" s="240">
        <f t="shared" si="98"/>
        <v>22</v>
      </c>
      <c r="LL28" s="239" t="str">
        <f t="shared" si="461"/>
        <v>Turkey</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Australia</v>
      </c>
      <c r="LX28" s="240">
        <f t="shared" si="101"/>
        <v>22</v>
      </c>
      <c r="LY28" s="239" t="str">
        <f t="shared" si="465"/>
        <v>Turkey</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x14ac:dyDescent="0.25">
      <c r="B29" s="238">
        <f>INDEX(Groups!$C$7:$C$65,MATCH(C29,Groups!$D$7:$D$65,0))</f>
        <v>16</v>
      </c>
      <c r="C29" s="239" t="str">
        <f>CalcD!$P$24</f>
        <v>USA</v>
      </c>
      <c r="D29" s="240">
        <f>INDEX(Groups!$C$7:$C$65,MATCH(E29,Groups!$D$7:$D$65,0))</f>
        <v>27</v>
      </c>
      <c r="E29" s="239" t="str">
        <f>CalcD!$Q$24</f>
        <v>Australia</v>
      </c>
      <c r="F29" s="241" t="str">
        <f>CalcD!$R$24</f>
        <v/>
      </c>
      <c r="G29" s="242" t="str">
        <f>CalcD!$S$24</f>
        <v/>
      </c>
      <c r="I29" s="238">
        <f t="shared" si="0"/>
        <v>16</v>
      </c>
      <c r="J29" s="239" t="str">
        <f t="shared" si="364"/>
        <v>USA</v>
      </c>
      <c r="K29" s="240">
        <f t="shared" si="26"/>
        <v>27</v>
      </c>
      <c r="L29" s="239" t="str">
        <f t="shared" si="365"/>
        <v>Australia</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Australia</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Australia</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Australia</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Australia</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Australia</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Australia</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Australia</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Australia</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Australia</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Australia</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Australia</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Australia</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Australia</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Australia</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Australia</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Australia</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Australia</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Australia</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Australia</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Australia</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Australia</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Australia</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Australia</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Australia</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Australia</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x14ac:dyDescent="0.25">
      <c r="B30" s="238">
        <f>INDEX(Groups!$C$7:$C$65,MATCH(C30,Groups!$D$7:$D$65,0))</f>
        <v>22</v>
      </c>
      <c r="C30" s="239" t="str">
        <f>CalcD!$P$25</f>
        <v>Turkey</v>
      </c>
      <c r="D30" s="240">
        <f>INDEX(Groups!$C$7:$C$65,MATCH(E30,Groups!$D$7:$D$65,0))</f>
        <v>40</v>
      </c>
      <c r="E30" s="239" t="str">
        <f>CalcD!$Q$25</f>
        <v>Paraguay</v>
      </c>
      <c r="F30" s="241" t="str">
        <f>CalcD!$R$25</f>
        <v/>
      </c>
      <c r="G30" s="242" t="str">
        <f>CalcD!$S$25</f>
        <v/>
      </c>
      <c r="I30" s="238">
        <f t="shared" si="0"/>
        <v>22</v>
      </c>
      <c r="J30" s="239" t="str">
        <f t="shared" si="364"/>
        <v>Turkey</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Turkey</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Turkey</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Turkey</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Turkey</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Turkey</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Turkey</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Turkey</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Turkey</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Turkey</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Turkey</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Turkey</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Turkey</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Turkey</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Turkey</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Turkey</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Turkey</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Turkey</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Turkey</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Turkey</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Turkey</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Turkey</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Turkey</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Turkey</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Turkey</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Turkey</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x14ac:dyDescent="0.25">
      <c r="B31" s="238">
        <f>INDEX(Groups!$C$7:$C$65,MATCH(C31,Groups!$D$7:$D$65,0))</f>
        <v>22</v>
      </c>
      <c r="C31" s="239" t="str">
        <f>CalcD!$P$26</f>
        <v>Turkey</v>
      </c>
      <c r="D31" s="240">
        <f>INDEX(Groups!$C$7:$C$65,MATCH(E31,Groups!$D$7:$D$65,0))</f>
        <v>16</v>
      </c>
      <c r="E31" s="239" t="str">
        <f>CalcD!$Q$26</f>
        <v>USA</v>
      </c>
      <c r="F31" s="241" t="str">
        <f>CalcD!$R$26</f>
        <v/>
      </c>
      <c r="G31" s="242" t="str">
        <f>CalcD!$S$26</f>
        <v/>
      </c>
      <c r="I31" s="238">
        <f t="shared" si="0"/>
        <v>22</v>
      </c>
      <c r="J31" s="239" t="str">
        <f t="shared" si="364"/>
        <v>Turkey</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Turkey</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Turkey</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Turkey</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Turkey</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Turkey</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Turkey</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Turkey</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Turkey</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Turkey</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Turkey</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Turkey</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Turkey</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Turkey</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Turkey</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Turkey</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Turkey</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Turkey</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Turkey</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Turkey</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Turkey</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Turkey</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Turkey</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Turkey</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Turkey</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Turkey</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x14ac:dyDescent="0.25">
      <c r="B32" s="238">
        <f>INDEX(Groups!$C$7:$C$65,MATCH(C32,Groups!$D$7:$D$65,0))</f>
        <v>40</v>
      </c>
      <c r="C32" s="239" t="str">
        <f>CalcD!$P$27</f>
        <v>Paraguay</v>
      </c>
      <c r="D32" s="240">
        <f>INDEX(Groups!$C$7:$C$65,MATCH(E32,Groups!$D$7:$D$65,0))</f>
        <v>27</v>
      </c>
      <c r="E32" s="239" t="str">
        <f>CalcD!$Q$27</f>
        <v>Australia</v>
      </c>
      <c r="F32" s="241" t="str">
        <f>CalcD!$R$27</f>
        <v/>
      </c>
      <c r="G32" s="242" t="str">
        <f>CalcD!$S$27</f>
        <v/>
      </c>
      <c r="I32" s="238">
        <f t="shared" si="0"/>
        <v>40</v>
      </c>
      <c r="J32" s="239" t="str">
        <f t="shared" si="364"/>
        <v>Paraguay</v>
      </c>
      <c r="K32" s="240">
        <f t="shared" si="26"/>
        <v>27</v>
      </c>
      <c r="L32" s="239" t="str">
        <f t="shared" si="365"/>
        <v>Australia</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Australia</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Australia</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Australia</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Australia</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Australia</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Australia</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Australia</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Australia</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Australia</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Australia</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Australia</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Australia</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Australia</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Australia</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Australia</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Australia</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Australia</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Australia</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Australia</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Australia</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Australia</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Australia</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Australia</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Australia</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Australia</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x14ac:dyDescent="0.25">
      <c r="B33" s="247" t="str">
        <f>Language!$E$130&amp;" E"</f>
        <v>Group E</v>
      </c>
      <c r="C33" s="248"/>
      <c r="D33" s="253"/>
      <c r="E33" s="250"/>
      <c r="F33" s="254"/>
      <c r="G33" s="255"/>
      <c r="I33" s="247" t="str">
        <f t="shared" si="0"/>
        <v>Group E</v>
      </c>
      <c r="J33" s="253"/>
      <c r="K33" s="253"/>
      <c r="L33" s="250"/>
      <c r="M33" s="279"/>
      <c r="N33" s="280"/>
      <c r="O33" s="251"/>
      <c r="P33" s="263"/>
      <c r="Q33" s="263"/>
      <c r="R33" s="250"/>
      <c r="S33" s="250"/>
      <c r="T33" s="264"/>
      <c r="V33" s="247" t="str">
        <f t="shared" si="1"/>
        <v>Group E</v>
      </c>
      <c r="W33" s="253"/>
      <c r="X33" s="253"/>
      <c r="Y33" s="250"/>
      <c r="Z33" s="279"/>
      <c r="AA33" s="280"/>
      <c r="AB33" s="251"/>
      <c r="AC33" s="263"/>
      <c r="AD33" s="263"/>
      <c r="AE33" s="250"/>
      <c r="AF33" s="250"/>
      <c r="AG33" s="264"/>
      <c r="AI33" s="247" t="str">
        <f t="shared" si="2"/>
        <v>Group E</v>
      </c>
      <c r="AJ33" s="253"/>
      <c r="AK33" s="253"/>
      <c r="AL33" s="250"/>
      <c r="AM33" s="279"/>
      <c r="AN33" s="280"/>
      <c r="AO33" s="251"/>
      <c r="AP33" s="263"/>
      <c r="AQ33" s="263"/>
      <c r="AR33" s="250"/>
      <c r="AS33" s="250"/>
      <c r="AT33" s="264"/>
      <c r="AV33" s="247" t="str">
        <f t="shared" si="3"/>
        <v>Group E</v>
      </c>
      <c r="AW33" s="253"/>
      <c r="AX33" s="253"/>
      <c r="AY33" s="250"/>
      <c r="AZ33" s="279"/>
      <c r="BA33" s="280"/>
      <c r="BB33" s="251"/>
      <c r="BC33" s="263"/>
      <c r="BD33" s="263"/>
      <c r="BE33" s="250"/>
      <c r="BF33" s="250"/>
      <c r="BG33" s="264"/>
      <c r="BI33" s="247" t="str">
        <f t="shared" si="4"/>
        <v>Group E</v>
      </c>
      <c r="BJ33" s="253"/>
      <c r="BK33" s="253"/>
      <c r="BL33" s="250"/>
      <c r="BM33" s="279"/>
      <c r="BN33" s="280"/>
      <c r="BO33" s="251"/>
      <c r="BP33" s="263"/>
      <c r="BQ33" s="263"/>
      <c r="BR33" s="250"/>
      <c r="BS33" s="250"/>
      <c r="BT33" s="264"/>
      <c r="BV33" s="247" t="str">
        <f t="shared" si="5"/>
        <v>Group E</v>
      </c>
      <c r="BW33" s="253"/>
      <c r="BX33" s="253"/>
      <c r="BY33" s="250"/>
      <c r="BZ33" s="279"/>
      <c r="CA33" s="280"/>
      <c r="CB33" s="251"/>
      <c r="CC33" s="263"/>
      <c r="CD33" s="263"/>
      <c r="CE33" s="250"/>
      <c r="CF33" s="250"/>
      <c r="CG33" s="264"/>
      <c r="CI33" s="247" t="str">
        <f t="shared" si="6"/>
        <v>Group E</v>
      </c>
      <c r="CJ33" s="253"/>
      <c r="CK33" s="253"/>
      <c r="CL33" s="250"/>
      <c r="CM33" s="279"/>
      <c r="CN33" s="280"/>
      <c r="CO33" s="251"/>
      <c r="CP33" s="263"/>
      <c r="CQ33" s="263"/>
      <c r="CR33" s="250"/>
      <c r="CS33" s="250"/>
      <c r="CT33" s="264"/>
      <c r="CV33" s="247" t="str">
        <f t="shared" si="7"/>
        <v>Group E</v>
      </c>
      <c r="CW33" s="253"/>
      <c r="CX33" s="253"/>
      <c r="CY33" s="250"/>
      <c r="CZ33" s="279"/>
      <c r="DA33" s="280"/>
      <c r="DB33" s="251"/>
      <c r="DC33" s="263"/>
      <c r="DD33" s="263"/>
      <c r="DE33" s="250"/>
      <c r="DF33" s="250"/>
      <c r="DG33" s="264"/>
      <c r="DI33" s="247" t="str">
        <f t="shared" si="8"/>
        <v>Group E</v>
      </c>
      <c r="DJ33" s="253"/>
      <c r="DK33" s="253"/>
      <c r="DL33" s="250"/>
      <c r="DM33" s="279"/>
      <c r="DN33" s="280"/>
      <c r="DO33" s="251"/>
      <c r="DP33" s="263"/>
      <c r="DQ33" s="263"/>
      <c r="DR33" s="250"/>
      <c r="DS33" s="250"/>
      <c r="DT33" s="264"/>
      <c r="DV33" s="247" t="str">
        <f t="shared" si="9"/>
        <v>Group E</v>
      </c>
      <c r="DW33" s="253"/>
      <c r="DX33" s="253"/>
      <c r="DY33" s="250"/>
      <c r="DZ33" s="279"/>
      <c r="EA33" s="280"/>
      <c r="EB33" s="251"/>
      <c r="EC33" s="263"/>
      <c r="ED33" s="263"/>
      <c r="EE33" s="250"/>
      <c r="EF33" s="250"/>
      <c r="EG33" s="264"/>
      <c r="EI33" s="247" t="str">
        <f t="shared" si="10"/>
        <v>Group E</v>
      </c>
      <c r="EJ33" s="253"/>
      <c r="EK33" s="253"/>
      <c r="EL33" s="250"/>
      <c r="EM33" s="279"/>
      <c r="EN33" s="280"/>
      <c r="EO33" s="251"/>
      <c r="EP33" s="263"/>
      <c r="EQ33" s="263"/>
      <c r="ER33" s="250"/>
      <c r="ES33" s="250"/>
      <c r="ET33" s="264"/>
      <c r="EV33" s="247" t="str">
        <f t="shared" si="11"/>
        <v>Group E</v>
      </c>
      <c r="EW33" s="253"/>
      <c r="EX33" s="253"/>
      <c r="EY33" s="250"/>
      <c r="EZ33" s="279"/>
      <c r="FA33" s="280"/>
      <c r="FB33" s="251"/>
      <c r="FC33" s="263"/>
      <c r="FD33" s="263"/>
      <c r="FE33" s="250"/>
      <c r="FF33" s="250"/>
      <c r="FG33" s="264"/>
      <c r="FI33" s="247" t="str">
        <f t="shared" si="12"/>
        <v>Group E</v>
      </c>
      <c r="FJ33" s="253"/>
      <c r="FK33" s="253"/>
      <c r="FL33" s="250"/>
      <c r="FM33" s="279"/>
      <c r="FN33" s="280"/>
      <c r="FO33" s="251"/>
      <c r="FP33" s="263"/>
      <c r="FQ33" s="263"/>
      <c r="FR33" s="250"/>
      <c r="FS33" s="250"/>
      <c r="FT33" s="264"/>
      <c r="FV33" s="247" t="str">
        <f t="shared" si="13"/>
        <v>Group E</v>
      </c>
      <c r="FW33" s="253"/>
      <c r="FX33" s="253"/>
      <c r="FY33" s="250"/>
      <c r="FZ33" s="279"/>
      <c r="GA33" s="280"/>
      <c r="GB33" s="251"/>
      <c r="GC33" s="263"/>
      <c r="GD33" s="263"/>
      <c r="GE33" s="250"/>
      <c r="GF33" s="250"/>
      <c r="GG33" s="264"/>
      <c r="GI33" s="247" t="str">
        <f t="shared" si="14"/>
        <v>Group E</v>
      </c>
      <c r="GJ33" s="253"/>
      <c r="GK33" s="253"/>
      <c r="GL33" s="250"/>
      <c r="GM33" s="279"/>
      <c r="GN33" s="280"/>
      <c r="GO33" s="251"/>
      <c r="GP33" s="263"/>
      <c r="GQ33" s="263"/>
      <c r="GR33" s="250"/>
      <c r="GS33" s="250"/>
      <c r="GT33" s="264"/>
      <c r="GV33" s="247" t="str">
        <f t="shared" si="15"/>
        <v>Group E</v>
      </c>
      <c r="GW33" s="253"/>
      <c r="GX33" s="253"/>
      <c r="GY33" s="250"/>
      <c r="GZ33" s="279"/>
      <c r="HA33" s="280"/>
      <c r="HB33" s="251"/>
      <c r="HC33" s="263"/>
      <c r="HD33" s="263"/>
      <c r="HE33" s="250"/>
      <c r="HF33" s="250"/>
      <c r="HG33" s="264"/>
      <c r="HI33" s="247" t="str">
        <f t="shared" si="16"/>
        <v>Group E</v>
      </c>
      <c r="HJ33" s="253"/>
      <c r="HK33" s="253"/>
      <c r="HL33" s="250"/>
      <c r="HM33" s="279"/>
      <c r="HN33" s="280"/>
      <c r="HO33" s="251"/>
      <c r="HP33" s="263"/>
      <c r="HQ33" s="263"/>
      <c r="HR33" s="250"/>
      <c r="HS33" s="250"/>
      <c r="HT33" s="264"/>
      <c r="HV33" s="247" t="str">
        <f t="shared" si="17"/>
        <v>Group E</v>
      </c>
      <c r="HW33" s="253"/>
      <c r="HX33" s="253"/>
      <c r="HY33" s="250"/>
      <c r="HZ33" s="279"/>
      <c r="IA33" s="280"/>
      <c r="IB33" s="251"/>
      <c r="IC33" s="263"/>
      <c r="ID33" s="263"/>
      <c r="IE33" s="250"/>
      <c r="IF33" s="250"/>
      <c r="IG33" s="264"/>
      <c r="II33" s="247" t="str">
        <f t="shared" si="18"/>
        <v>Group E</v>
      </c>
      <c r="IJ33" s="253"/>
      <c r="IK33" s="253"/>
      <c r="IL33" s="250"/>
      <c r="IM33" s="279"/>
      <c r="IN33" s="280"/>
      <c r="IO33" s="251"/>
      <c r="IP33" s="263"/>
      <c r="IQ33" s="263"/>
      <c r="IR33" s="250"/>
      <c r="IS33" s="250"/>
      <c r="IT33" s="264"/>
      <c r="IV33" s="247" t="str">
        <f t="shared" si="19"/>
        <v>Group E</v>
      </c>
      <c r="IW33" s="253"/>
      <c r="IX33" s="253"/>
      <c r="IY33" s="250"/>
      <c r="IZ33" s="279"/>
      <c r="JA33" s="280"/>
      <c r="JB33" s="251"/>
      <c r="JC33" s="263"/>
      <c r="JD33" s="263"/>
      <c r="JE33" s="250"/>
      <c r="JF33" s="250"/>
      <c r="JG33" s="264"/>
      <c r="JI33" s="247" t="str">
        <f t="shared" si="20"/>
        <v>Group E</v>
      </c>
      <c r="JJ33" s="253"/>
      <c r="JK33" s="253"/>
      <c r="JL33" s="250"/>
      <c r="JM33" s="279"/>
      <c r="JN33" s="280"/>
      <c r="JO33" s="251"/>
      <c r="JP33" s="263"/>
      <c r="JQ33" s="263"/>
      <c r="JR33" s="250"/>
      <c r="JS33" s="250"/>
      <c r="JT33" s="264"/>
      <c r="JV33" s="247" t="str">
        <f t="shared" si="21"/>
        <v>Group E</v>
      </c>
      <c r="JW33" s="253"/>
      <c r="JX33" s="253"/>
      <c r="JY33" s="250"/>
      <c r="JZ33" s="279"/>
      <c r="KA33" s="280"/>
      <c r="KB33" s="251"/>
      <c r="KC33" s="263"/>
      <c r="KD33" s="263"/>
      <c r="KE33" s="250"/>
      <c r="KF33" s="250"/>
      <c r="KG33" s="264"/>
      <c r="KI33" s="247" t="str">
        <f t="shared" si="22"/>
        <v>Group E</v>
      </c>
      <c r="KJ33" s="253"/>
      <c r="KK33" s="253"/>
      <c r="KL33" s="250"/>
      <c r="KM33" s="279"/>
      <c r="KN33" s="280"/>
      <c r="KO33" s="251"/>
      <c r="KP33" s="263"/>
      <c r="KQ33" s="263"/>
      <c r="KR33" s="250"/>
      <c r="KS33" s="250"/>
      <c r="KT33" s="264"/>
      <c r="KV33" s="247" t="str">
        <f t="shared" si="23"/>
        <v>Group E</v>
      </c>
      <c r="KW33" s="253"/>
      <c r="KX33" s="253"/>
      <c r="KY33" s="250"/>
      <c r="KZ33" s="279"/>
      <c r="LA33" s="280"/>
      <c r="LB33" s="251"/>
      <c r="LC33" s="263"/>
      <c r="LD33" s="263"/>
      <c r="LE33" s="250"/>
      <c r="LF33" s="250"/>
      <c r="LG33" s="264"/>
      <c r="LI33" s="247" t="str">
        <f t="shared" si="24"/>
        <v>Group E</v>
      </c>
      <c r="LJ33" s="253"/>
      <c r="LK33" s="253"/>
      <c r="LL33" s="250"/>
      <c r="LM33" s="279"/>
      <c r="LN33" s="280"/>
      <c r="LO33" s="251"/>
      <c r="LP33" s="263"/>
      <c r="LQ33" s="263"/>
      <c r="LR33" s="250"/>
      <c r="LS33" s="250"/>
      <c r="LT33" s="264"/>
      <c r="LV33" s="247" t="str">
        <f t="shared" si="25"/>
        <v>Group E</v>
      </c>
      <c r="LW33" s="253"/>
      <c r="LX33" s="253"/>
      <c r="LY33" s="250"/>
      <c r="LZ33" s="279"/>
      <c r="MA33" s="280"/>
      <c r="MB33" s="251"/>
      <c r="MC33" s="263"/>
      <c r="MD33" s="263"/>
      <c r="ME33" s="250"/>
      <c r="MF33" s="250"/>
      <c r="MG33" s="264"/>
    </row>
    <row r="34" spans="1:345" x14ac:dyDescent="0.25">
      <c r="B34" s="238">
        <f>INDEX(Groups!$C$7:$C$65,MATCH(C34,Groups!$D$7:$D$65,0))</f>
        <v>10</v>
      </c>
      <c r="C34" s="239" t="str">
        <f>CalcE!$P$22</f>
        <v>Germany</v>
      </c>
      <c r="D34" s="240">
        <f>INDEX(Groups!$C$7:$C$65,MATCH(E34,Groups!$D$7:$D$65,0))</f>
        <v>82</v>
      </c>
      <c r="E34" s="239" t="str">
        <f>CalcE!$Q$22</f>
        <v>Curaçao</v>
      </c>
      <c r="F34" s="241" t="str">
        <f>CalcE!$R$22</f>
        <v/>
      </c>
      <c r="G34" s="242" t="str">
        <f>CalcE!$S$22</f>
        <v/>
      </c>
      <c r="I34" s="238">
        <f t="shared" ref="I34:I88" si="468">$B34</f>
        <v>10</v>
      </c>
      <c r="J34" s="239" t="str">
        <f t="shared" ref="J34:J39" si="469">$C34</f>
        <v>Germany</v>
      </c>
      <c r="K34" s="240">
        <f t="shared" si="26"/>
        <v>82</v>
      </c>
      <c r="L34" s="239" t="str">
        <f t="shared" ref="L34:L39" si="470">$E34</f>
        <v>Curaçao</v>
      </c>
      <c r="M34" s="275"/>
      <c r="N34" s="275"/>
      <c r="O34" s="270"/>
      <c r="P34" s="240" t="str">
        <f t="shared" ref="P34:P39" si="471">IF(($F34&lt;&gt;"")*($G34&lt;&gt;"")*(M34&lt;&gt;"")*(N34&lt;&gt;""),($F34&gt;$G34)*(M34&gt;N34)+($F34=$G34)*(M34=N34)+($F34&lt;$G34)*(M34&lt;N34),"")</f>
        <v/>
      </c>
      <c r="Q34" s="240" t="str">
        <f>IF((P34&lt;&gt;""),IF(OR($F34&lt;&gt;$G34,PrSettings!$M$4="●"),(($F34-$G34)=(M34-N34))*1,0),"")</f>
        <v/>
      </c>
      <c r="R34" s="240" t="str">
        <f t="shared" ref="R34:R39" si="472">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3">$C34</f>
        <v>Germany</v>
      </c>
      <c r="X34" s="240">
        <f t="shared" si="29"/>
        <v>82</v>
      </c>
      <c r="Y34" s="239" t="str">
        <f t="shared" ref="Y34:Y39" si="474">$E34</f>
        <v>Curaçao</v>
      </c>
      <c r="Z34" s="275"/>
      <c r="AA34" s="275"/>
      <c r="AB34" s="270"/>
      <c r="AC34" s="240" t="str">
        <f t="shared" ref="AC34:AC39" si="475">IF(($F34&lt;&gt;"")*($G34&lt;&gt;"")*(Z34&lt;&gt;"")*(AA34&lt;&gt;""),($F34&gt;$G34)*(Z34&gt;AA34)+($F34=$G34)*(Z34=AA34)+($F34&lt;$G34)*(Z34&lt;AA34),"")</f>
        <v/>
      </c>
      <c r="AD34" s="240" t="str">
        <f>IF((AC34&lt;&gt;""),IF(OR($F34&lt;&gt;$G34,PrSettings!$M$4="●"),(($F34-$G34)=(Z34-AA34))*1,0),"")</f>
        <v/>
      </c>
      <c r="AE34" s="240" t="str">
        <f t="shared" ref="AE34:AE39" si="476">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7">$C34</f>
        <v>Germany</v>
      </c>
      <c r="AK34" s="240">
        <f t="shared" si="32"/>
        <v>82</v>
      </c>
      <c r="AL34" s="239" t="str">
        <f t="shared" ref="AL34:AL39" si="478">$E34</f>
        <v>Curaçao</v>
      </c>
      <c r="AM34" s="275"/>
      <c r="AN34" s="275"/>
      <c r="AO34" s="270"/>
      <c r="AP34" s="240" t="str">
        <f t="shared" ref="AP34:AP39" si="479">IF(($F34&lt;&gt;"")*($G34&lt;&gt;"")*(AM34&lt;&gt;"")*(AN34&lt;&gt;""),($F34&gt;$G34)*(AM34&gt;AN34)+($F34=$G34)*(AM34=AN34)+($F34&lt;$G34)*(AM34&lt;AN34),"")</f>
        <v/>
      </c>
      <c r="AQ34" s="240" t="str">
        <f>IF((AP34&lt;&gt;""),IF(OR($F34&lt;&gt;$G34,PrSettings!$M$4="●"),(($F34-$G34)=(AM34-AN34))*1,0),"")</f>
        <v/>
      </c>
      <c r="AR34" s="240" t="str">
        <f t="shared" ref="AR34:AR39" si="480">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1">$C34</f>
        <v>Germany</v>
      </c>
      <c r="AX34" s="240">
        <f t="shared" si="35"/>
        <v>82</v>
      </c>
      <c r="AY34" s="239" t="str">
        <f t="shared" ref="AY34:AY39" si="482">$E34</f>
        <v>Curaçao</v>
      </c>
      <c r="AZ34" s="275"/>
      <c r="BA34" s="275"/>
      <c r="BB34" s="270"/>
      <c r="BC34" s="240" t="str">
        <f t="shared" ref="BC34:BC39" si="483">IF(($F34&lt;&gt;"")*($G34&lt;&gt;"")*(AZ34&lt;&gt;"")*(BA34&lt;&gt;""),($F34&gt;$G34)*(AZ34&gt;BA34)+($F34=$G34)*(AZ34=BA34)+($F34&lt;$G34)*(AZ34&lt;BA34),"")</f>
        <v/>
      </c>
      <c r="BD34" s="240" t="str">
        <f>IF((BC34&lt;&gt;""),IF(OR($F34&lt;&gt;$G34,PrSettings!$M$4="●"),(($F34-$G34)=(AZ34-BA34))*1,0),"")</f>
        <v/>
      </c>
      <c r="BE34" s="240" t="str">
        <f t="shared" ref="BE34:BE39" si="484">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5">$C34</f>
        <v>Germany</v>
      </c>
      <c r="BK34" s="240">
        <f t="shared" si="38"/>
        <v>82</v>
      </c>
      <c r="BL34" s="239" t="str">
        <f t="shared" ref="BL34:BL39" si="486">$E34</f>
        <v>Curaçao</v>
      </c>
      <c r="BM34" s="275"/>
      <c r="BN34" s="275"/>
      <c r="BO34" s="270"/>
      <c r="BP34" s="240" t="str">
        <f t="shared" ref="BP34:BP39" si="487">IF(($F34&lt;&gt;"")*($G34&lt;&gt;"")*(BM34&lt;&gt;"")*(BN34&lt;&gt;""),($F34&gt;$G34)*(BM34&gt;BN34)+($F34=$G34)*(BM34=BN34)+($F34&lt;$G34)*(BM34&lt;BN34),"")</f>
        <v/>
      </c>
      <c r="BQ34" s="240" t="str">
        <f>IF((BP34&lt;&gt;""),IF(OR($F34&lt;&gt;$G34,PrSettings!$M$4="●"),(($F34-$G34)=(BM34-BN34))*1,0),"")</f>
        <v/>
      </c>
      <c r="BR34" s="240" t="str">
        <f t="shared" ref="BR34:BR39" si="488">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9">$C34</f>
        <v>Germany</v>
      </c>
      <c r="BX34" s="240">
        <f t="shared" si="41"/>
        <v>82</v>
      </c>
      <c r="BY34" s="239" t="str">
        <f t="shared" ref="BY34:BY39" si="490">$E34</f>
        <v>Curaçao</v>
      </c>
      <c r="BZ34" s="275"/>
      <c r="CA34" s="275"/>
      <c r="CB34" s="270"/>
      <c r="CC34" s="240" t="str">
        <f t="shared" ref="CC34:CC39" si="491">IF(($F34&lt;&gt;"")*($G34&lt;&gt;"")*(BZ34&lt;&gt;"")*(CA34&lt;&gt;""),($F34&gt;$G34)*(BZ34&gt;CA34)+($F34=$G34)*(BZ34=CA34)+($F34&lt;$G34)*(BZ34&lt;CA34),"")</f>
        <v/>
      </c>
      <c r="CD34" s="240" t="str">
        <f>IF((CC34&lt;&gt;""),IF(OR($F34&lt;&gt;$G34,PrSettings!$M$4="●"),(($F34-$G34)=(BZ34-CA34))*1,0),"")</f>
        <v/>
      </c>
      <c r="CE34" s="240" t="str">
        <f t="shared" ref="CE34:CE39" si="492">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3">$C34</f>
        <v>Germany</v>
      </c>
      <c r="CK34" s="240">
        <f t="shared" si="44"/>
        <v>82</v>
      </c>
      <c r="CL34" s="239" t="str">
        <f t="shared" ref="CL34:CL39" si="494">$E34</f>
        <v>Curaçao</v>
      </c>
      <c r="CM34" s="275"/>
      <c r="CN34" s="275"/>
      <c r="CO34" s="270"/>
      <c r="CP34" s="240" t="str">
        <f t="shared" ref="CP34:CP39" si="495">IF(($F34&lt;&gt;"")*($G34&lt;&gt;"")*(CM34&lt;&gt;"")*(CN34&lt;&gt;""),($F34&gt;$G34)*(CM34&gt;CN34)+($F34=$G34)*(CM34=CN34)+($F34&lt;$G34)*(CM34&lt;CN34),"")</f>
        <v/>
      </c>
      <c r="CQ34" s="240" t="str">
        <f>IF((CP34&lt;&gt;""),IF(OR($F34&lt;&gt;$G34,PrSettings!$M$4="●"),(($F34-$G34)=(CM34-CN34))*1,0),"")</f>
        <v/>
      </c>
      <c r="CR34" s="240" t="str">
        <f t="shared" ref="CR34:CR39" si="496">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7">$C34</f>
        <v>Germany</v>
      </c>
      <c r="CX34" s="240">
        <f t="shared" si="47"/>
        <v>82</v>
      </c>
      <c r="CY34" s="239" t="str">
        <f t="shared" ref="CY34:CY39" si="498">$E34</f>
        <v>Curaçao</v>
      </c>
      <c r="CZ34" s="275"/>
      <c r="DA34" s="275"/>
      <c r="DB34" s="270"/>
      <c r="DC34" s="240" t="str">
        <f t="shared" ref="DC34:DC39" si="499">IF(($F34&lt;&gt;"")*($G34&lt;&gt;"")*(CZ34&lt;&gt;"")*(DA34&lt;&gt;""),($F34&gt;$G34)*(CZ34&gt;DA34)+($F34=$G34)*(CZ34=DA34)+($F34&lt;$G34)*(CZ34&lt;DA34),"")</f>
        <v/>
      </c>
      <c r="DD34" s="240" t="str">
        <f>IF((DC34&lt;&gt;""),IF(OR($F34&lt;&gt;$G34,PrSettings!$M$4="●"),(($F34-$G34)=(CZ34-DA34))*1,0),"")</f>
        <v/>
      </c>
      <c r="DE34" s="240" t="str">
        <f t="shared" ref="DE34:DE39" si="500">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1">$C34</f>
        <v>Germany</v>
      </c>
      <c r="DK34" s="240">
        <f t="shared" si="50"/>
        <v>82</v>
      </c>
      <c r="DL34" s="239" t="str">
        <f t="shared" ref="DL34:DL39" si="502">$E34</f>
        <v>Curaçao</v>
      </c>
      <c r="DM34" s="275"/>
      <c r="DN34" s="275"/>
      <c r="DO34" s="270"/>
      <c r="DP34" s="240" t="str">
        <f t="shared" ref="DP34:DP39" si="503">IF(($F34&lt;&gt;"")*($G34&lt;&gt;"")*(DM34&lt;&gt;"")*(DN34&lt;&gt;""),($F34&gt;$G34)*(DM34&gt;DN34)+($F34=$G34)*(DM34=DN34)+($F34&lt;$G34)*(DM34&lt;DN34),"")</f>
        <v/>
      </c>
      <c r="DQ34" s="240" t="str">
        <f>IF((DP34&lt;&gt;""),IF(OR($F34&lt;&gt;$G34,PrSettings!$M$4="●"),(($F34-$G34)=(DM34-DN34))*1,0),"")</f>
        <v/>
      </c>
      <c r="DR34" s="240" t="str">
        <f t="shared" ref="DR34:DR39" si="504">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5">$C34</f>
        <v>Germany</v>
      </c>
      <c r="DX34" s="240">
        <f t="shared" si="53"/>
        <v>82</v>
      </c>
      <c r="DY34" s="239" t="str">
        <f t="shared" ref="DY34:DY39" si="506">$E34</f>
        <v>Curaçao</v>
      </c>
      <c r="DZ34" s="275"/>
      <c r="EA34" s="275"/>
      <c r="EB34" s="270"/>
      <c r="EC34" s="240" t="str">
        <f t="shared" ref="EC34:EC39" si="507">IF(($F34&lt;&gt;"")*($G34&lt;&gt;"")*(DZ34&lt;&gt;"")*(EA34&lt;&gt;""),($F34&gt;$G34)*(DZ34&gt;EA34)+($F34=$G34)*(DZ34=EA34)+($F34&lt;$G34)*(DZ34&lt;EA34),"")</f>
        <v/>
      </c>
      <c r="ED34" s="240" t="str">
        <f>IF((EC34&lt;&gt;""),IF(OR($F34&lt;&gt;$G34,PrSettings!$M$4="●"),(($F34-$G34)=(DZ34-EA34))*1,0),"")</f>
        <v/>
      </c>
      <c r="EE34" s="240" t="str">
        <f t="shared" ref="EE34:EE39" si="508">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9">$C34</f>
        <v>Germany</v>
      </c>
      <c r="EK34" s="240">
        <f t="shared" si="56"/>
        <v>82</v>
      </c>
      <c r="EL34" s="239" t="str">
        <f t="shared" ref="EL34:EL39" si="510">$E34</f>
        <v>Curaçao</v>
      </c>
      <c r="EM34" s="275"/>
      <c r="EN34" s="275"/>
      <c r="EO34" s="270"/>
      <c r="EP34" s="240" t="str">
        <f t="shared" ref="EP34:EP39" si="511">IF(($F34&lt;&gt;"")*($G34&lt;&gt;"")*(EM34&lt;&gt;"")*(EN34&lt;&gt;""),($F34&gt;$G34)*(EM34&gt;EN34)+($F34=$G34)*(EM34=EN34)+($F34&lt;$G34)*(EM34&lt;EN34),"")</f>
        <v/>
      </c>
      <c r="EQ34" s="240" t="str">
        <f>IF((EP34&lt;&gt;""),IF(OR($F34&lt;&gt;$G34,PrSettings!$M$4="●"),(($F34-$G34)=(EM34-EN34))*1,0),"")</f>
        <v/>
      </c>
      <c r="ER34" s="240" t="str">
        <f t="shared" ref="ER34:ER39" si="512">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3">$C34</f>
        <v>Germany</v>
      </c>
      <c r="EX34" s="240">
        <f t="shared" si="59"/>
        <v>82</v>
      </c>
      <c r="EY34" s="239" t="str">
        <f t="shared" ref="EY34:EY39" si="514">$E34</f>
        <v>Curaçao</v>
      </c>
      <c r="EZ34" s="275"/>
      <c r="FA34" s="275"/>
      <c r="FB34" s="270"/>
      <c r="FC34" s="240" t="str">
        <f t="shared" ref="FC34:FC39" si="515">IF(($F34&lt;&gt;"")*($G34&lt;&gt;"")*(EZ34&lt;&gt;"")*(FA34&lt;&gt;""),($F34&gt;$G34)*(EZ34&gt;FA34)+($F34=$G34)*(EZ34=FA34)+($F34&lt;$G34)*(EZ34&lt;FA34),"")</f>
        <v/>
      </c>
      <c r="FD34" s="240" t="str">
        <f>IF((FC34&lt;&gt;""),IF(OR($F34&lt;&gt;$G34,PrSettings!$M$4="●"),(($F34-$G34)=(EZ34-FA34))*1,0),"")</f>
        <v/>
      </c>
      <c r="FE34" s="240" t="str">
        <f t="shared" ref="FE34:FE39" si="516">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7">$C34</f>
        <v>Germany</v>
      </c>
      <c r="FK34" s="240">
        <f t="shared" si="62"/>
        <v>82</v>
      </c>
      <c r="FL34" s="239" t="str">
        <f t="shared" ref="FL34:FL39" si="518">$E34</f>
        <v>Curaçao</v>
      </c>
      <c r="FM34" s="275"/>
      <c r="FN34" s="275"/>
      <c r="FO34" s="270"/>
      <c r="FP34" s="240" t="str">
        <f t="shared" ref="FP34:FP39" si="519">IF(($F34&lt;&gt;"")*($G34&lt;&gt;"")*(FM34&lt;&gt;"")*(FN34&lt;&gt;""),($F34&gt;$G34)*(FM34&gt;FN34)+($F34=$G34)*(FM34=FN34)+($F34&lt;$G34)*(FM34&lt;FN34),"")</f>
        <v/>
      </c>
      <c r="FQ34" s="240" t="str">
        <f>IF((FP34&lt;&gt;""),IF(OR($F34&lt;&gt;$G34,PrSettings!$M$4="●"),(($F34-$G34)=(FM34-FN34))*1,0),"")</f>
        <v/>
      </c>
      <c r="FR34" s="240" t="str">
        <f t="shared" ref="FR34:FR39" si="520">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1">$C34</f>
        <v>Germany</v>
      </c>
      <c r="FX34" s="240">
        <f t="shared" si="65"/>
        <v>82</v>
      </c>
      <c r="FY34" s="239" t="str">
        <f t="shared" ref="FY34:FY39" si="522">$E34</f>
        <v>Curaçao</v>
      </c>
      <c r="FZ34" s="275"/>
      <c r="GA34" s="275"/>
      <c r="GB34" s="270"/>
      <c r="GC34" s="240" t="str">
        <f t="shared" ref="GC34:GC39" si="523">IF(($F34&lt;&gt;"")*($G34&lt;&gt;"")*(FZ34&lt;&gt;"")*(GA34&lt;&gt;""),($F34&gt;$G34)*(FZ34&gt;GA34)+($F34=$G34)*(FZ34=GA34)+($F34&lt;$G34)*(FZ34&lt;GA34),"")</f>
        <v/>
      </c>
      <c r="GD34" s="240" t="str">
        <f>IF((GC34&lt;&gt;""),IF(OR($F34&lt;&gt;$G34,PrSettings!$M$4="●"),(($F34-$G34)=(FZ34-GA34))*1,0),"")</f>
        <v/>
      </c>
      <c r="GE34" s="240" t="str">
        <f t="shared" ref="GE34:GE39" si="524">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5">$C34</f>
        <v>Germany</v>
      </c>
      <c r="GK34" s="240">
        <f t="shared" si="68"/>
        <v>82</v>
      </c>
      <c r="GL34" s="239" t="str">
        <f t="shared" ref="GL34:GL39" si="526">$E34</f>
        <v>Curaçao</v>
      </c>
      <c r="GM34" s="275"/>
      <c r="GN34" s="275"/>
      <c r="GO34" s="270"/>
      <c r="GP34" s="240" t="str">
        <f t="shared" ref="GP34:GP39" si="527">IF(($F34&lt;&gt;"")*($G34&lt;&gt;"")*(GM34&lt;&gt;"")*(GN34&lt;&gt;""),($F34&gt;$G34)*(GM34&gt;GN34)+($F34=$G34)*(GM34=GN34)+($F34&lt;$G34)*(GM34&lt;GN34),"")</f>
        <v/>
      </c>
      <c r="GQ34" s="240" t="str">
        <f>IF((GP34&lt;&gt;""),IF(OR($F34&lt;&gt;$G34,PrSettings!$M$4="●"),(($F34-$G34)=(GM34-GN34))*1,0),"")</f>
        <v/>
      </c>
      <c r="GR34" s="240" t="str">
        <f t="shared" ref="GR34:GR39" si="528">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9">$C34</f>
        <v>Germany</v>
      </c>
      <c r="GX34" s="240">
        <f t="shared" si="71"/>
        <v>82</v>
      </c>
      <c r="GY34" s="239" t="str">
        <f t="shared" ref="GY34:GY39" si="530">$E34</f>
        <v>Curaçao</v>
      </c>
      <c r="GZ34" s="275"/>
      <c r="HA34" s="275"/>
      <c r="HB34" s="270"/>
      <c r="HC34" s="240" t="str">
        <f t="shared" ref="HC34:HC39" si="531">IF(($F34&lt;&gt;"")*($G34&lt;&gt;"")*(GZ34&lt;&gt;"")*(HA34&lt;&gt;""),($F34&gt;$G34)*(GZ34&gt;HA34)+($F34=$G34)*(GZ34=HA34)+($F34&lt;$G34)*(GZ34&lt;HA34),"")</f>
        <v/>
      </c>
      <c r="HD34" s="240" t="str">
        <f>IF((HC34&lt;&gt;""),IF(OR($F34&lt;&gt;$G34,PrSettings!$M$4="●"),(($F34-$G34)=(GZ34-HA34))*1,0),"")</f>
        <v/>
      </c>
      <c r="HE34" s="240" t="str">
        <f t="shared" ref="HE34:HE39" si="532">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3">$C34</f>
        <v>Germany</v>
      </c>
      <c r="HK34" s="240">
        <f t="shared" si="74"/>
        <v>82</v>
      </c>
      <c r="HL34" s="239" t="str">
        <f t="shared" ref="HL34:HL39" si="534">$E34</f>
        <v>Curaçao</v>
      </c>
      <c r="HM34" s="275"/>
      <c r="HN34" s="275"/>
      <c r="HO34" s="270"/>
      <c r="HP34" s="240" t="str">
        <f t="shared" ref="HP34:HP39" si="535">IF(($F34&lt;&gt;"")*($G34&lt;&gt;"")*(HM34&lt;&gt;"")*(HN34&lt;&gt;""),($F34&gt;$G34)*(HM34&gt;HN34)+($F34=$G34)*(HM34=HN34)+($F34&lt;$G34)*(HM34&lt;HN34),"")</f>
        <v/>
      </c>
      <c r="HQ34" s="240" t="str">
        <f>IF((HP34&lt;&gt;""),IF(OR($F34&lt;&gt;$G34,PrSettings!$M$4="●"),(($F34-$G34)=(HM34-HN34))*1,0),"")</f>
        <v/>
      </c>
      <c r="HR34" s="240" t="str">
        <f t="shared" ref="HR34:HR39" si="536">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7">$C34</f>
        <v>Germany</v>
      </c>
      <c r="HX34" s="240">
        <f t="shared" si="77"/>
        <v>82</v>
      </c>
      <c r="HY34" s="239" t="str">
        <f t="shared" ref="HY34:HY39" si="538">$E34</f>
        <v>Curaçao</v>
      </c>
      <c r="HZ34" s="275"/>
      <c r="IA34" s="275"/>
      <c r="IB34" s="270"/>
      <c r="IC34" s="240" t="str">
        <f t="shared" ref="IC34:IC39" si="539">IF(($F34&lt;&gt;"")*($G34&lt;&gt;"")*(HZ34&lt;&gt;"")*(IA34&lt;&gt;""),($F34&gt;$G34)*(HZ34&gt;IA34)+($F34=$G34)*(HZ34=IA34)+($F34&lt;$G34)*(HZ34&lt;IA34),"")</f>
        <v/>
      </c>
      <c r="ID34" s="240" t="str">
        <f>IF((IC34&lt;&gt;""),IF(OR($F34&lt;&gt;$G34,PrSettings!$M$4="●"),(($F34-$G34)=(HZ34-IA34))*1,0),"")</f>
        <v/>
      </c>
      <c r="IE34" s="240" t="str">
        <f t="shared" ref="IE34:IE39" si="540">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1">$C34</f>
        <v>Germany</v>
      </c>
      <c r="IK34" s="240">
        <f t="shared" si="80"/>
        <v>82</v>
      </c>
      <c r="IL34" s="239" t="str">
        <f t="shared" ref="IL34:IL39" si="542">$E34</f>
        <v>Curaçao</v>
      </c>
      <c r="IM34" s="275"/>
      <c r="IN34" s="275"/>
      <c r="IO34" s="270"/>
      <c r="IP34" s="240" t="str">
        <f t="shared" ref="IP34:IP39" si="543">IF(($F34&lt;&gt;"")*($G34&lt;&gt;"")*(IM34&lt;&gt;"")*(IN34&lt;&gt;""),($F34&gt;$G34)*(IM34&gt;IN34)+($F34=$G34)*(IM34=IN34)+($F34&lt;$G34)*(IM34&lt;IN34),"")</f>
        <v/>
      </c>
      <c r="IQ34" s="240" t="str">
        <f>IF((IP34&lt;&gt;""),IF(OR($F34&lt;&gt;$G34,PrSettings!$M$4="●"),(($F34-$G34)=(IM34-IN34))*1,0),"")</f>
        <v/>
      </c>
      <c r="IR34" s="240" t="str">
        <f t="shared" ref="IR34:IR39" si="544">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5">$C34</f>
        <v>Germany</v>
      </c>
      <c r="IX34" s="240">
        <f t="shared" si="83"/>
        <v>82</v>
      </c>
      <c r="IY34" s="239" t="str">
        <f t="shared" ref="IY34:IY39" si="546">$E34</f>
        <v>Curaçao</v>
      </c>
      <c r="IZ34" s="275"/>
      <c r="JA34" s="275"/>
      <c r="JB34" s="270"/>
      <c r="JC34" s="240" t="str">
        <f t="shared" ref="JC34:JC39" si="547">IF(($F34&lt;&gt;"")*($G34&lt;&gt;"")*(IZ34&lt;&gt;"")*(JA34&lt;&gt;""),($F34&gt;$G34)*(IZ34&gt;JA34)+($F34=$G34)*(IZ34=JA34)+($F34&lt;$G34)*(IZ34&lt;JA34),"")</f>
        <v/>
      </c>
      <c r="JD34" s="240" t="str">
        <f>IF((JC34&lt;&gt;""),IF(OR($F34&lt;&gt;$G34,PrSettings!$M$4="●"),(($F34-$G34)=(IZ34-JA34))*1,0),"")</f>
        <v/>
      </c>
      <c r="JE34" s="240" t="str">
        <f t="shared" ref="JE34:JE39" si="548">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9">$C34</f>
        <v>Germany</v>
      </c>
      <c r="JK34" s="240">
        <f t="shared" si="86"/>
        <v>82</v>
      </c>
      <c r="JL34" s="239" t="str">
        <f t="shared" ref="JL34:JL39" si="550">$E34</f>
        <v>Curaçao</v>
      </c>
      <c r="JM34" s="275"/>
      <c r="JN34" s="275"/>
      <c r="JO34" s="270"/>
      <c r="JP34" s="240" t="str">
        <f t="shared" ref="JP34:JP39" si="551">IF(($F34&lt;&gt;"")*($G34&lt;&gt;"")*(JM34&lt;&gt;"")*(JN34&lt;&gt;""),($F34&gt;$G34)*(JM34&gt;JN34)+($F34=$G34)*(JM34=JN34)+($F34&lt;$G34)*(JM34&lt;JN34),"")</f>
        <v/>
      </c>
      <c r="JQ34" s="240" t="str">
        <f>IF((JP34&lt;&gt;""),IF(OR($F34&lt;&gt;$G34,PrSettings!$M$4="●"),(($F34-$G34)=(JM34-JN34))*1,0),"")</f>
        <v/>
      </c>
      <c r="JR34" s="240" t="str">
        <f t="shared" ref="JR34:JR39" si="552">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3">$C34</f>
        <v>Germany</v>
      </c>
      <c r="JX34" s="240">
        <f t="shared" si="89"/>
        <v>82</v>
      </c>
      <c r="JY34" s="239" t="str">
        <f t="shared" ref="JY34:JY39" si="554">$E34</f>
        <v>Curaçao</v>
      </c>
      <c r="JZ34" s="275"/>
      <c r="KA34" s="275"/>
      <c r="KB34" s="270"/>
      <c r="KC34" s="240" t="str">
        <f t="shared" ref="KC34:KC39" si="555">IF(($F34&lt;&gt;"")*($G34&lt;&gt;"")*(JZ34&lt;&gt;"")*(KA34&lt;&gt;""),($F34&gt;$G34)*(JZ34&gt;KA34)+($F34=$G34)*(JZ34=KA34)+($F34&lt;$G34)*(JZ34&lt;KA34),"")</f>
        <v/>
      </c>
      <c r="KD34" s="240" t="str">
        <f>IF((KC34&lt;&gt;""),IF(OR($F34&lt;&gt;$G34,PrSettings!$M$4="●"),(($F34-$G34)=(JZ34-KA34))*1,0),"")</f>
        <v/>
      </c>
      <c r="KE34" s="240" t="str">
        <f t="shared" ref="KE34:KE39" si="556">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7">$C34</f>
        <v>Germany</v>
      </c>
      <c r="KK34" s="240">
        <f t="shared" si="92"/>
        <v>82</v>
      </c>
      <c r="KL34" s="239" t="str">
        <f t="shared" ref="KL34:KL39" si="558">$E34</f>
        <v>Curaçao</v>
      </c>
      <c r="KM34" s="275"/>
      <c r="KN34" s="275"/>
      <c r="KO34" s="270"/>
      <c r="KP34" s="240" t="str">
        <f t="shared" ref="KP34:KP39" si="559">IF(($F34&lt;&gt;"")*($G34&lt;&gt;"")*(KM34&lt;&gt;"")*(KN34&lt;&gt;""),($F34&gt;$G34)*(KM34&gt;KN34)+($F34=$G34)*(KM34=KN34)+($F34&lt;$G34)*(KM34&lt;KN34),"")</f>
        <v/>
      </c>
      <c r="KQ34" s="240" t="str">
        <f>IF((KP34&lt;&gt;""),IF(OR($F34&lt;&gt;$G34,PrSettings!$M$4="●"),(($F34-$G34)=(KM34-KN34))*1,0),"")</f>
        <v/>
      </c>
      <c r="KR34" s="240" t="str">
        <f t="shared" ref="KR34:KR39" si="560">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1">$C34</f>
        <v>Germany</v>
      </c>
      <c r="KX34" s="240">
        <f t="shared" si="95"/>
        <v>82</v>
      </c>
      <c r="KY34" s="239" t="str">
        <f t="shared" ref="KY34:KY39" si="562">$E34</f>
        <v>Curaçao</v>
      </c>
      <c r="KZ34" s="275"/>
      <c r="LA34" s="275"/>
      <c r="LB34" s="270"/>
      <c r="LC34" s="240" t="str">
        <f t="shared" ref="LC34:LC39" si="563">IF(($F34&lt;&gt;"")*($G34&lt;&gt;"")*(KZ34&lt;&gt;"")*(LA34&lt;&gt;""),($F34&gt;$G34)*(KZ34&gt;LA34)+($F34=$G34)*(KZ34=LA34)+($F34&lt;$G34)*(KZ34&lt;LA34),"")</f>
        <v/>
      </c>
      <c r="LD34" s="240" t="str">
        <f>IF((LC34&lt;&gt;""),IF(OR($F34&lt;&gt;$G34,PrSettings!$M$4="●"),(($F34-$G34)=(KZ34-LA34))*1,0),"")</f>
        <v/>
      </c>
      <c r="LE34" s="240" t="str">
        <f t="shared" ref="LE34:LE39" si="564">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5">$C34</f>
        <v>Germany</v>
      </c>
      <c r="LK34" s="240">
        <f t="shared" si="98"/>
        <v>82</v>
      </c>
      <c r="LL34" s="239" t="str">
        <f t="shared" ref="LL34:LL39" si="566">$E34</f>
        <v>Curaçao</v>
      </c>
      <c r="LM34" s="275"/>
      <c r="LN34" s="275"/>
      <c r="LO34" s="270"/>
      <c r="LP34" s="240" t="str">
        <f t="shared" ref="LP34:LP39" si="567">IF(($F34&lt;&gt;"")*($G34&lt;&gt;"")*(LM34&lt;&gt;"")*(LN34&lt;&gt;""),($F34&gt;$G34)*(LM34&gt;LN34)+($F34=$G34)*(LM34=LN34)+($F34&lt;$G34)*(LM34&lt;LN34),"")</f>
        <v/>
      </c>
      <c r="LQ34" s="240" t="str">
        <f>IF((LP34&lt;&gt;""),IF(OR($F34&lt;&gt;$G34,PrSettings!$M$4="●"),(($F34-$G34)=(LM34-LN34))*1,0),"")</f>
        <v/>
      </c>
      <c r="LR34" s="240" t="str">
        <f t="shared" ref="LR34:LR39" si="568">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9">$C34</f>
        <v>Germany</v>
      </c>
      <c r="LX34" s="240">
        <f t="shared" si="101"/>
        <v>82</v>
      </c>
      <c r="LY34" s="239" t="str">
        <f t="shared" ref="LY34:LY39" si="570">$E34</f>
        <v>Curaçao</v>
      </c>
      <c r="LZ34" s="275"/>
      <c r="MA34" s="275"/>
      <c r="MB34" s="270"/>
      <c r="MC34" s="240" t="str">
        <f t="shared" ref="MC34:MC39" si="571">IF(($F34&lt;&gt;"")*($G34&lt;&gt;"")*(LZ34&lt;&gt;"")*(MA34&lt;&gt;""),($F34&gt;$G34)*(LZ34&gt;MA34)+($F34=$G34)*(LZ34=MA34)+($F34&lt;$G34)*(LZ34&lt;MA34),"")</f>
        <v/>
      </c>
      <c r="MD34" s="240" t="str">
        <f>IF((MC34&lt;&gt;""),IF(OR($F34&lt;&gt;$G34,PrSettings!$M$4="●"),(($F34-$G34)=(LZ34-MA34))*1,0),"")</f>
        <v/>
      </c>
      <c r="ME34" s="240" t="str">
        <f t="shared" ref="ME34:ME39" si="572">IF((MC34&lt;&gt;""),($F34=LZ34)*($G34=MA34),"")</f>
        <v/>
      </c>
      <c r="MF34" s="240" t="str">
        <f>IF(MC34&lt;&gt;"",IF(ABS($F34-$G34)&gt;=PrSettings!$M$7,(ABS($F34-$G34-LZ34+MA34)&lt;=1)*1,IF(AND(MC34,$F34=$G34,$F34&gt;=PrSettings!$M$6),(ABS(LZ34-$F34)&lt;=1)*1,IF(AND(MC34,$F34+$G34&gt;=PrSettings!$M$8),(ABS(LZ34-$F34)+ABS(MA34-$G34)&lt;=1)*1,""))),"")</f>
        <v/>
      </c>
      <c r="MG34" s="272"/>
    </row>
    <row r="35" spans="1:345" x14ac:dyDescent="0.25">
      <c r="B35" s="238">
        <f>INDEX(Groups!$C$7:$C$65,MATCH(C35,Groups!$D$7:$D$65,0))</f>
        <v>34</v>
      </c>
      <c r="C35" s="239" t="str">
        <f>CalcE!$P$23</f>
        <v>Ivory Coast</v>
      </c>
      <c r="D35" s="240">
        <f>INDEX(Groups!$C$7:$C$65,MATCH(E35,Groups!$D$7:$D$65,0))</f>
        <v>23</v>
      </c>
      <c r="E35" s="239" t="str">
        <f>CalcE!$Q$23</f>
        <v>Ecuador</v>
      </c>
      <c r="F35" s="821" t="str">
        <f>CalcE!$R$23</f>
        <v/>
      </c>
      <c r="G35" s="242" t="str">
        <f>CalcE!$S$23</f>
        <v/>
      </c>
      <c r="I35" s="238">
        <f t="shared" si="468"/>
        <v>34</v>
      </c>
      <c r="J35" s="239" t="str">
        <f t="shared" si="469"/>
        <v>Ivory Coast</v>
      </c>
      <c r="K35" s="240">
        <f t="shared" si="26"/>
        <v>23</v>
      </c>
      <c r="L35" s="239" t="str">
        <f t="shared" si="470"/>
        <v>Ecuador</v>
      </c>
      <c r="M35" s="275"/>
      <c r="N35" s="275"/>
      <c r="O35" s="271"/>
      <c r="P35" s="240" t="str">
        <f t="shared" si="471"/>
        <v/>
      </c>
      <c r="Q35" s="240" t="str">
        <f>IF((P35&lt;&gt;""),IF(OR($F35&lt;&gt;$G35,PrSettings!$M$4="●"),(($F35-$G35)=(M35-N35))*1,0),"")</f>
        <v/>
      </c>
      <c r="R35" s="240" t="str">
        <f t="shared" si="472"/>
        <v/>
      </c>
      <c r="S35" s="240" t="str">
        <f>IF(P35&lt;&gt;"",IF(ABS($F35-$G35)&gt;=PrSettings!$M$7,(ABS($F35-$G35-M35+N35)&lt;=1)*1,IF(AND(P35,$F35=$G35,$F35&gt;=PrSettings!$M$6),(ABS(M35-$F35)&lt;=1)*1,IF(AND(P35,$F35+$G35&gt;=PrSettings!$M$8),(ABS(M35-$F35)+ABS(N35-$G35)&lt;=1)*1,""))),"")</f>
        <v/>
      </c>
      <c r="T35" s="273"/>
      <c r="V35" s="238">
        <f t="shared" si="1"/>
        <v>34</v>
      </c>
      <c r="W35" s="239" t="str">
        <f t="shared" si="473"/>
        <v>Ivory Coast</v>
      </c>
      <c r="X35" s="240">
        <f t="shared" si="29"/>
        <v>23</v>
      </c>
      <c r="Y35" s="239" t="str">
        <f t="shared" si="474"/>
        <v>Ecuador</v>
      </c>
      <c r="Z35" s="275"/>
      <c r="AA35" s="275"/>
      <c r="AB35" s="271"/>
      <c r="AC35" s="240" t="str">
        <f t="shared" si="475"/>
        <v/>
      </c>
      <c r="AD35" s="240" t="str">
        <f>IF((AC35&lt;&gt;""),IF(OR($F35&lt;&gt;$G35,PrSettings!$M$4="●"),(($F35-$G35)=(Z35-AA35))*1,0),"")</f>
        <v/>
      </c>
      <c r="AE35" s="240" t="str">
        <f t="shared" si="476"/>
        <v/>
      </c>
      <c r="AF35" s="240" t="str">
        <f>IF(AC35&lt;&gt;"",IF(ABS($F35-$G35)&gt;=PrSettings!$M$7,(ABS($F35-$G35-Z35+AA35)&lt;=1)*1,IF(AND(AC35,$F35=$G35,$F35&gt;=PrSettings!$M$6),(ABS(Z35-$F35)&lt;=1)*1,IF(AND(AC35,$F35+$G35&gt;=PrSettings!$M$8),(ABS(Z35-$F35)+ABS(AA35-$G35)&lt;=1)*1,""))),"")</f>
        <v/>
      </c>
      <c r="AG35" s="273"/>
      <c r="AI35" s="238">
        <f t="shared" si="2"/>
        <v>34</v>
      </c>
      <c r="AJ35" s="239" t="str">
        <f t="shared" si="477"/>
        <v>Ivory Coast</v>
      </c>
      <c r="AK35" s="240">
        <f t="shared" si="32"/>
        <v>23</v>
      </c>
      <c r="AL35" s="239" t="str">
        <f t="shared" si="478"/>
        <v>Ecuador</v>
      </c>
      <c r="AM35" s="275"/>
      <c r="AN35" s="275"/>
      <c r="AO35" s="271"/>
      <c r="AP35" s="240" t="str">
        <f t="shared" si="479"/>
        <v/>
      </c>
      <c r="AQ35" s="240" t="str">
        <f>IF((AP35&lt;&gt;""),IF(OR($F35&lt;&gt;$G35,PrSettings!$M$4="●"),(($F35-$G35)=(AM35-AN35))*1,0),"")</f>
        <v/>
      </c>
      <c r="AR35" s="240" t="str">
        <f t="shared" si="480"/>
        <v/>
      </c>
      <c r="AS35" s="240" t="str">
        <f>IF(AP35&lt;&gt;"",IF(ABS($F35-$G35)&gt;=PrSettings!$M$7,(ABS($F35-$G35-AM35+AN35)&lt;=1)*1,IF(AND(AP35,$F35=$G35,$F35&gt;=PrSettings!$M$6),(ABS(AM35-$F35)&lt;=1)*1,IF(AND(AP35,$F35+$G35&gt;=PrSettings!$M$8),(ABS(AM35-$F35)+ABS(AN35-$G35)&lt;=1)*1,""))),"")</f>
        <v/>
      </c>
      <c r="AT35" s="273"/>
      <c r="AV35" s="238">
        <f t="shared" si="3"/>
        <v>34</v>
      </c>
      <c r="AW35" s="239" t="str">
        <f t="shared" si="481"/>
        <v>Ivory Coast</v>
      </c>
      <c r="AX35" s="240">
        <f t="shared" si="35"/>
        <v>23</v>
      </c>
      <c r="AY35" s="239" t="str">
        <f t="shared" si="482"/>
        <v>Ecuador</v>
      </c>
      <c r="AZ35" s="275"/>
      <c r="BA35" s="275"/>
      <c r="BB35" s="271"/>
      <c r="BC35" s="240" t="str">
        <f t="shared" si="483"/>
        <v/>
      </c>
      <c r="BD35" s="240" t="str">
        <f>IF((BC35&lt;&gt;""),IF(OR($F35&lt;&gt;$G35,PrSettings!$M$4="●"),(($F35-$G35)=(AZ35-BA35))*1,0),"")</f>
        <v/>
      </c>
      <c r="BE35" s="240" t="str">
        <f t="shared" si="484"/>
        <v/>
      </c>
      <c r="BF35" s="240" t="str">
        <f>IF(BC35&lt;&gt;"",IF(ABS($F35-$G35)&gt;=PrSettings!$M$7,(ABS($F35-$G35-AZ35+BA35)&lt;=1)*1,IF(AND(BC35,$F35=$G35,$F35&gt;=PrSettings!$M$6),(ABS(AZ35-$F35)&lt;=1)*1,IF(AND(BC35,$F35+$G35&gt;=PrSettings!$M$8),(ABS(AZ35-$F35)+ABS(BA35-$G35)&lt;=1)*1,""))),"")</f>
        <v/>
      </c>
      <c r="BG35" s="273"/>
      <c r="BI35" s="238">
        <f t="shared" si="4"/>
        <v>34</v>
      </c>
      <c r="BJ35" s="239" t="str">
        <f t="shared" si="485"/>
        <v>Ivory Coast</v>
      </c>
      <c r="BK35" s="240">
        <f t="shared" si="38"/>
        <v>23</v>
      </c>
      <c r="BL35" s="239" t="str">
        <f t="shared" si="486"/>
        <v>Ecuador</v>
      </c>
      <c r="BM35" s="275"/>
      <c r="BN35" s="275"/>
      <c r="BO35" s="271"/>
      <c r="BP35" s="240" t="str">
        <f t="shared" si="487"/>
        <v/>
      </c>
      <c r="BQ35" s="240" t="str">
        <f>IF((BP35&lt;&gt;""),IF(OR($F35&lt;&gt;$G35,PrSettings!$M$4="●"),(($F35-$G35)=(BM35-BN35))*1,0),"")</f>
        <v/>
      </c>
      <c r="BR35" s="240" t="str">
        <f t="shared" si="488"/>
        <v/>
      </c>
      <c r="BS35" s="240" t="str">
        <f>IF(BP35&lt;&gt;"",IF(ABS($F35-$G35)&gt;=PrSettings!$M$7,(ABS($F35-$G35-BM35+BN35)&lt;=1)*1,IF(AND(BP35,$F35=$G35,$F35&gt;=PrSettings!$M$6),(ABS(BM35-$F35)&lt;=1)*1,IF(AND(BP35,$F35+$G35&gt;=PrSettings!$M$8),(ABS(BM35-$F35)+ABS(BN35-$G35)&lt;=1)*1,""))),"")</f>
        <v/>
      </c>
      <c r="BT35" s="273"/>
      <c r="BV35" s="238">
        <f t="shared" si="5"/>
        <v>34</v>
      </c>
      <c r="BW35" s="239" t="str">
        <f t="shared" si="489"/>
        <v>Ivory Coast</v>
      </c>
      <c r="BX35" s="240">
        <f t="shared" si="41"/>
        <v>23</v>
      </c>
      <c r="BY35" s="239" t="str">
        <f t="shared" si="490"/>
        <v>Ecuador</v>
      </c>
      <c r="BZ35" s="275"/>
      <c r="CA35" s="275"/>
      <c r="CB35" s="271"/>
      <c r="CC35" s="240" t="str">
        <f t="shared" si="491"/>
        <v/>
      </c>
      <c r="CD35" s="240" t="str">
        <f>IF((CC35&lt;&gt;""),IF(OR($F35&lt;&gt;$G35,PrSettings!$M$4="●"),(($F35-$G35)=(BZ35-CA35))*1,0),"")</f>
        <v/>
      </c>
      <c r="CE35" s="240" t="str">
        <f t="shared" si="492"/>
        <v/>
      </c>
      <c r="CF35" s="240" t="str">
        <f>IF(CC35&lt;&gt;"",IF(ABS($F35-$G35)&gt;=PrSettings!$M$7,(ABS($F35-$G35-BZ35+CA35)&lt;=1)*1,IF(AND(CC35,$F35=$G35,$F35&gt;=PrSettings!$M$6),(ABS(BZ35-$F35)&lt;=1)*1,IF(AND(CC35,$F35+$G35&gt;=PrSettings!$M$8),(ABS(BZ35-$F35)+ABS(CA35-$G35)&lt;=1)*1,""))),"")</f>
        <v/>
      </c>
      <c r="CG35" s="273"/>
      <c r="CI35" s="238">
        <f t="shared" si="6"/>
        <v>34</v>
      </c>
      <c r="CJ35" s="239" t="str">
        <f t="shared" si="493"/>
        <v>Ivory Coast</v>
      </c>
      <c r="CK35" s="240">
        <f t="shared" si="44"/>
        <v>23</v>
      </c>
      <c r="CL35" s="239" t="str">
        <f t="shared" si="494"/>
        <v>Ecuador</v>
      </c>
      <c r="CM35" s="275"/>
      <c r="CN35" s="275"/>
      <c r="CO35" s="271"/>
      <c r="CP35" s="240" t="str">
        <f t="shared" si="495"/>
        <v/>
      </c>
      <c r="CQ35" s="240" t="str">
        <f>IF((CP35&lt;&gt;""),IF(OR($F35&lt;&gt;$G35,PrSettings!$M$4="●"),(($F35-$G35)=(CM35-CN35))*1,0),"")</f>
        <v/>
      </c>
      <c r="CR35" s="240" t="str">
        <f t="shared" si="496"/>
        <v/>
      </c>
      <c r="CS35" s="240" t="str">
        <f>IF(CP35&lt;&gt;"",IF(ABS($F35-$G35)&gt;=PrSettings!$M$7,(ABS($F35-$G35-CM35+CN35)&lt;=1)*1,IF(AND(CP35,$F35=$G35,$F35&gt;=PrSettings!$M$6),(ABS(CM35-$F35)&lt;=1)*1,IF(AND(CP35,$F35+$G35&gt;=PrSettings!$M$8),(ABS(CM35-$F35)+ABS(CN35-$G35)&lt;=1)*1,""))),"")</f>
        <v/>
      </c>
      <c r="CT35" s="273"/>
      <c r="CV35" s="238">
        <f t="shared" si="7"/>
        <v>34</v>
      </c>
      <c r="CW35" s="239" t="str">
        <f t="shared" si="497"/>
        <v>Ivory Coast</v>
      </c>
      <c r="CX35" s="240">
        <f t="shared" si="47"/>
        <v>23</v>
      </c>
      <c r="CY35" s="239" t="str">
        <f t="shared" si="498"/>
        <v>Ecuador</v>
      </c>
      <c r="CZ35" s="275"/>
      <c r="DA35" s="275"/>
      <c r="DB35" s="271"/>
      <c r="DC35" s="240" t="str">
        <f t="shared" si="499"/>
        <v/>
      </c>
      <c r="DD35" s="240" t="str">
        <f>IF((DC35&lt;&gt;""),IF(OR($F35&lt;&gt;$G35,PrSettings!$M$4="●"),(($F35-$G35)=(CZ35-DA35))*1,0),"")</f>
        <v/>
      </c>
      <c r="DE35" s="240" t="str">
        <f t="shared" si="500"/>
        <v/>
      </c>
      <c r="DF35" s="240" t="str">
        <f>IF(DC35&lt;&gt;"",IF(ABS($F35-$G35)&gt;=PrSettings!$M$7,(ABS($F35-$G35-CZ35+DA35)&lt;=1)*1,IF(AND(DC35,$F35=$G35,$F35&gt;=PrSettings!$M$6),(ABS(CZ35-$F35)&lt;=1)*1,IF(AND(DC35,$F35+$G35&gt;=PrSettings!$M$8),(ABS(CZ35-$F35)+ABS(DA35-$G35)&lt;=1)*1,""))),"")</f>
        <v/>
      </c>
      <c r="DG35" s="273"/>
      <c r="DI35" s="238">
        <f t="shared" si="8"/>
        <v>34</v>
      </c>
      <c r="DJ35" s="239" t="str">
        <f t="shared" si="501"/>
        <v>Ivory Coast</v>
      </c>
      <c r="DK35" s="240">
        <f t="shared" si="50"/>
        <v>23</v>
      </c>
      <c r="DL35" s="239" t="str">
        <f t="shared" si="502"/>
        <v>Ecuador</v>
      </c>
      <c r="DM35" s="275"/>
      <c r="DN35" s="275"/>
      <c r="DO35" s="271"/>
      <c r="DP35" s="240" t="str">
        <f t="shared" si="503"/>
        <v/>
      </c>
      <c r="DQ35" s="240" t="str">
        <f>IF((DP35&lt;&gt;""),IF(OR($F35&lt;&gt;$G35,PrSettings!$M$4="●"),(($F35-$G35)=(DM35-DN35))*1,0),"")</f>
        <v/>
      </c>
      <c r="DR35" s="240" t="str">
        <f t="shared" si="504"/>
        <v/>
      </c>
      <c r="DS35" s="240" t="str">
        <f>IF(DP35&lt;&gt;"",IF(ABS($F35-$G35)&gt;=PrSettings!$M$7,(ABS($F35-$G35-DM35+DN35)&lt;=1)*1,IF(AND(DP35,$F35=$G35,$F35&gt;=PrSettings!$M$6),(ABS(DM35-$F35)&lt;=1)*1,IF(AND(DP35,$F35+$G35&gt;=PrSettings!$M$8),(ABS(DM35-$F35)+ABS(DN35-$G35)&lt;=1)*1,""))),"")</f>
        <v/>
      </c>
      <c r="DT35" s="273"/>
      <c r="DV35" s="238">
        <f t="shared" si="9"/>
        <v>34</v>
      </c>
      <c r="DW35" s="239" t="str">
        <f t="shared" si="505"/>
        <v>Ivory Coast</v>
      </c>
      <c r="DX35" s="240">
        <f t="shared" si="53"/>
        <v>23</v>
      </c>
      <c r="DY35" s="239" t="str">
        <f t="shared" si="506"/>
        <v>Ecuador</v>
      </c>
      <c r="DZ35" s="275"/>
      <c r="EA35" s="275"/>
      <c r="EB35" s="271"/>
      <c r="EC35" s="240" t="str">
        <f t="shared" si="507"/>
        <v/>
      </c>
      <c r="ED35" s="240" t="str">
        <f>IF((EC35&lt;&gt;""),IF(OR($F35&lt;&gt;$G35,PrSettings!$M$4="●"),(($F35-$G35)=(DZ35-EA35))*1,0),"")</f>
        <v/>
      </c>
      <c r="EE35" s="240" t="str">
        <f t="shared" si="508"/>
        <v/>
      </c>
      <c r="EF35" s="240" t="str">
        <f>IF(EC35&lt;&gt;"",IF(ABS($F35-$G35)&gt;=PrSettings!$M$7,(ABS($F35-$G35-DZ35+EA35)&lt;=1)*1,IF(AND(EC35,$F35=$G35,$F35&gt;=PrSettings!$M$6),(ABS(DZ35-$F35)&lt;=1)*1,IF(AND(EC35,$F35+$G35&gt;=PrSettings!$M$8),(ABS(DZ35-$F35)+ABS(EA35-$G35)&lt;=1)*1,""))),"")</f>
        <v/>
      </c>
      <c r="EG35" s="273"/>
      <c r="EI35" s="238">
        <f t="shared" si="10"/>
        <v>34</v>
      </c>
      <c r="EJ35" s="239" t="str">
        <f t="shared" si="509"/>
        <v>Ivory Coast</v>
      </c>
      <c r="EK35" s="240">
        <f t="shared" si="56"/>
        <v>23</v>
      </c>
      <c r="EL35" s="239" t="str">
        <f t="shared" si="510"/>
        <v>Ecuador</v>
      </c>
      <c r="EM35" s="275"/>
      <c r="EN35" s="275"/>
      <c r="EO35" s="271"/>
      <c r="EP35" s="240" t="str">
        <f t="shared" si="511"/>
        <v/>
      </c>
      <c r="EQ35" s="240" t="str">
        <f>IF((EP35&lt;&gt;""),IF(OR($F35&lt;&gt;$G35,PrSettings!$M$4="●"),(($F35-$G35)=(EM35-EN35))*1,0),"")</f>
        <v/>
      </c>
      <c r="ER35" s="240" t="str">
        <f t="shared" si="512"/>
        <v/>
      </c>
      <c r="ES35" s="240" t="str">
        <f>IF(EP35&lt;&gt;"",IF(ABS($F35-$G35)&gt;=PrSettings!$M$7,(ABS($F35-$G35-EM35+EN35)&lt;=1)*1,IF(AND(EP35,$F35=$G35,$F35&gt;=PrSettings!$M$6),(ABS(EM35-$F35)&lt;=1)*1,IF(AND(EP35,$F35+$G35&gt;=PrSettings!$M$8),(ABS(EM35-$F35)+ABS(EN35-$G35)&lt;=1)*1,""))),"")</f>
        <v/>
      </c>
      <c r="ET35" s="273"/>
      <c r="EV35" s="238">
        <f t="shared" si="11"/>
        <v>34</v>
      </c>
      <c r="EW35" s="239" t="str">
        <f t="shared" si="513"/>
        <v>Ivory Coast</v>
      </c>
      <c r="EX35" s="240">
        <f t="shared" si="59"/>
        <v>23</v>
      </c>
      <c r="EY35" s="239" t="str">
        <f t="shared" si="514"/>
        <v>Ecuador</v>
      </c>
      <c r="EZ35" s="275"/>
      <c r="FA35" s="275"/>
      <c r="FB35" s="271"/>
      <c r="FC35" s="240" t="str">
        <f t="shared" si="515"/>
        <v/>
      </c>
      <c r="FD35" s="240" t="str">
        <f>IF((FC35&lt;&gt;""),IF(OR($F35&lt;&gt;$G35,PrSettings!$M$4="●"),(($F35-$G35)=(EZ35-FA35))*1,0),"")</f>
        <v/>
      </c>
      <c r="FE35" s="240" t="str">
        <f t="shared" si="516"/>
        <v/>
      </c>
      <c r="FF35" s="240" t="str">
        <f>IF(FC35&lt;&gt;"",IF(ABS($F35-$G35)&gt;=PrSettings!$M$7,(ABS($F35-$G35-EZ35+FA35)&lt;=1)*1,IF(AND(FC35,$F35=$G35,$F35&gt;=PrSettings!$M$6),(ABS(EZ35-$F35)&lt;=1)*1,IF(AND(FC35,$F35+$G35&gt;=PrSettings!$M$8),(ABS(EZ35-$F35)+ABS(FA35-$G35)&lt;=1)*1,""))),"")</f>
        <v/>
      </c>
      <c r="FG35" s="273"/>
      <c r="FI35" s="238">
        <f t="shared" si="12"/>
        <v>34</v>
      </c>
      <c r="FJ35" s="239" t="str">
        <f t="shared" si="517"/>
        <v>Ivory Coast</v>
      </c>
      <c r="FK35" s="240">
        <f t="shared" si="62"/>
        <v>23</v>
      </c>
      <c r="FL35" s="239" t="str">
        <f t="shared" si="518"/>
        <v>Ecuador</v>
      </c>
      <c r="FM35" s="275"/>
      <c r="FN35" s="275"/>
      <c r="FO35" s="271"/>
      <c r="FP35" s="240" t="str">
        <f t="shared" si="519"/>
        <v/>
      </c>
      <c r="FQ35" s="240" t="str">
        <f>IF((FP35&lt;&gt;""),IF(OR($F35&lt;&gt;$G35,PrSettings!$M$4="●"),(($F35-$G35)=(FM35-FN35))*1,0),"")</f>
        <v/>
      </c>
      <c r="FR35" s="240" t="str">
        <f t="shared" si="520"/>
        <v/>
      </c>
      <c r="FS35" s="240" t="str">
        <f>IF(FP35&lt;&gt;"",IF(ABS($F35-$G35)&gt;=PrSettings!$M$7,(ABS($F35-$G35-FM35+FN35)&lt;=1)*1,IF(AND(FP35,$F35=$G35,$F35&gt;=PrSettings!$M$6),(ABS(FM35-$F35)&lt;=1)*1,IF(AND(FP35,$F35+$G35&gt;=PrSettings!$M$8),(ABS(FM35-$F35)+ABS(FN35-$G35)&lt;=1)*1,""))),"")</f>
        <v/>
      </c>
      <c r="FT35" s="273"/>
      <c r="FV35" s="238">
        <f t="shared" si="13"/>
        <v>34</v>
      </c>
      <c r="FW35" s="239" t="str">
        <f t="shared" si="521"/>
        <v>Ivory Coast</v>
      </c>
      <c r="FX35" s="240">
        <f t="shared" si="65"/>
        <v>23</v>
      </c>
      <c r="FY35" s="239" t="str">
        <f t="shared" si="522"/>
        <v>Ecuador</v>
      </c>
      <c r="FZ35" s="275"/>
      <c r="GA35" s="275"/>
      <c r="GB35" s="271"/>
      <c r="GC35" s="240" t="str">
        <f t="shared" si="523"/>
        <v/>
      </c>
      <c r="GD35" s="240" t="str">
        <f>IF((GC35&lt;&gt;""),IF(OR($F35&lt;&gt;$G35,PrSettings!$M$4="●"),(($F35-$G35)=(FZ35-GA35))*1,0),"")</f>
        <v/>
      </c>
      <c r="GE35" s="240" t="str">
        <f t="shared" si="524"/>
        <v/>
      </c>
      <c r="GF35" s="240" t="str">
        <f>IF(GC35&lt;&gt;"",IF(ABS($F35-$G35)&gt;=PrSettings!$M$7,(ABS($F35-$G35-FZ35+GA35)&lt;=1)*1,IF(AND(GC35,$F35=$G35,$F35&gt;=PrSettings!$M$6),(ABS(FZ35-$F35)&lt;=1)*1,IF(AND(GC35,$F35+$G35&gt;=PrSettings!$M$8),(ABS(FZ35-$F35)+ABS(GA35-$G35)&lt;=1)*1,""))),"")</f>
        <v/>
      </c>
      <c r="GG35" s="273"/>
      <c r="GI35" s="238">
        <f t="shared" si="14"/>
        <v>34</v>
      </c>
      <c r="GJ35" s="239" t="str">
        <f t="shared" si="525"/>
        <v>Ivory Coast</v>
      </c>
      <c r="GK35" s="240">
        <f t="shared" si="68"/>
        <v>23</v>
      </c>
      <c r="GL35" s="239" t="str">
        <f t="shared" si="526"/>
        <v>Ecuador</v>
      </c>
      <c r="GM35" s="275"/>
      <c r="GN35" s="275"/>
      <c r="GO35" s="271"/>
      <c r="GP35" s="240" t="str">
        <f t="shared" si="527"/>
        <v/>
      </c>
      <c r="GQ35" s="240" t="str">
        <f>IF((GP35&lt;&gt;""),IF(OR($F35&lt;&gt;$G35,PrSettings!$M$4="●"),(($F35-$G35)=(GM35-GN35))*1,0),"")</f>
        <v/>
      </c>
      <c r="GR35" s="240" t="str">
        <f t="shared" si="528"/>
        <v/>
      </c>
      <c r="GS35" s="240" t="str">
        <f>IF(GP35&lt;&gt;"",IF(ABS($F35-$G35)&gt;=PrSettings!$M$7,(ABS($F35-$G35-GM35+GN35)&lt;=1)*1,IF(AND(GP35,$F35=$G35,$F35&gt;=PrSettings!$M$6),(ABS(GM35-$F35)&lt;=1)*1,IF(AND(GP35,$F35+$G35&gt;=PrSettings!$M$8),(ABS(GM35-$F35)+ABS(GN35-$G35)&lt;=1)*1,""))),"")</f>
        <v/>
      </c>
      <c r="GT35" s="273"/>
      <c r="GV35" s="238">
        <f t="shared" si="15"/>
        <v>34</v>
      </c>
      <c r="GW35" s="239" t="str">
        <f t="shared" si="529"/>
        <v>Ivory Coast</v>
      </c>
      <c r="GX35" s="240">
        <f t="shared" si="71"/>
        <v>23</v>
      </c>
      <c r="GY35" s="239" t="str">
        <f t="shared" si="530"/>
        <v>Ecuador</v>
      </c>
      <c r="GZ35" s="275"/>
      <c r="HA35" s="275"/>
      <c r="HB35" s="271"/>
      <c r="HC35" s="240" t="str">
        <f t="shared" si="531"/>
        <v/>
      </c>
      <c r="HD35" s="240" t="str">
        <f>IF((HC35&lt;&gt;""),IF(OR($F35&lt;&gt;$G35,PrSettings!$M$4="●"),(($F35-$G35)=(GZ35-HA35))*1,0),"")</f>
        <v/>
      </c>
      <c r="HE35" s="240" t="str">
        <f t="shared" si="532"/>
        <v/>
      </c>
      <c r="HF35" s="240" t="str">
        <f>IF(HC35&lt;&gt;"",IF(ABS($F35-$G35)&gt;=PrSettings!$M$7,(ABS($F35-$G35-GZ35+HA35)&lt;=1)*1,IF(AND(HC35,$F35=$G35,$F35&gt;=PrSettings!$M$6),(ABS(GZ35-$F35)&lt;=1)*1,IF(AND(HC35,$F35+$G35&gt;=PrSettings!$M$8),(ABS(GZ35-$F35)+ABS(HA35-$G35)&lt;=1)*1,""))),"")</f>
        <v/>
      </c>
      <c r="HG35" s="273"/>
      <c r="HI35" s="238">
        <f t="shared" si="16"/>
        <v>34</v>
      </c>
      <c r="HJ35" s="239" t="str">
        <f t="shared" si="533"/>
        <v>Ivory Coast</v>
      </c>
      <c r="HK35" s="240">
        <f t="shared" si="74"/>
        <v>23</v>
      </c>
      <c r="HL35" s="239" t="str">
        <f t="shared" si="534"/>
        <v>Ecuador</v>
      </c>
      <c r="HM35" s="275"/>
      <c r="HN35" s="275"/>
      <c r="HO35" s="271"/>
      <c r="HP35" s="240" t="str">
        <f t="shared" si="535"/>
        <v/>
      </c>
      <c r="HQ35" s="240" t="str">
        <f>IF((HP35&lt;&gt;""),IF(OR($F35&lt;&gt;$G35,PrSettings!$M$4="●"),(($F35-$G35)=(HM35-HN35))*1,0),"")</f>
        <v/>
      </c>
      <c r="HR35" s="240" t="str">
        <f t="shared" si="536"/>
        <v/>
      </c>
      <c r="HS35" s="240" t="str">
        <f>IF(HP35&lt;&gt;"",IF(ABS($F35-$G35)&gt;=PrSettings!$M$7,(ABS($F35-$G35-HM35+HN35)&lt;=1)*1,IF(AND(HP35,$F35=$G35,$F35&gt;=PrSettings!$M$6),(ABS(HM35-$F35)&lt;=1)*1,IF(AND(HP35,$F35+$G35&gt;=PrSettings!$M$8),(ABS(HM35-$F35)+ABS(HN35-$G35)&lt;=1)*1,""))),"")</f>
        <v/>
      </c>
      <c r="HT35" s="273"/>
      <c r="HV35" s="238">
        <f t="shared" si="17"/>
        <v>34</v>
      </c>
      <c r="HW35" s="239" t="str">
        <f t="shared" si="537"/>
        <v>Ivory Coast</v>
      </c>
      <c r="HX35" s="240">
        <f t="shared" si="77"/>
        <v>23</v>
      </c>
      <c r="HY35" s="239" t="str">
        <f t="shared" si="538"/>
        <v>Ecuador</v>
      </c>
      <c r="HZ35" s="275"/>
      <c r="IA35" s="275"/>
      <c r="IB35" s="271"/>
      <c r="IC35" s="240" t="str">
        <f t="shared" si="539"/>
        <v/>
      </c>
      <c r="ID35" s="240" t="str">
        <f>IF((IC35&lt;&gt;""),IF(OR($F35&lt;&gt;$G35,PrSettings!$M$4="●"),(($F35-$G35)=(HZ35-IA35))*1,0),"")</f>
        <v/>
      </c>
      <c r="IE35" s="240" t="str">
        <f t="shared" si="540"/>
        <v/>
      </c>
      <c r="IF35" s="240" t="str">
        <f>IF(IC35&lt;&gt;"",IF(ABS($F35-$G35)&gt;=PrSettings!$M$7,(ABS($F35-$G35-HZ35+IA35)&lt;=1)*1,IF(AND(IC35,$F35=$G35,$F35&gt;=PrSettings!$M$6),(ABS(HZ35-$F35)&lt;=1)*1,IF(AND(IC35,$F35+$G35&gt;=PrSettings!$M$8),(ABS(HZ35-$F35)+ABS(IA35-$G35)&lt;=1)*1,""))),"")</f>
        <v/>
      </c>
      <c r="IG35" s="273"/>
      <c r="II35" s="238">
        <f t="shared" si="18"/>
        <v>34</v>
      </c>
      <c r="IJ35" s="239" t="str">
        <f t="shared" si="541"/>
        <v>Ivory Coast</v>
      </c>
      <c r="IK35" s="240">
        <f t="shared" si="80"/>
        <v>23</v>
      </c>
      <c r="IL35" s="239" t="str">
        <f t="shared" si="542"/>
        <v>Ecuador</v>
      </c>
      <c r="IM35" s="275"/>
      <c r="IN35" s="275"/>
      <c r="IO35" s="271"/>
      <c r="IP35" s="240" t="str">
        <f t="shared" si="543"/>
        <v/>
      </c>
      <c r="IQ35" s="240" t="str">
        <f>IF((IP35&lt;&gt;""),IF(OR($F35&lt;&gt;$G35,PrSettings!$M$4="●"),(($F35-$G35)=(IM35-IN35))*1,0),"")</f>
        <v/>
      </c>
      <c r="IR35" s="240" t="str">
        <f t="shared" si="544"/>
        <v/>
      </c>
      <c r="IS35" s="240" t="str">
        <f>IF(IP35&lt;&gt;"",IF(ABS($F35-$G35)&gt;=PrSettings!$M$7,(ABS($F35-$G35-IM35+IN35)&lt;=1)*1,IF(AND(IP35,$F35=$G35,$F35&gt;=PrSettings!$M$6),(ABS(IM35-$F35)&lt;=1)*1,IF(AND(IP35,$F35+$G35&gt;=PrSettings!$M$8),(ABS(IM35-$F35)+ABS(IN35-$G35)&lt;=1)*1,""))),"")</f>
        <v/>
      </c>
      <c r="IT35" s="273"/>
      <c r="IV35" s="238">
        <f t="shared" si="19"/>
        <v>34</v>
      </c>
      <c r="IW35" s="239" t="str">
        <f t="shared" si="545"/>
        <v>Ivory Coast</v>
      </c>
      <c r="IX35" s="240">
        <f t="shared" si="83"/>
        <v>23</v>
      </c>
      <c r="IY35" s="239" t="str">
        <f t="shared" si="546"/>
        <v>Ecuador</v>
      </c>
      <c r="IZ35" s="275"/>
      <c r="JA35" s="275"/>
      <c r="JB35" s="271"/>
      <c r="JC35" s="240" t="str">
        <f t="shared" si="547"/>
        <v/>
      </c>
      <c r="JD35" s="240" t="str">
        <f>IF((JC35&lt;&gt;""),IF(OR($F35&lt;&gt;$G35,PrSettings!$M$4="●"),(($F35-$G35)=(IZ35-JA35))*1,0),"")</f>
        <v/>
      </c>
      <c r="JE35" s="240" t="str">
        <f t="shared" si="548"/>
        <v/>
      </c>
      <c r="JF35" s="240" t="str">
        <f>IF(JC35&lt;&gt;"",IF(ABS($F35-$G35)&gt;=PrSettings!$M$7,(ABS($F35-$G35-IZ35+JA35)&lt;=1)*1,IF(AND(JC35,$F35=$G35,$F35&gt;=PrSettings!$M$6),(ABS(IZ35-$F35)&lt;=1)*1,IF(AND(JC35,$F35+$G35&gt;=PrSettings!$M$8),(ABS(IZ35-$F35)+ABS(JA35-$G35)&lt;=1)*1,""))),"")</f>
        <v/>
      </c>
      <c r="JG35" s="273"/>
      <c r="JI35" s="238">
        <f t="shared" si="20"/>
        <v>34</v>
      </c>
      <c r="JJ35" s="239" t="str">
        <f t="shared" si="549"/>
        <v>Ivory Coast</v>
      </c>
      <c r="JK35" s="240">
        <f t="shared" si="86"/>
        <v>23</v>
      </c>
      <c r="JL35" s="239" t="str">
        <f t="shared" si="550"/>
        <v>Ecuador</v>
      </c>
      <c r="JM35" s="275"/>
      <c r="JN35" s="275"/>
      <c r="JO35" s="271"/>
      <c r="JP35" s="240" t="str">
        <f t="shared" si="551"/>
        <v/>
      </c>
      <c r="JQ35" s="240" t="str">
        <f>IF((JP35&lt;&gt;""),IF(OR($F35&lt;&gt;$G35,PrSettings!$M$4="●"),(($F35-$G35)=(JM35-JN35))*1,0),"")</f>
        <v/>
      </c>
      <c r="JR35" s="240" t="str">
        <f t="shared" si="552"/>
        <v/>
      </c>
      <c r="JS35" s="240" t="str">
        <f>IF(JP35&lt;&gt;"",IF(ABS($F35-$G35)&gt;=PrSettings!$M$7,(ABS($F35-$G35-JM35+JN35)&lt;=1)*1,IF(AND(JP35,$F35=$G35,$F35&gt;=PrSettings!$M$6),(ABS(JM35-$F35)&lt;=1)*1,IF(AND(JP35,$F35+$G35&gt;=PrSettings!$M$8),(ABS(JM35-$F35)+ABS(JN35-$G35)&lt;=1)*1,""))),"")</f>
        <v/>
      </c>
      <c r="JT35" s="273"/>
      <c r="JV35" s="238">
        <f t="shared" si="21"/>
        <v>34</v>
      </c>
      <c r="JW35" s="239" t="str">
        <f t="shared" si="553"/>
        <v>Ivory Coast</v>
      </c>
      <c r="JX35" s="240">
        <f t="shared" si="89"/>
        <v>23</v>
      </c>
      <c r="JY35" s="239" t="str">
        <f t="shared" si="554"/>
        <v>Ecuador</v>
      </c>
      <c r="JZ35" s="275"/>
      <c r="KA35" s="275"/>
      <c r="KB35" s="271"/>
      <c r="KC35" s="240" t="str">
        <f t="shared" si="555"/>
        <v/>
      </c>
      <c r="KD35" s="240" t="str">
        <f>IF((KC35&lt;&gt;""),IF(OR($F35&lt;&gt;$G35,PrSettings!$M$4="●"),(($F35-$G35)=(JZ35-KA35))*1,0),"")</f>
        <v/>
      </c>
      <c r="KE35" s="240" t="str">
        <f t="shared" si="556"/>
        <v/>
      </c>
      <c r="KF35" s="240" t="str">
        <f>IF(KC35&lt;&gt;"",IF(ABS($F35-$G35)&gt;=PrSettings!$M$7,(ABS($F35-$G35-JZ35+KA35)&lt;=1)*1,IF(AND(KC35,$F35=$G35,$F35&gt;=PrSettings!$M$6),(ABS(JZ35-$F35)&lt;=1)*1,IF(AND(KC35,$F35+$G35&gt;=PrSettings!$M$8),(ABS(JZ35-$F35)+ABS(KA35-$G35)&lt;=1)*1,""))),"")</f>
        <v/>
      </c>
      <c r="KG35" s="273"/>
      <c r="KI35" s="238">
        <f t="shared" si="22"/>
        <v>34</v>
      </c>
      <c r="KJ35" s="239" t="str">
        <f t="shared" si="557"/>
        <v>Ivory Coast</v>
      </c>
      <c r="KK35" s="240">
        <f t="shared" si="92"/>
        <v>23</v>
      </c>
      <c r="KL35" s="239" t="str">
        <f t="shared" si="558"/>
        <v>Ecuador</v>
      </c>
      <c r="KM35" s="275"/>
      <c r="KN35" s="275"/>
      <c r="KO35" s="271"/>
      <c r="KP35" s="240" t="str">
        <f t="shared" si="559"/>
        <v/>
      </c>
      <c r="KQ35" s="240" t="str">
        <f>IF((KP35&lt;&gt;""),IF(OR($F35&lt;&gt;$G35,PrSettings!$M$4="●"),(($F35-$G35)=(KM35-KN35))*1,0),"")</f>
        <v/>
      </c>
      <c r="KR35" s="240" t="str">
        <f t="shared" si="560"/>
        <v/>
      </c>
      <c r="KS35" s="240" t="str">
        <f>IF(KP35&lt;&gt;"",IF(ABS($F35-$G35)&gt;=PrSettings!$M$7,(ABS($F35-$G35-KM35+KN35)&lt;=1)*1,IF(AND(KP35,$F35=$G35,$F35&gt;=PrSettings!$M$6),(ABS(KM35-$F35)&lt;=1)*1,IF(AND(KP35,$F35+$G35&gt;=PrSettings!$M$8),(ABS(KM35-$F35)+ABS(KN35-$G35)&lt;=1)*1,""))),"")</f>
        <v/>
      </c>
      <c r="KT35" s="273"/>
      <c r="KV35" s="238">
        <f t="shared" si="23"/>
        <v>34</v>
      </c>
      <c r="KW35" s="239" t="str">
        <f t="shared" si="561"/>
        <v>Ivory Coast</v>
      </c>
      <c r="KX35" s="240">
        <f t="shared" si="95"/>
        <v>23</v>
      </c>
      <c r="KY35" s="239" t="str">
        <f t="shared" si="562"/>
        <v>Ecuador</v>
      </c>
      <c r="KZ35" s="275"/>
      <c r="LA35" s="275"/>
      <c r="LB35" s="271"/>
      <c r="LC35" s="240" t="str">
        <f t="shared" si="563"/>
        <v/>
      </c>
      <c r="LD35" s="240" t="str">
        <f>IF((LC35&lt;&gt;""),IF(OR($F35&lt;&gt;$G35,PrSettings!$M$4="●"),(($F35-$G35)=(KZ35-LA35))*1,0),"")</f>
        <v/>
      </c>
      <c r="LE35" s="240" t="str">
        <f t="shared" si="564"/>
        <v/>
      </c>
      <c r="LF35" s="240" t="str">
        <f>IF(LC35&lt;&gt;"",IF(ABS($F35-$G35)&gt;=PrSettings!$M$7,(ABS($F35-$G35-KZ35+LA35)&lt;=1)*1,IF(AND(LC35,$F35=$G35,$F35&gt;=PrSettings!$M$6),(ABS(KZ35-$F35)&lt;=1)*1,IF(AND(LC35,$F35+$G35&gt;=PrSettings!$M$8),(ABS(KZ35-$F35)+ABS(LA35-$G35)&lt;=1)*1,""))),"")</f>
        <v/>
      </c>
      <c r="LG35" s="273"/>
      <c r="LI35" s="238">
        <f t="shared" si="24"/>
        <v>34</v>
      </c>
      <c r="LJ35" s="239" t="str">
        <f t="shared" si="565"/>
        <v>Ivory Coast</v>
      </c>
      <c r="LK35" s="240">
        <f t="shared" si="98"/>
        <v>23</v>
      </c>
      <c r="LL35" s="239" t="str">
        <f t="shared" si="566"/>
        <v>Ecuador</v>
      </c>
      <c r="LM35" s="275"/>
      <c r="LN35" s="275"/>
      <c r="LO35" s="271"/>
      <c r="LP35" s="240" t="str">
        <f t="shared" si="567"/>
        <v/>
      </c>
      <c r="LQ35" s="240" t="str">
        <f>IF((LP35&lt;&gt;""),IF(OR($F35&lt;&gt;$G35,PrSettings!$M$4="●"),(($F35-$G35)=(LM35-LN35))*1,0),"")</f>
        <v/>
      </c>
      <c r="LR35" s="240" t="str">
        <f t="shared" si="568"/>
        <v/>
      </c>
      <c r="LS35" s="240" t="str">
        <f>IF(LP35&lt;&gt;"",IF(ABS($F35-$G35)&gt;=PrSettings!$M$7,(ABS($F35-$G35-LM35+LN35)&lt;=1)*1,IF(AND(LP35,$F35=$G35,$F35&gt;=PrSettings!$M$6),(ABS(LM35-$F35)&lt;=1)*1,IF(AND(LP35,$F35+$G35&gt;=PrSettings!$M$8),(ABS(LM35-$F35)+ABS(LN35-$G35)&lt;=1)*1,""))),"")</f>
        <v/>
      </c>
      <c r="LT35" s="273"/>
      <c r="LV35" s="238">
        <f t="shared" si="25"/>
        <v>34</v>
      </c>
      <c r="LW35" s="239" t="str">
        <f t="shared" si="569"/>
        <v>Ivory Coast</v>
      </c>
      <c r="LX35" s="240">
        <f t="shared" si="101"/>
        <v>23</v>
      </c>
      <c r="LY35" s="239" t="str">
        <f t="shared" si="570"/>
        <v>Ecuador</v>
      </c>
      <c r="LZ35" s="275"/>
      <c r="MA35" s="275"/>
      <c r="MB35" s="271"/>
      <c r="MC35" s="240" t="str">
        <f t="shared" si="571"/>
        <v/>
      </c>
      <c r="MD35" s="240" t="str">
        <f>IF((MC35&lt;&gt;""),IF(OR($F35&lt;&gt;$G35,PrSettings!$M$4="●"),(($F35-$G35)=(LZ35-MA35))*1,0),"")</f>
        <v/>
      </c>
      <c r="ME35" s="240" t="str">
        <f t="shared" si="572"/>
        <v/>
      </c>
      <c r="MF35" s="240" t="str">
        <f>IF(MC35&lt;&gt;"",IF(ABS($F35-$G35)&gt;=PrSettings!$M$7,(ABS($F35-$G35-LZ35+MA35)&lt;=1)*1,IF(AND(MC35,$F35=$G35,$F35&gt;=PrSettings!$M$6),(ABS(LZ35-$F35)&lt;=1)*1,IF(AND(MC35,$F35+$G35&gt;=PrSettings!$M$8),(ABS(LZ35-$F35)+ABS(MA35-$G35)&lt;=1)*1,""))),"")</f>
        <v/>
      </c>
      <c r="MG35" s="273"/>
    </row>
    <row r="36" spans="1:345" x14ac:dyDescent="0.25">
      <c r="B36" s="238">
        <f>INDEX(Groups!$C$7:$C$65,MATCH(C36,Groups!$D$7:$D$65,0))</f>
        <v>10</v>
      </c>
      <c r="C36" s="239" t="str">
        <f>CalcE!$P$24</f>
        <v>Germany</v>
      </c>
      <c r="D36" s="240">
        <f>INDEX(Groups!$C$7:$C$65,MATCH(E36,Groups!$D$7:$D$65,0))</f>
        <v>34</v>
      </c>
      <c r="E36" s="239" t="str">
        <f>CalcE!$Q$24</f>
        <v>Ivory Coast</v>
      </c>
      <c r="F36" s="241" t="str">
        <f>CalcE!$R$24</f>
        <v/>
      </c>
      <c r="G36" s="242" t="str">
        <f>CalcE!$S$24</f>
        <v/>
      </c>
      <c r="I36" s="238">
        <f t="shared" si="468"/>
        <v>10</v>
      </c>
      <c r="J36" s="239" t="str">
        <f t="shared" si="469"/>
        <v>Germany</v>
      </c>
      <c r="K36" s="240">
        <f t="shared" si="26"/>
        <v>34</v>
      </c>
      <c r="L36" s="239" t="str">
        <f t="shared" si="470"/>
        <v>Ivory Coast</v>
      </c>
      <c r="M36" s="275"/>
      <c r="N36" s="275"/>
      <c r="O36" s="271"/>
      <c r="P36" s="240" t="str">
        <f t="shared" si="471"/>
        <v/>
      </c>
      <c r="Q36" s="240" t="str">
        <f>IF((P36&lt;&gt;""),IF(OR($F36&lt;&gt;$G36,PrSettings!$M$4="●"),(($F36-$G36)=(M36-N36))*1,0),"")</f>
        <v/>
      </c>
      <c r="R36" s="240" t="str">
        <f t="shared" si="472"/>
        <v/>
      </c>
      <c r="S36" s="240" t="str">
        <f>IF(P36&lt;&gt;"",IF(ABS($F36-$G36)&gt;=PrSettings!$M$7,(ABS($F36-$G36-M36+N36)&lt;=1)*1,IF(AND(P36,$F36=$G36,$F36&gt;=PrSettings!$M$6),(ABS(M36-$F36)&lt;=1)*1,IF(AND(P36,$F36+$G36&gt;=PrSettings!$M$8),(ABS(M36-$F36)+ABS(N36-$G36)&lt;=1)*1,""))),"")</f>
        <v/>
      </c>
      <c r="T36" s="273"/>
      <c r="V36" s="238">
        <f t="shared" si="1"/>
        <v>10</v>
      </c>
      <c r="W36" s="239" t="str">
        <f t="shared" si="473"/>
        <v>Germany</v>
      </c>
      <c r="X36" s="240">
        <f t="shared" si="29"/>
        <v>34</v>
      </c>
      <c r="Y36" s="239" t="str">
        <f t="shared" si="474"/>
        <v>Ivory Coast</v>
      </c>
      <c r="Z36" s="275"/>
      <c r="AA36" s="275"/>
      <c r="AB36" s="271"/>
      <c r="AC36" s="240" t="str">
        <f t="shared" si="475"/>
        <v/>
      </c>
      <c r="AD36" s="240" t="str">
        <f>IF((AC36&lt;&gt;""),IF(OR($F36&lt;&gt;$G36,PrSettings!$M$4="●"),(($F36-$G36)=(Z36-AA36))*1,0),"")</f>
        <v/>
      </c>
      <c r="AE36" s="240" t="str">
        <f t="shared" si="476"/>
        <v/>
      </c>
      <c r="AF36" s="240" t="str">
        <f>IF(AC36&lt;&gt;"",IF(ABS($F36-$G36)&gt;=PrSettings!$M$7,(ABS($F36-$G36-Z36+AA36)&lt;=1)*1,IF(AND(AC36,$F36=$G36,$F36&gt;=PrSettings!$M$6),(ABS(Z36-$F36)&lt;=1)*1,IF(AND(AC36,$F36+$G36&gt;=PrSettings!$M$8),(ABS(Z36-$F36)+ABS(AA36-$G36)&lt;=1)*1,""))),"")</f>
        <v/>
      </c>
      <c r="AG36" s="273"/>
      <c r="AI36" s="238">
        <f t="shared" si="2"/>
        <v>10</v>
      </c>
      <c r="AJ36" s="239" t="str">
        <f t="shared" si="477"/>
        <v>Germany</v>
      </c>
      <c r="AK36" s="240">
        <f t="shared" si="32"/>
        <v>34</v>
      </c>
      <c r="AL36" s="239" t="str">
        <f t="shared" si="478"/>
        <v>Ivory Coast</v>
      </c>
      <c r="AM36" s="275"/>
      <c r="AN36" s="275"/>
      <c r="AO36" s="271"/>
      <c r="AP36" s="240" t="str">
        <f t="shared" si="479"/>
        <v/>
      </c>
      <c r="AQ36" s="240" t="str">
        <f>IF((AP36&lt;&gt;""),IF(OR($F36&lt;&gt;$G36,PrSettings!$M$4="●"),(($F36-$G36)=(AM36-AN36))*1,0),"")</f>
        <v/>
      </c>
      <c r="AR36" s="240" t="str">
        <f t="shared" si="480"/>
        <v/>
      </c>
      <c r="AS36" s="240" t="str">
        <f>IF(AP36&lt;&gt;"",IF(ABS($F36-$G36)&gt;=PrSettings!$M$7,(ABS($F36-$G36-AM36+AN36)&lt;=1)*1,IF(AND(AP36,$F36=$G36,$F36&gt;=PrSettings!$M$6),(ABS(AM36-$F36)&lt;=1)*1,IF(AND(AP36,$F36+$G36&gt;=PrSettings!$M$8),(ABS(AM36-$F36)+ABS(AN36-$G36)&lt;=1)*1,""))),"")</f>
        <v/>
      </c>
      <c r="AT36" s="273"/>
      <c r="AV36" s="238">
        <f t="shared" si="3"/>
        <v>10</v>
      </c>
      <c r="AW36" s="239" t="str">
        <f t="shared" si="481"/>
        <v>Germany</v>
      </c>
      <c r="AX36" s="240">
        <f t="shared" si="35"/>
        <v>34</v>
      </c>
      <c r="AY36" s="239" t="str">
        <f t="shared" si="482"/>
        <v>Ivory Coast</v>
      </c>
      <c r="AZ36" s="275"/>
      <c r="BA36" s="275"/>
      <c r="BB36" s="271"/>
      <c r="BC36" s="240" t="str">
        <f t="shared" si="483"/>
        <v/>
      </c>
      <c r="BD36" s="240" t="str">
        <f>IF((BC36&lt;&gt;""),IF(OR($F36&lt;&gt;$G36,PrSettings!$M$4="●"),(($F36-$G36)=(AZ36-BA36))*1,0),"")</f>
        <v/>
      </c>
      <c r="BE36" s="240" t="str">
        <f t="shared" si="484"/>
        <v/>
      </c>
      <c r="BF36" s="240" t="str">
        <f>IF(BC36&lt;&gt;"",IF(ABS($F36-$G36)&gt;=PrSettings!$M$7,(ABS($F36-$G36-AZ36+BA36)&lt;=1)*1,IF(AND(BC36,$F36=$G36,$F36&gt;=PrSettings!$M$6),(ABS(AZ36-$F36)&lt;=1)*1,IF(AND(BC36,$F36+$G36&gt;=PrSettings!$M$8),(ABS(AZ36-$F36)+ABS(BA36-$G36)&lt;=1)*1,""))),"")</f>
        <v/>
      </c>
      <c r="BG36" s="273"/>
      <c r="BI36" s="238">
        <f t="shared" si="4"/>
        <v>10</v>
      </c>
      <c r="BJ36" s="239" t="str">
        <f t="shared" si="485"/>
        <v>Germany</v>
      </c>
      <c r="BK36" s="240">
        <f t="shared" si="38"/>
        <v>34</v>
      </c>
      <c r="BL36" s="239" t="str">
        <f t="shared" si="486"/>
        <v>Ivory Coast</v>
      </c>
      <c r="BM36" s="275"/>
      <c r="BN36" s="275"/>
      <c r="BO36" s="271"/>
      <c r="BP36" s="240" t="str">
        <f t="shared" si="487"/>
        <v/>
      </c>
      <c r="BQ36" s="240" t="str">
        <f>IF((BP36&lt;&gt;""),IF(OR($F36&lt;&gt;$G36,PrSettings!$M$4="●"),(($F36-$G36)=(BM36-BN36))*1,0),"")</f>
        <v/>
      </c>
      <c r="BR36" s="240" t="str">
        <f t="shared" si="488"/>
        <v/>
      </c>
      <c r="BS36" s="240" t="str">
        <f>IF(BP36&lt;&gt;"",IF(ABS($F36-$G36)&gt;=PrSettings!$M$7,(ABS($F36-$G36-BM36+BN36)&lt;=1)*1,IF(AND(BP36,$F36=$G36,$F36&gt;=PrSettings!$M$6),(ABS(BM36-$F36)&lt;=1)*1,IF(AND(BP36,$F36+$G36&gt;=PrSettings!$M$8),(ABS(BM36-$F36)+ABS(BN36-$G36)&lt;=1)*1,""))),"")</f>
        <v/>
      </c>
      <c r="BT36" s="273"/>
      <c r="BV36" s="238">
        <f t="shared" si="5"/>
        <v>10</v>
      </c>
      <c r="BW36" s="239" t="str">
        <f t="shared" si="489"/>
        <v>Germany</v>
      </c>
      <c r="BX36" s="240">
        <f t="shared" si="41"/>
        <v>34</v>
      </c>
      <c r="BY36" s="239" t="str">
        <f t="shared" si="490"/>
        <v>Ivory Coast</v>
      </c>
      <c r="BZ36" s="275"/>
      <c r="CA36" s="275"/>
      <c r="CB36" s="271"/>
      <c r="CC36" s="240" t="str">
        <f t="shared" si="491"/>
        <v/>
      </c>
      <c r="CD36" s="240" t="str">
        <f>IF((CC36&lt;&gt;""),IF(OR($F36&lt;&gt;$G36,PrSettings!$M$4="●"),(($F36-$G36)=(BZ36-CA36))*1,0),"")</f>
        <v/>
      </c>
      <c r="CE36" s="240" t="str">
        <f t="shared" si="492"/>
        <v/>
      </c>
      <c r="CF36" s="240" t="str">
        <f>IF(CC36&lt;&gt;"",IF(ABS($F36-$G36)&gt;=PrSettings!$M$7,(ABS($F36-$G36-BZ36+CA36)&lt;=1)*1,IF(AND(CC36,$F36=$G36,$F36&gt;=PrSettings!$M$6),(ABS(BZ36-$F36)&lt;=1)*1,IF(AND(CC36,$F36+$G36&gt;=PrSettings!$M$8),(ABS(BZ36-$F36)+ABS(CA36-$G36)&lt;=1)*1,""))),"")</f>
        <v/>
      </c>
      <c r="CG36" s="273"/>
      <c r="CI36" s="238">
        <f t="shared" si="6"/>
        <v>10</v>
      </c>
      <c r="CJ36" s="239" t="str">
        <f t="shared" si="493"/>
        <v>Germany</v>
      </c>
      <c r="CK36" s="240">
        <f t="shared" si="44"/>
        <v>34</v>
      </c>
      <c r="CL36" s="239" t="str">
        <f t="shared" si="494"/>
        <v>Ivory Coast</v>
      </c>
      <c r="CM36" s="275"/>
      <c r="CN36" s="275"/>
      <c r="CO36" s="271"/>
      <c r="CP36" s="240" t="str">
        <f t="shared" si="495"/>
        <v/>
      </c>
      <c r="CQ36" s="240" t="str">
        <f>IF((CP36&lt;&gt;""),IF(OR($F36&lt;&gt;$G36,PrSettings!$M$4="●"),(($F36-$G36)=(CM36-CN36))*1,0),"")</f>
        <v/>
      </c>
      <c r="CR36" s="240" t="str">
        <f t="shared" si="496"/>
        <v/>
      </c>
      <c r="CS36" s="240" t="str">
        <f>IF(CP36&lt;&gt;"",IF(ABS($F36-$G36)&gt;=PrSettings!$M$7,(ABS($F36-$G36-CM36+CN36)&lt;=1)*1,IF(AND(CP36,$F36=$G36,$F36&gt;=PrSettings!$M$6),(ABS(CM36-$F36)&lt;=1)*1,IF(AND(CP36,$F36+$G36&gt;=PrSettings!$M$8),(ABS(CM36-$F36)+ABS(CN36-$G36)&lt;=1)*1,""))),"")</f>
        <v/>
      </c>
      <c r="CT36" s="273"/>
      <c r="CV36" s="238">
        <f t="shared" si="7"/>
        <v>10</v>
      </c>
      <c r="CW36" s="239" t="str">
        <f t="shared" si="497"/>
        <v>Germany</v>
      </c>
      <c r="CX36" s="240">
        <f t="shared" si="47"/>
        <v>34</v>
      </c>
      <c r="CY36" s="239" t="str">
        <f t="shared" si="498"/>
        <v>Ivory Coast</v>
      </c>
      <c r="CZ36" s="275"/>
      <c r="DA36" s="275"/>
      <c r="DB36" s="271"/>
      <c r="DC36" s="240" t="str">
        <f t="shared" si="499"/>
        <v/>
      </c>
      <c r="DD36" s="240" t="str">
        <f>IF((DC36&lt;&gt;""),IF(OR($F36&lt;&gt;$G36,PrSettings!$M$4="●"),(($F36-$G36)=(CZ36-DA36))*1,0),"")</f>
        <v/>
      </c>
      <c r="DE36" s="240" t="str">
        <f t="shared" si="500"/>
        <v/>
      </c>
      <c r="DF36" s="240" t="str">
        <f>IF(DC36&lt;&gt;"",IF(ABS($F36-$G36)&gt;=PrSettings!$M$7,(ABS($F36-$G36-CZ36+DA36)&lt;=1)*1,IF(AND(DC36,$F36=$G36,$F36&gt;=PrSettings!$M$6),(ABS(CZ36-$F36)&lt;=1)*1,IF(AND(DC36,$F36+$G36&gt;=PrSettings!$M$8),(ABS(CZ36-$F36)+ABS(DA36-$G36)&lt;=1)*1,""))),"")</f>
        <v/>
      </c>
      <c r="DG36" s="273"/>
      <c r="DI36" s="238">
        <f t="shared" si="8"/>
        <v>10</v>
      </c>
      <c r="DJ36" s="239" t="str">
        <f t="shared" si="501"/>
        <v>Germany</v>
      </c>
      <c r="DK36" s="240">
        <f t="shared" si="50"/>
        <v>34</v>
      </c>
      <c r="DL36" s="239" t="str">
        <f t="shared" si="502"/>
        <v>Ivory Coast</v>
      </c>
      <c r="DM36" s="275"/>
      <c r="DN36" s="275"/>
      <c r="DO36" s="271"/>
      <c r="DP36" s="240" t="str">
        <f t="shared" si="503"/>
        <v/>
      </c>
      <c r="DQ36" s="240" t="str">
        <f>IF((DP36&lt;&gt;""),IF(OR($F36&lt;&gt;$G36,PrSettings!$M$4="●"),(($F36-$G36)=(DM36-DN36))*1,0),"")</f>
        <v/>
      </c>
      <c r="DR36" s="240" t="str">
        <f t="shared" si="504"/>
        <v/>
      </c>
      <c r="DS36" s="240" t="str">
        <f>IF(DP36&lt;&gt;"",IF(ABS($F36-$G36)&gt;=PrSettings!$M$7,(ABS($F36-$G36-DM36+DN36)&lt;=1)*1,IF(AND(DP36,$F36=$G36,$F36&gt;=PrSettings!$M$6),(ABS(DM36-$F36)&lt;=1)*1,IF(AND(DP36,$F36+$G36&gt;=PrSettings!$M$8),(ABS(DM36-$F36)+ABS(DN36-$G36)&lt;=1)*1,""))),"")</f>
        <v/>
      </c>
      <c r="DT36" s="273"/>
      <c r="DV36" s="238">
        <f t="shared" si="9"/>
        <v>10</v>
      </c>
      <c r="DW36" s="239" t="str">
        <f t="shared" si="505"/>
        <v>Germany</v>
      </c>
      <c r="DX36" s="240">
        <f t="shared" si="53"/>
        <v>34</v>
      </c>
      <c r="DY36" s="239" t="str">
        <f t="shared" si="506"/>
        <v>Ivory Coast</v>
      </c>
      <c r="DZ36" s="275"/>
      <c r="EA36" s="275"/>
      <c r="EB36" s="271"/>
      <c r="EC36" s="240" t="str">
        <f t="shared" si="507"/>
        <v/>
      </c>
      <c r="ED36" s="240" t="str">
        <f>IF((EC36&lt;&gt;""),IF(OR($F36&lt;&gt;$G36,PrSettings!$M$4="●"),(($F36-$G36)=(DZ36-EA36))*1,0),"")</f>
        <v/>
      </c>
      <c r="EE36" s="240" t="str">
        <f t="shared" si="508"/>
        <v/>
      </c>
      <c r="EF36" s="240" t="str">
        <f>IF(EC36&lt;&gt;"",IF(ABS($F36-$G36)&gt;=PrSettings!$M$7,(ABS($F36-$G36-DZ36+EA36)&lt;=1)*1,IF(AND(EC36,$F36=$G36,$F36&gt;=PrSettings!$M$6),(ABS(DZ36-$F36)&lt;=1)*1,IF(AND(EC36,$F36+$G36&gt;=PrSettings!$M$8),(ABS(DZ36-$F36)+ABS(EA36-$G36)&lt;=1)*1,""))),"")</f>
        <v/>
      </c>
      <c r="EG36" s="273"/>
      <c r="EI36" s="238">
        <f t="shared" si="10"/>
        <v>10</v>
      </c>
      <c r="EJ36" s="239" t="str">
        <f t="shared" si="509"/>
        <v>Germany</v>
      </c>
      <c r="EK36" s="240">
        <f t="shared" si="56"/>
        <v>34</v>
      </c>
      <c r="EL36" s="239" t="str">
        <f t="shared" si="510"/>
        <v>Ivory Coast</v>
      </c>
      <c r="EM36" s="275"/>
      <c r="EN36" s="275"/>
      <c r="EO36" s="271"/>
      <c r="EP36" s="240" t="str">
        <f t="shared" si="511"/>
        <v/>
      </c>
      <c r="EQ36" s="240" t="str">
        <f>IF((EP36&lt;&gt;""),IF(OR($F36&lt;&gt;$G36,PrSettings!$M$4="●"),(($F36-$G36)=(EM36-EN36))*1,0),"")</f>
        <v/>
      </c>
      <c r="ER36" s="240" t="str">
        <f t="shared" si="512"/>
        <v/>
      </c>
      <c r="ES36" s="240" t="str">
        <f>IF(EP36&lt;&gt;"",IF(ABS($F36-$G36)&gt;=PrSettings!$M$7,(ABS($F36-$G36-EM36+EN36)&lt;=1)*1,IF(AND(EP36,$F36=$G36,$F36&gt;=PrSettings!$M$6),(ABS(EM36-$F36)&lt;=1)*1,IF(AND(EP36,$F36+$G36&gt;=PrSettings!$M$8),(ABS(EM36-$F36)+ABS(EN36-$G36)&lt;=1)*1,""))),"")</f>
        <v/>
      </c>
      <c r="ET36" s="273"/>
      <c r="EV36" s="238">
        <f t="shared" si="11"/>
        <v>10</v>
      </c>
      <c r="EW36" s="239" t="str">
        <f t="shared" si="513"/>
        <v>Germany</v>
      </c>
      <c r="EX36" s="240">
        <f t="shared" si="59"/>
        <v>34</v>
      </c>
      <c r="EY36" s="239" t="str">
        <f t="shared" si="514"/>
        <v>Ivory Coast</v>
      </c>
      <c r="EZ36" s="275"/>
      <c r="FA36" s="275"/>
      <c r="FB36" s="271"/>
      <c r="FC36" s="240" t="str">
        <f t="shared" si="515"/>
        <v/>
      </c>
      <c r="FD36" s="240" t="str">
        <f>IF((FC36&lt;&gt;""),IF(OR($F36&lt;&gt;$G36,PrSettings!$M$4="●"),(($F36-$G36)=(EZ36-FA36))*1,0),"")</f>
        <v/>
      </c>
      <c r="FE36" s="240" t="str">
        <f t="shared" si="516"/>
        <v/>
      </c>
      <c r="FF36" s="240" t="str">
        <f>IF(FC36&lt;&gt;"",IF(ABS($F36-$G36)&gt;=PrSettings!$M$7,(ABS($F36-$G36-EZ36+FA36)&lt;=1)*1,IF(AND(FC36,$F36=$G36,$F36&gt;=PrSettings!$M$6),(ABS(EZ36-$F36)&lt;=1)*1,IF(AND(FC36,$F36+$G36&gt;=PrSettings!$M$8),(ABS(EZ36-$F36)+ABS(FA36-$G36)&lt;=1)*1,""))),"")</f>
        <v/>
      </c>
      <c r="FG36" s="273"/>
      <c r="FI36" s="238">
        <f t="shared" si="12"/>
        <v>10</v>
      </c>
      <c r="FJ36" s="239" t="str">
        <f t="shared" si="517"/>
        <v>Germany</v>
      </c>
      <c r="FK36" s="240">
        <f t="shared" si="62"/>
        <v>34</v>
      </c>
      <c r="FL36" s="239" t="str">
        <f t="shared" si="518"/>
        <v>Ivory Coast</v>
      </c>
      <c r="FM36" s="275"/>
      <c r="FN36" s="275"/>
      <c r="FO36" s="271"/>
      <c r="FP36" s="240" t="str">
        <f t="shared" si="519"/>
        <v/>
      </c>
      <c r="FQ36" s="240" t="str">
        <f>IF((FP36&lt;&gt;""),IF(OR($F36&lt;&gt;$G36,PrSettings!$M$4="●"),(($F36-$G36)=(FM36-FN36))*1,0),"")</f>
        <v/>
      </c>
      <c r="FR36" s="240" t="str">
        <f t="shared" si="520"/>
        <v/>
      </c>
      <c r="FS36" s="240" t="str">
        <f>IF(FP36&lt;&gt;"",IF(ABS($F36-$G36)&gt;=PrSettings!$M$7,(ABS($F36-$G36-FM36+FN36)&lt;=1)*1,IF(AND(FP36,$F36=$G36,$F36&gt;=PrSettings!$M$6),(ABS(FM36-$F36)&lt;=1)*1,IF(AND(FP36,$F36+$G36&gt;=PrSettings!$M$8),(ABS(FM36-$F36)+ABS(FN36-$G36)&lt;=1)*1,""))),"")</f>
        <v/>
      </c>
      <c r="FT36" s="273"/>
      <c r="FV36" s="238">
        <f t="shared" si="13"/>
        <v>10</v>
      </c>
      <c r="FW36" s="239" t="str">
        <f t="shared" si="521"/>
        <v>Germany</v>
      </c>
      <c r="FX36" s="240">
        <f t="shared" si="65"/>
        <v>34</v>
      </c>
      <c r="FY36" s="239" t="str">
        <f t="shared" si="522"/>
        <v>Ivory Coast</v>
      </c>
      <c r="FZ36" s="275"/>
      <c r="GA36" s="275"/>
      <c r="GB36" s="271"/>
      <c r="GC36" s="240" t="str">
        <f t="shared" si="523"/>
        <v/>
      </c>
      <c r="GD36" s="240" t="str">
        <f>IF((GC36&lt;&gt;""),IF(OR($F36&lt;&gt;$G36,PrSettings!$M$4="●"),(($F36-$G36)=(FZ36-GA36))*1,0),"")</f>
        <v/>
      </c>
      <c r="GE36" s="240" t="str">
        <f t="shared" si="524"/>
        <v/>
      </c>
      <c r="GF36" s="240" t="str">
        <f>IF(GC36&lt;&gt;"",IF(ABS($F36-$G36)&gt;=PrSettings!$M$7,(ABS($F36-$G36-FZ36+GA36)&lt;=1)*1,IF(AND(GC36,$F36=$G36,$F36&gt;=PrSettings!$M$6),(ABS(FZ36-$F36)&lt;=1)*1,IF(AND(GC36,$F36+$G36&gt;=PrSettings!$M$8),(ABS(FZ36-$F36)+ABS(GA36-$G36)&lt;=1)*1,""))),"")</f>
        <v/>
      </c>
      <c r="GG36" s="273"/>
      <c r="GI36" s="238">
        <f t="shared" si="14"/>
        <v>10</v>
      </c>
      <c r="GJ36" s="239" t="str">
        <f t="shared" si="525"/>
        <v>Germany</v>
      </c>
      <c r="GK36" s="240">
        <f t="shared" si="68"/>
        <v>34</v>
      </c>
      <c r="GL36" s="239" t="str">
        <f t="shared" si="526"/>
        <v>Ivory Coast</v>
      </c>
      <c r="GM36" s="275"/>
      <c r="GN36" s="275"/>
      <c r="GO36" s="271"/>
      <c r="GP36" s="240" t="str">
        <f t="shared" si="527"/>
        <v/>
      </c>
      <c r="GQ36" s="240" t="str">
        <f>IF((GP36&lt;&gt;""),IF(OR($F36&lt;&gt;$G36,PrSettings!$M$4="●"),(($F36-$G36)=(GM36-GN36))*1,0),"")</f>
        <v/>
      </c>
      <c r="GR36" s="240" t="str">
        <f t="shared" si="528"/>
        <v/>
      </c>
      <c r="GS36" s="240" t="str">
        <f>IF(GP36&lt;&gt;"",IF(ABS($F36-$G36)&gt;=PrSettings!$M$7,(ABS($F36-$G36-GM36+GN36)&lt;=1)*1,IF(AND(GP36,$F36=$G36,$F36&gt;=PrSettings!$M$6),(ABS(GM36-$F36)&lt;=1)*1,IF(AND(GP36,$F36+$G36&gt;=PrSettings!$M$8),(ABS(GM36-$F36)+ABS(GN36-$G36)&lt;=1)*1,""))),"")</f>
        <v/>
      </c>
      <c r="GT36" s="273"/>
      <c r="GV36" s="238">
        <f t="shared" si="15"/>
        <v>10</v>
      </c>
      <c r="GW36" s="239" t="str">
        <f t="shared" si="529"/>
        <v>Germany</v>
      </c>
      <c r="GX36" s="240">
        <f t="shared" si="71"/>
        <v>34</v>
      </c>
      <c r="GY36" s="239" t="str">
        <f t="shared" si="530"/>
        <v>Ivory Coast</v>
      </c>
      <c r="GZ36" s="275"/>
      <c r="HA36" s="275"/>
      <c r="HB36" s="271"/>
      <c r="HC36" s="240" t="str">
        <f t="shared" si="531"/>
        <v/>
      </c>
      <c r="HD36" s="240" t="str">
        <f>IF((HC36&lt;&gt;""),IF(OR($F36&lt;&gt;$G36,PrSettings!$M$4="●"),(($F36-$G36)=(GZ36-HA36))*1,0),"")</f>
        <v/>
      </c>
      <c r="HE36" s="240" t="str">
        <f t="shared" si="532"/>
        <v/>
      </c>
      <c r="HF36" s="240" t="str">
        <f>IF(HC36&lt;&gt;"",IF(ABS($F36-$G36)&gt;=PrSettings!$M$7,(ABS($F36-$G36-GZ36+HA36)&lt;=1)*1,IF(AND(HC36,$F36=$G36,$F36&gt;=PrSettings!$M$6),(ABS(GZ36-$F36)&lt;=1)*1,IF(AND(HC36,$F36+$G36&gt;=PrSettings!$M$8),(ABS(GZ36-$F36)+ABS(HA36-$G36)&lt;=1)*1,""))),"")</f>
        <v/>
      </c>
      <c r="HG36" s="273"/>
      <c r="HI36" s="238">
        <f t="shared" si="16"/>
        <v>10</v>
      </c>
      <c r="HJ36" s="239" t="str">
        <f t="shared" si="533"/>
        <v>Germany</v>
      </c>
      <c r="HK36" s="240">
        <f t="shared" si="74"/>
        <v>34</v>
      </c>
      <c r="HL36" s="239" t="str">
        <f t="shared" si="534"/>
        <v>Ivory Coast</v>
      </c>
      <c r="HM36" s="275"/>
      <c r="HN36" s="275"/>
      <c r="HO36" s="271"/>
      <c r="HP36" s="240" t="str">
        <f t="shared" si="535"/>
        <v/>
      </c>
      <c r="HQ36" s="240" t="str">
        <f>IF((HP36&lt;&gt;""),IF(OR($F36&lt;&gt;$G36,PrSettings!$M$4="●"),(($F36-$G36)=(HM36-HN36))*1,0),"")</f>
        <v/>
      </c>
      <c r="HR36" s="240" t="str">
        <f t="shared" si="536"/>
        <v/>
      </c>
      <c r="HS36" s="240" t="str">
        <f>IF(HP36&lt;&gt;"",IF(ABS($F36-$G36)&gt;=PrSettings!$M$7,(ABS($F36-$G36-HM36+HN36)&lt;=1)*1,IF(AND(HP36,$F36=$G36,$F36&gt;=PrSettings!$M$6),(ABS(HM36-$F36)&lt;=1)*1,IF(AND(HP36,$F36+$G36&gt;=PrSettings!$M$8),(ABS(HM36-$F36)+ABS(HN36-$G36)&lt;=1)*1,""))),"")</f>
        <v/>
      </c>
      <c r="HT36" s="273"/>
      <c r="HV36" s="238">
        <f t="shared" si="17"/>
        <v>10</v>
      </c>
      <c r="HW36" s="239" t="str">
        <f t="shared" si="537"/>
        <v>Germany</v>
      </c>
      <c r="HX36" s="240">
        <f t="shared" si="77"/>
        <v>34</v>
      </c>
      <c r="HY36" s="239" t="str">
        <f t="shared" si="538"/>
        <v>Ivory Coast</v>
      </c>
      <c r="HZ36" s="275"/>
      <c r="IA36" s="275"/>
      <c r="IB36" s="271"/>
      <c r="IC36" s="240" t="str">
        <f t="shared" si="539"/>
        <v/>
      </c>
      <c r="ID36" s="240" t="str">
        <f>IF((IC36&lt;&gt;""),IF(OR($F36&lt;&gt;$G36,PrSettings!$M$4="●"),(($F36-$G36)=(HZ36-IA36))*1,0),"")</f>
        <v/>
      </c>
      <c r="IE36" s="240" t="str">
        <f t="shared" si="540"/>
        <v/>
      </c>
      <c r="IF36" s="240" t="str">
        <f>IF(IC36&lt;&gt;"",IF(ABS($F36-$G36)&gt;=PrSettings!$M$7,(ABS($F36-$G36-HZ36+IA36)&lt;=1)*1,IF(AND(IC36,$F36=$G36,$F36&gt;=PrSettings!$M$6),(ABS(HZ36-$F36)&lt;=1)*1,IF(AND(IC36,$F36+$G36&gt;=PrSettings!$M$8),(ABS(HZ36-$F36)+ABS(IA36-$G36)&lt;=1)*1,""))),"")</f>
        <v/>
      </c>
      <c r="IG36" s="273"/>
      <c r="II36" s="238">
        <f t="shared" si="18"/>
        <v>10</v>
      </c>
      <c r="IJ36" s="239" t="str">
        <f t="shared" si="541"/>
        <v>Germany</v>
      </c>
      <c r="IK36" s="240">
        <f t="shared" si="80"/>
        <v>34</v>
      </c>
      <c r="IL36" s="239" t="str">
        <f t="shared" si="542"/>
        <v>Ivory Coast</v>
      </c>
      <c r="IM36" s="275"/>
      <c r="IN36" s="275"/>
      <c r="IO36" s="271"/>
      <c r="IP36" s="240" t="str">
        <f t="shared" si="543"/>
        <v/>
      </c>
      <c r="IQ36" s="240" t="str">
        <f>IF((IP36&lt;&gt;""),IF(OR($F36&lt;&gt;$G36,PrSettings!$M$4="●"),(($F36-$G36)=(IM36-IN36))*1,0),"")</f>
        <v/>
      </c>
      <c r="IR36" s="240" t="str">
        <f t="shared" si="544"/>
        <v/>
      </c>
      <c r="IS36" s="240" t="str">
        <f>IF(IP36&lt;&gt;"",IF(ABS($F36-$G36)&gt;=PrSettings!$M$7,(ABS($F36-$G36-IM36+IN36)&lt;=1)*1,IF(AND(IP36,$F36=$G36,$F36&gt;=PrSettings!$M$6),(ABS(IM36-$F36)&lt;=1)*1,IF(AND(IP36,$F36+$G36&gt;=PrSettings!$M$8),(ABS(IM36-$F36)+ABS(IN36-$G36)&lt;=1)*1,""))),"")</f>
        <v/>
      </c>
      <c r="IT36" s="273"/>
      <c r="IV36" s="238">
        <f t="shared" si="19"/>
        <v>10</v>
      </c>
      <c r="IW36" s="239" t="str">
        <f t="shared" si="545"/>
        <v>Germany</v>
      </c>
      <c r="IX36" s="240">
        <f t="shared" si="83"/>
        <v>34</v>
      </c>
      <c r="IY36" s="239" t="str">
        <f t="shared" si="546"/>
        <v>Ivory Coast</v>
      </c>
      <c r="IZ36" s="275"/>
      <c r="JA36" s="275"/>
      <c r="JB36" s="271"/>
      <c r="JC36" s="240" t="str">
        <f t="shared" si="547"/>
        <v/>
      </c>
      <c r="JD36" s="240" t="str">
        <f>IF((JC36&lt;&gt;""),IF(OR($F36&lt;&gt;$G36,PrSettings!$M$4="●"),(($F36-$G36)=(IZ36-JA36))*1,0),"")</f>
        <v/>
      </c>
      <c r="JE36" s="240" t="str">
        <f t="shared" si="548"/>
        <v/>
      </c>
      <c r="JF36" s="240" t="str">
        <f>IF(JC36&lt;&gt;"",IF(ABS($F36-$G36)&gt;=PrSettings!$M$7,(ABS($F36-$G36-IZ36+JA36)&lt;=1)*1,IF(AND(JC36,$F36=$G36,$F36&gt;=PrSettings!$M$6),(ABS(IZ36-$F36)&lt;=1)*1,IF(AND(JC36,$F36+$G36&gt;=PrSettings!$M$8),(ABS(IZ36-$F36)+ABS(JA36-$G36)&lt;=1)*1,""))),"")</f>
        <v/>
      </c>
      <c r="JG36" s="273"/>
      <c r="JI36" s="238">
        <f t="shared" si="20"/>
        <v>10</v>
      </c>
      <c r="JJ36" s="239" t="str">
        <f t="shared" si="549"/>
        <v>Germany</v>
      </c>
      <c r="JK36" s="240">
        <f t="shared" si="86"/>
        <v>34</v>
      </c>
      <c r="JL36" s="239" t="str">
        <f t="shared" si="550"/>
        <v>Ivory Coast</v>
      </c>
      <c r="JM36" s="275"/>
      <c r="JN36" s="275"/>
      <c r="JO36" s="271"/>
      <c r="JP36" s="240" t="str">
        <f t="shared" si="551"/>
        <v/>
      </c>
      <c r="JQ36" s="240" t="str">
        <f>IF((JP36&lt;&gt;""),IF(OR($F36&lt;&gt;$G36,PrSettings!$M$4="●"),(($F36-$G36)=(JM36-JN36))*1,0),"")</f>
        <v/>
      </c>
      <c r="JR36" s="240" t="str">
        <f t="shared" si="552"/>
        <v/>
      </c>
      <c r="JS36" s="240" t="str">
        <f>IF(JP36&lt;&gt;"",IF(ABS($F36-$G36)&gt;=PrSettings!$M$7,(ABS($F36-$G36-JM36+JN36)&lt;=1)*1,IF(AND(JP36,$F36=$G36,$F36&gt;=PrSettings!$M$6),(ABS(JM36-$F36)&lt;=1)*1,IF(AND(JP36,$F36+$G36&gt;=PrSettings!$M$8),(ABS(JM36-$F36)+ABS(JN36-$G36)&lt;=1)*1,""))),"")</f>
        <v/>
      </c>
      <c r="JT36" s="273"/>
      <c r="JV36" s="238">
        <f t="shared" si="21"/>
        <v>10</v>
      </c>
      <c r="JW36" s="239" t="str">
        <f t="shared" si="553"/>
        <v>Germany</v>
      </c>
      <c r="JX36" s="240">
        <f t="shared" si="89"/>
        <v>34</v>
      </c>
      <c r="JY36" s="239" t="str">
        <f t="shared" si="554"/>
        <v>Ivory Coast</v>
      </c>
      <c r="JZ36" s="275"/>
      <c r="KA36" s="275"/>
      <c r="KB36" s="271"/>
      <c r="KC36" s="240" t="str">
        <f t="shared" si="555"/>
        <v/>
      </c>
      <c r="KD36" s="240" t="str">
        <f>IF((KC36&lt;&gt;""),IF(OR($F36&lt;&gt;$G36,PrSettings!$M$4="●"),(($F36-$G36)=(JZ36-KA36))*1,0),"")</f>
        <v/>
      </c>
      <c r="KE36" s="240" t="str">
        <f t="shared" si="556"/>
        <v/>
      </c>
      <c r="KF36" s="240" t="str">
        <f>IF(KC36&lt;&gt;"",IF(ABS($F36-$G36)&gt;=PrSettings!$M$7,(ABS($F36-$G36-JZ36+KA36)&lt;=1)*1,IF(AND(KC36,$F36=$G36,$F36&gt;=PrSettings!$M$6),(ABS(JZ36-$F36)&lt;=1)*1,IF(AND(KC36,$F36+$G36&gt;=PrSettings!$M$8),(ABS(JZ36-$F36)+ABS(KA36-$G36)&lt;=1)*1,""))),"")</f>
        <v/>
      </c>
      <c r="KG36" s="273"/>
      <c r="KI36" s="238">
        <f t="shared" si="22"/>
        <v>10</v>
      </c>
      <c r="KJ36" s="239" t="str">
        <f t="shared" si="557"/>
        <v>Germany</v>
      </c>
      <c r="KK36" s="240">
        <f t="shared" si="92"/>
        <v>34</v>
      </c>
      <c r="KL36" s="239" t="str">
        <f t="shared" si="558"/>
        <v>Ivory Coast</v>
      </c>
      <c r="KM36" s="275"/>
      <c r="KN36" s="275"/>
      <c r="KO36" s="271"/>
      <c r="KP36" s="240" t="str">
        <f t="shared" si="559"/>
        <v/>
      </c>
      <c r="KQ36" s="240" t="str">
        <f>IF((KP36&lt;&gt;""),IF(OR($F36&lt;&gt;$G36,PrSettings!$M$4="●"),(($F36-$G36)=(KM36-KN36))*1,0),"")</f>
        <v/>
      </c>
      <c r="KR36" s="240" t="str">
        <f t="shared" si="560"/>
        <v/>
      </c>
      <c r="KS36" s="240" t="str">
        <f>IF(KP36&lt;&gt;"",IF(ABS($F36-$G36)&gt;=PrSettings!$M$7,(ABS($F36-$G36-KM36+KN36)&lt;=1)*1,IF(AND(KP36,$F36=$G36,$F36&gt;=PrSettings!$M$6),(ABS(KM36-$F36)&lt;=1)*1,IF(AND(KP36,$F36+$G36&gt;=PrSettings!$M$8),(ABS(KM36-$F36)+ABS(KN36-$G36)&lt;=1)*1,""))),"")</f>
        <v/>
      </c>
      <c r="KT36" s="273"/>
      <c r="KV36" s="238">
        <f t="shared" si="23"/>
        <v>10</v>
      </c>
      <c r="KW36" s="239" t="str">
        <f t="shared" si="561"/>
        <v>Germany</v>
      </c>
      <c r="KX36" s="240">
        <f t="shared" si="95"/>
        <v>34</v>
      </c>
      <c r="KY36" s="239" t="str">
        <f t="shared" si="562"/>
        <v>Ivory Coast</v>
      </c>
      <c r="KZ36" s="275"/>
      <c r="LA36" s="275"/>
      <c r="LB36" s="271"/>
      <c r="LC36" s="240" t="str">
        <f t="shared" si="563"/>
        <v/>
      </c>
      <c r="LD36" s="240" t="str">
        <f>IF((LC36&lt;&gt;""),IF(OR($F36&lt;&gt;$G36,PrSettings!$M$4="●"),(($F36-$G36)=(KZ36-LA36))*1,0),"")</f>
        <v/>
      </c>
      <c r="LE36" s="240" t="str">
        <f t="shared" si="564"/>
        <v/>
      </c>
      <c r="LF36" s="240" t="str">
        <f>IF(LC36&lt;&gt;"",IF(ABS($F36-$G36)&gt;=PrSettings!$M$7,(ABS($F36-$G36-KZ36+LA36)&lt;=1)*1,IF(AND(LC36,$F36=$G36,$F36&gt;=PrSettings!$M$6),(ABS(KZ36-$F36)&lt;=1)*1,IF(AND(LC36,$F36+$G36&gt;=PrSettings!$M$8),(ABS(KZ36-$F36)+ABS(LA36-$G36)&lt;=1)*1,""))),"")</f>
        <v/>
      </c>
      <c r="LG36" s="273"/>
      <c r="LI36" s="238">
        <f t="shared" si="24"/>
        <v>10</v>
      </c>
      <c r="LJ36" s="239" t="str">
        <f t="shared" si="565"/>
        <v>Germany</v>
      </c>
      <c r="LK36" s="240">
        <f t="shared" si="98"/>
        <v>34</v>
      </c>
      <c r="LL36" s="239" t="str">
        <f t="shared" si="566"/>
        <v>Ivory Coast</v>
      </c>
      <c r="LM36" s="275"/>
      <c r="LN36" s="275"/>
      <c r="LO36" s="271"/>
      <c r="LP36" s="240" t="str">
        <f t="shared" si="567"/>
        <v/>
      </c>
      <c r="LQ36" s="240" t="str">
        <f>IF((LP36&lt;&gt;""),IF(OR($F36&lt;&gt;$G36,PrSettings!$M$4="●"),(($F36-$G36)=(LM36-LN36))*1,0),"")</f>
        <v/>
      </c>
      <c r="LR36" s="240" t="str">
        <f t="shared" si="568"/>
        <v/>
      </c>
      <c r="LS36" s="240" t="str">
        <f>IF(LP36&lt;&gt;"",IF(ABS($F36-$G36)&gt;=PrSettings!$M$7,(ABS($F36-$G36-LM36+LN36)&lt;=1)*1,IF(AND(LP36,$F36=$G36,$F36&gt;=PrSettings!$M$6),(ABS(LM36-$F36)&lt;=1)*1,IF(AND(LP36,$F36+$G36&gt;=PrSettings!$M$8),(ABS(LM36-$F36)+ABS(LN36-$G36)&lt;=1)*1,""))),"")</f>
        <v/>
      </c>
      <c r="LT36" s="273"/>
      <c r="LV36" s="238">
        <f t="shared" si="25"/>
        <v>10</v>
      </c>
      <c r="LW36" s="239" t="str">
        <f t="shared" si="569"/>
        <v>Germany</v>
      </c>
      <c r="LX36" s="240">
        <f t="shared" si="101"/>
        <v>34</v>
      </c>
      <c r="LY36" s="239" t="str">
        <f t="shared" si="570"/>
        <v>Ivory Coast</v>
      </c>
      <c r="LZ36" s="275"/>
      <c r="MA36" s="275"/>
      <c r="MB36" s="271"/>
      <c r="MC36" s="240" t="str">
        <f t="shared" si="571"/>
        <v/>
      </c>
      <c r="MD36" s="240" t="str">
        <f>IF((MC36&lt;&gt;""),IF(OR($F36&lt;&gt;$G36,PrSettings!$M$4="●"),(($F36-$G36)=(LZ36-MA36))*1,0),"")</f>
        <v/>
      </c>
      <c r="ME36" s="240" t="str">
        <f t="shared" si="572"/>
        <v/>
      </c>
      <c r="MF36" s="240" t="str">
        <f>IF(MC36&lt;&gt;"",IF(ABS($F36-$G36)&gt;=PrSettings!$M$7,(ABS($F36-$G36-LZ36+MA36)&lt;=1)*1,IF(AND(MC36,$F36=$G36,$F36&gt;=PrSettings!$M$6),(ABS(LZ36-$F36)&lt;=1)*1,IF(AND(MC36,$F36+$G36&gt;=PrSettings!$M$8),(ABS(LZ36-$F36)+ABS(MA36-$G36)&lt;=1)*1,""))),"")</f>
        <v/>
      </c>
      <c r="MG36" s="273"/>
    </row>
    <row r="37" spans="1:345" x14ac:dyDescent="0.25">
      <c r="B37" s="238">
        <f>INDEX(Groups!$C$7:$C$65,MATCH(C37,Groups!$D$7:$D$65,0))</f>
        <v>23</v>
      </c>
      <c r="C37" s="239" t="str">
        <f>CalcE!$P$25</f>
        <v>Ecuador</v>
      </c>
      <c r="D37" s="240">
        <f>INDEX(Groups!$C$7:$C$65,MATCH(E37,Groups!$D$7:$D$65,0))</f>
        <v>82</v>
      </c>
      <c r="E37" s="239" t="str">
        <f>CalcE!$Q$25</f>
        <v>Curaçao</v>
      </c>
      <c r="F37" s="241" t="str">
        <f>CalcE!$R$25</f>
        <v/>
      </c>
      <c r="G37" s="242" t="str">
        <f>CalcE!$S$25</f>
        <v/>
      </c>
      <c r="I37" s="238">
        <f t="shared" si="468"/>
        <v>23</v>
      </c>
      <c r="J37" s="239" t="str">
        <f t="shared" si="469"/>
        <v>Ecuador</v>
      </c>
      <c r="K37" s="240">
        <f t="shared" si="26"/>
        <v>82</v>
      </c>
      <c r="L37" s="239" t="str">
        <f t="shared" si="470"/>
        <v>Curaçao</v>
      </c>
      <c r="M37" s="275"/>
      <c r="N37" s="275"/>
      <c r="O37" s="271"/>
      <c r="P37" s="240" t="str">
        <f t="shared" si="471"/>
        <v/>
      </c>
      <c r="Q37" s="240" t="str">
        <f>IF((P37&lt;&gt;""),IF(OR($F37&lt;&gt;$G37,PrSettings!$M$4="●"),(($F37-$G37)=(M37-N37))*1,0),"")</f>
        <v/>
      </c>
      <c r="R37" s="240" t="str">
        <f t="shared" si="472"/>
        <v/>
      </c>
      <c r="S37" s="240" t="str">
        <f>IF(P37&lt;&gt;"",IF(ABS($F37-$G37)&gt;=PrSettings!$M$7,(ABS($F37-$G37-M37+N37)&lt;=1)*1,IF(AND(P37,$F37=$G37,$F37&gt;=PrSettings!$M$6),(ABS(M37-$F37)&lt;=1)*1,IF(AND(P37,$F37+$G37&gt;=PrSettings!$M$8),(ABS(M37-$F37)+ABS(N37-$G37)&lt;=1)*1,""))),"")</f>
        <v/>
      </c>
      <c r="T37" s="273"/>
      <c r="V37" s="238">
        <f t="shared" si="1"/>
        <v>23</v>
      </c>
      <c r="W37" s="239" t="str">
        <f t="shared" si="473"/>
        <v>Ecuador</v>
      </c>
      <c r="X37" s="240">
        <f t="shared" si="29"/>
        <v>82</v>
      </c>
      <c r="Y37" s="239" t="str">
        <f t="shared" si="474"/>
        <v>Curaçao</v>
      </c>
      <c r="Z37" s="275"/>
      <c r="AA37" s="275"/>
      <c r="AB37" s="271"/>
      <c r="AC37" s="240" t="str">
        <f t="shared" si="475"/>
        <v/>
      </c>
      <c r="AD37" s="240" t="str">
        <f>IF((AC37&lt;&gt;""),IF(OR($F37&lt;&gt;$G37,PrSettings!$M$4="●"),(($F37-$G37)=(Z37-AA37))*1,0),"")</f>
        <v/>
      </c>
      <c r="AE37" s="240" t="str">
        <f t="shared" si="476"/>
        <v/>
      </c>
      <c r="AF37" s="240" t="str">
        <f>IF(AC37&lt;&gt;"",IF(ABS($F37-$G37)&gt;=PrSettings!$M$7,(ABS($F37-$G37-Z37+AA37)&lt;=1)*1,IF(AND(AC37,$F37=$G37,$F37&gt;=PrSettings!$M$6),(ABS(Z37-$F37)&lt;=1)*1,IF(AND(AC37,$F37+$G37&gt;=PrSettings!$M$8),(ABS(Z37-$F37)+ABS(AA37-$G37)&lt;=1)*1,""))),"")</f>
        <v/>
      </c>
      <c r="AG37" s="273"/>
      <c r="AI37" s="238">
        <f t="shared" si="2"/>
        <v>23</v>
      </c>
      <c r="AJ37" s="239" t="str">
        <f t="shared" si="477"/>
        <v>Ecuador</v>
      </c>
      <c r="AK37" s="240">
        <f t="shared" si="32"/>
        <v>82</v>
      </c>
      <c r="AL37" s="239" t="str">
        <f t="shared" si="478"/>
        <v>Curaçao</v>
      </c>
      <c r="AM37" s="275"/>
      <c r="AN37" s="275"/>
      <c r="AO37" s="271"/>
      <c r="AP37" s="240" t="str">
        <f t="shared" si="479"/>
        <v/>
      </c>
      <c r="AQ37" s="240" t="str">
        <f>IF((AP37&lt;&gt;""),IF(OR($F37&lt;&gt;$G37,PrSettings!$M$4="●"),(($F37-$G37)=(AM37-AN37))*1,0),"")</f>
        <v/>
      </c>
      <c r="AR37" s="240" t="str">
        <f t="shared" si="480"/>
        <v/>
      </c>
      <c r="AS37" s="240" t="str">
        <f>IF(AP37&lt;&gt;"",IF(ABS($F37-$G37)&gt;=PrSettings!$M$7,(ABS($F37-$G37-AM37+AN37)&lt;=1)*1,IF(AND(AP37,$F37=$G37,$F37&gt;=PrSettings!$M$6),(ABS(AM37-$F37)&lt;=1)*1,IF(AND(AP37,$F37+$G37&gt;=PrSettings!$M$8),(ABS(AM37-$F37)+ABS(AN37-$G37)&lt;=1)*1,""))),"")</f>
        <v/>
      </c>
      <c r="AT37" s="273"/>
      <c r="AV37" s="238">
        <f t="shared" si="3"/>
        <v>23</v>
      </c>
      <c r="AW37" s="239" t="str">
        <f t="shared" si="481"/>
        <v>Ecuador</v>
      </c>
      <c r="AX37" s="240">
        <f t="shared" si="35"/>
        <v>82</v>
      </c>
      <c r="AY37" s="239" t="str">
        <f t="shared" si="482"/>
        <v>Curaçao</v>
      </c>
      <c r="AZ37" s="275"/>
      <c r="BA37" s="275"/>
      <c r="BB37" s="271"/>
      <c r="BC37" s="240" t="str">
        <f t="shared" si="483"/>
        <v/>
      </c>
      <c r="BD37" s="240" t="str">
        <f>IF((BC37&lt;&gt;""),IF(OR($F37&lt;&gt;$G37,PrSettings!$M$4="●"),(($F37-$G37)=(AZ37-BA37))*1,0),"")</f>
        <v/>
      </c>
      <c r="BE37" s="240" t="str">
        <f t="shared" si="484"/>
        <v/>
      </c>
      <c r="BF37" s="240" t="str">
        <f>IF(BC37&lt;&gt;"",IF(ABS($F37-$G37)&gt;=PrSettings!$M$7,(ABS($F37-$G37-AZ37+BA37)&lt;=1)*1,IF(AND(BC37,$F37=$G37,$F37&gt;=PrSettings!$M$6),(ABS(AZ37-$F37)&lt;=1)*1,IF(AND(BC37,$F37+$G37&gt;=PrSettings!$M$8),(ABS(AZ37-$F37)+ABS(BA37-$G37)&lt;=1)*1,""))),"")</f>
        <v/>
      </c>
      <c r="BG37" s="273"/>
      <c r="BI37" s="238">
        <f t="shared" si="4"/>
        <v>23</v>
      </c>
      <c r="BJ37" s="239" t="str">
        <f t="shared" si="485"/>
        <v>Ecuador</v>
      </c>
      <c r="BK37" s="240">
        <f t="shared" si="38"/>
        <v>82</v>
      </c>
      <c r="BL37" s="239" t="str">
        <f t="shared" si="486"/>
        <v>Curaçao</v>
      </c>
      <c r="BM37" s="275"/>
      <c r="BN37" s="275"/>
      <c r="BO37" s="271"/>
      <c r="BP37" s="240" t="str">
        <f t="shared" si="487"/>
        <v/>
      </c>
      <c r="BQ37" s="240" t="str">
        <f>IF((BP37&lt;&gt;""),IF(OR($F37&lt;&gt;$G37,PrSettings!$M$4="●"),(($F37-$G37)=(BM37-BN37))*1,0),"")</f>
        <v/>
      </c>
      <c r="BR37" s="240" t="str">
        <f t="shared" si="488"/>
        <v/>
      </c>
      <c r="BS37" s="240" t="str">
        <f>IF(BP37&lt;&gt;"",IF(ABS($F37-$G37)&gt;=PrSettings!$M$7,(ABS($F37-$G37-BM37+BN37)&lt;=1)*1,IF(AND(BP37,$F37=$G37,$F37&gt;=PrSettings!$M$6),(ABS(BM37-$F37)&lt;=1)*1,IF(AND(BP37,$F37+$G37&gt;=PrSettings!$M$8),(ABS(BM37-$F37)+ABS(BN37-$G37)&lt;=1)*1,""))),"")</f>
        <v/>
      </c>
      <c r="BT37" s="273"/>
      <c r="BV37" s="238">
        <f t="shared" si="5"/>
        <v>23</v>
      </c>
      <c r="BW37" s="239" t="str">
        <f t="shared" si="489"/>
        <v>Ecuador</v>
      </c>
      <c r="BX37" s="240">
        <f t="shared" si="41"/>
        <v>82</v>
      </c>
      <c r="BY37" s="239" t="str">
        <f t="shared" si="490"/>
        <v>Curaçao</v>
      </c>
      <c r="BZ37" s="275"/>
      <c r="CA37" s="275"/>
      <c r="CB37" s="271"/>
      <c r="CC37" s="240" t="str">
        <f t="shared" si="491"/>
        <v/>
      </c>
      <c r="CD37" s="240" t="str">
        <f>IF((CC37&lt;&gt;""),IF(OR($F37&lt;&gt;$G37,PrSettings!$M$4="●"),(($F37-$G37)=(BZ37-CA37))*1,0),"")</f>
        <v/>
      </c>
      <c r="CE37" s="240" t="str">
        <f t="shared" si="492"/>
        <v/>
      </c>
      <c r="CF37" s="240" t="str">
        <f>IF(CC37&lt;&gt;"",IF(ABS($F37-$G37)&gt;=PrSettings!$M$7,(ABS($F37-$G37-BZ37+CA37)&lt;=1)*1,IF(AND(CC37,$F37=$G37,$F37&gt;=PrSettings!$M$6),(ABS(BZ37-$F37)&lt;=1)*1,IF(AND(CC37,$F37+$G37&gt;=PrSettings!$M$8),(ABS(BZ37-$F37)+ABS(CA37-$G37)&lt;=1)*1,""))),"")</f>
        <v/>
      </c>
      <c r="CG37" s="273"/>
      <c r="CI37" s="238">
        <f t="shared" si="6"/>
        <v>23</v>
      </c>
      <c r="CJ37" s="239" t="str">
        <f t="shared" si="493"/>
        <v>Ecuador</v>
      </c>
      <c r="CK37" s="240">
        <f t="shared" si="44"/>
        <v>82</v>
      </c>
      <c r="CL37" s="239" t="str">
        <f t="shared" si="494"/>
        <v>Curaçao</v>
      </c>
      <c r="CM37" s="275"/>
      <c r="CN37" s="275"/>
      <c r="CO37" s="271"/>
      <c r="CP37" s="240" t="str">
        <f t="shared" si="495"/>
        <v/>
      </c>
      <c r="CQ37" s="240" t="str">
        <f>IF((CP37&lt;&gt;""),IF(OR($F37&lt;&gt;$G37,PrSettings!$M$4="●"),(($F37-$G37)=(CM37-CN37))*1,0),"")</f>
        <v/>
      </c>
      <c r="CR37" s="240" t="str">
        <f t="shared" si="496"/>
        <v/>
      </c>
      <c r="CS37" s="240" t="str">
        <f>IF(CP37&lt;&gt;"",IF(ABS($F37-$G37)&gt;=PrSettings!$M$7,(ABS($F37-$G37-CM37+CN37)&lt;=1)*1,IF(AND(CP37,$F37=$G37,$F37&gt;=PrSettings!$M$6),(ABS(CM37-$F37)&lt;=1)*1,IF(AND(CP37,$F37+$G37&gt;=PrSettings!$M$8),(ABS(CM37-$F37)+ABS(CN37-$G37)&lt;=1)*1,""))),"")</f>
        <v/>
      </c>
      <c r="CT37" s="273"/>
      <c r="CV37" s="238">
        <f t="shared" si="7"/>
        <v>23</v>
      </c>
      <c r="CW37" s="239" t="str">
        <f t="shared" si="497"/>
        <v>Ecuador</v>
      </c>
      <c r="CX37" s="240">
        <f t="shared" si="47"/>
        <v>82</v>
      </c>
      <c r="CY37" s="239" t="str">
        <f t="shared" si="498"/>
        <v>Curaçao</v>
      </c>
      <c r="CZ37" s="275"/>
      <c r="DA37" s="275"/>
      <c r="DB37" s="271"/>
      <c r="DC37" s="240" t="str">
        <f t="shared" si="499"/>
        <v/>
      </c>
      <c r="DD37" s="240" t="str">
        <f>IF((DC37&lt;&gt;""),IF(OR($F37&lt;&gt;$G37,PrSettings!$M$4="●"),(($F37-$G37)=(CZ37-DA37))*1,0),"")</f>
        <v/>
      </c>
      <c r="DE37" s="240" t="str">
        <f t="shared" si="500"/>
        <v/>
      </c>
      <c r="DF37" s="240" t="str">
        <f>IF(DC37&lt;&gt;"",IF(ABS($F37-$G37)&gt;=PrSettings!$M$7,(ABS($F37-$G37-CZ37+DA37)&lt;=1)*1,IF(AND(DC37,$F37=$G37,$F37&gt;=PrSettings!$M$6),(ABS(CZ37-$F37)&lt;=1)*1,IF(AND(DC37,$F37+$G37&gt;=PrSettings!$M$8),(ABS(CZ37-$F37)+ABS(DA37-$G37)&lt;=1)*1,""))),"")</f>
        <v/>
      </c>
      <c r="DG37" s="273"/>
      <c r="DI37" s="238">
        <f t="shared" si="8"/>
        <v>23</v>
      </c>
      <c r="DJ37" s="239" t="str">
        <f t="shared" si="501"/>
        <v>Ecuador</v>
      </c>
      <c r="DK37" s="240">
        <f t="shared" si="50"/>
        <v>82</v>
      </c>
      <c r="DL37" s="239" t="str">
        <f t="shared" si="502"/>
        <v>Curaçao</v>
      </c>
      <c r="DM37" s="275"/>
      <c r="DN37" s="275"/>
      <c r="DO37" s="271"/>
      <c r="DP37" s="240" t="str">
        <f t="shared" si="503"/>
        <v/>
      </c>
      <c r="DQ37" s="240" t="str">
        <f>IF((DP37&lt;&gt;""),IF(OR($F37&lt;&gt;$G37,PrSettings!$M$4="●"),(($F37-$G37)=(DM37-DN37))*1,0),"")</f>
        <v/>
      </c>
      <c r="DR37" s="240" t="str">
        <f t="shared" si="504"/>
        <v/>
      </c>
      <c r="DS37" s="240" t="str">
        <f>IF(DP37&lt;&gt;"",IF(ABS($F37-$G37)&gt;=PrSettings!$M$7,(ABS($F37-$G37-DM37+DN37)&lt;=1)*1,IF(AND(DP37,$F37=$G37,$F37&gt;=PrSettings!$M$6),(ABS(DM37-$F37)&lt;=1)*1,IF(AND(DP37,$F37+$G37&gt;=PrSettings!$M$8),(ABS(DM37-$F37)+ABS(DN37-$G37)&lt;=1)*1,""))),"")</f>
        <v/>
      </c>
      <c r="DT37" s="273"/>
      <c r="DV37" s="238">
        <f t="shared" si="9"/>
        <v>23</v>
      </c>
      <c r="DW37" s="239" t="str">
        <f t="shared" si="505"/>
        <v>Ecuador</v>
      </c>
      <c r="DX37" s="240">
        <f t="shared" si="53"/>
        <v>82</v>
      </c>
      <c r="DY37" s="239" t="str">
        <f t="shared" si="506"/>
        <v>Curaçao</v>
      </c>
      <c r="DZ37" s="275"/>
      <c r="EA37" s="275"/>
      <c r="EB37" s="271"/>
      <c r="EC37" s="240" t="str">
        <f t="shared" si="507"/>
        <v/>
      </c>
      <c r="ED37" s="240" t="str">
        <f>IF((EC37&lt;&gt;""),IF(OR($F37&lt;&gt;$G37,PrSettings!$M$4="●"),(($F37-$G37)=(DZ37-EA37))*1,0),"")</f>
        <v/>
      </c>
      <c r="EE37" s="240" t="str">
        <f t="shared" si="508"/>
        <v/>
      </c>
      <c r="EF37" s="240" t="str">
        <f>IF(EC37&lt;&gt;"",IF(ABS($F37-$G37)&gt;=PrSettings!$M$7,(ABS($F37-$G37-DZ37+EA37)&lt;=1)*1,IF(AND(EC37,$F37=$G37,$F37&gt;=PrSettings!$M$6),(ABS(DZ37-$F37)&lt;=1)*1,IF(AND(EC37,$F37+$G37&gt;=PrSettings!$M$8),(ABS(DZ37-$F37)+ABS(EA37-$G37)&lt;=1)*1,""))),"")</f>
        <v/>
      </c>
      <c r="EG37" s="273"/>
      <c r="EI37" s="238">
        <f t="shared" si="10"/>
        <v>23</v>
      </c>
      <c r="EJ37" s="239" t="str">
        <f t="shared" si="509"/>
        <v>Ecuador</v>
      </c>
      <c r="EK37" s="240">
        <f t="shared" si="56"/>
        <v>82</v>
      </c>
      <c r="EL37" s="239" t="str">
        <f t="shared" si="510"/>
        <v>Curaçao</v>
      </c>
      <c r="EM37" s="275"/>
      <c r="EN37" s="275"/>
      <c r="EO37" s="271"/>
      <c r="EP37" s="240" t="str">
        <f t="shared" si="511"/>
        <v/>
      </c>
      <c r="EQ37" s="240" t="str">
        <f>IF((EP37&lt;&gt;""),IF(OR($F37&lt;&gt;$G37,PrSettings!$M$4="●"),(($F37-$G37)=(EM37-EN37))*1,0),"")</f>
        <v/>
      </c>
      <c r="ER37" s="240" t="str">
        <f t="shared" si="512"/>
        <v/>
      </c>
      <c r="ES37" s="240" t="str">
        <f>IF(EP37&lt;&gt;"",IF(ABS($F37-$G37)&gt;=PrSettings!$M$7,(ABS($F37-$G37-EM37+EN37)&lt;=1)*1,IF(AND(EP37,$F37=$G37,$F37&gt;=PrSettings!$M$6),(ABS(EM37-$F37)&lt;=1)*1,IF(AND(EP37,$F37+$G37&gt;=PrSettings!$M$8),(ABS(EM37-$F37)+ABS(EN37-$G37)&lt;=1)*1,""))),"")</f>
        <v/>
      </c>
      <c r="ET37" s="273"/>
      <c r="EV37" s="238">
        <f t="shared" si="11"/>
        <v>23</v>
      </c>
      <c r="EW37" s="239" t="str">
        <f t="shared" si="513"/>
        <v>Ecuador</v>
      </c>
      <c r="EX37" s="240">
        <f t="shared" si="59"/>
        <v>82</v>
      </c>
      <c r="EY37" s="239" t="str">
        <f t="shared" si="514"/>
        <v>Curaçao</v>
      </c>
      <c r="EZ37" s="275"/>
      <c r="FA37" s="275"/>
      <c r="FB37" s="271"/>
      <c r="FC37" s="240" t="str">
        <f t="shared" si="515"/>
        <v/>
      </c>
      <c r="FD37" s="240" t="str">
        <f>IF((FC37&lt;&gt;""),IF(OR($F37&lt;&gt;$G37,PrSettings!$M$4="●"),(($F37-$G37)=(EZ37-FA37))*1,0),"")</f>
        <v/>
      </c>
      <c r="FE37" s="240" t="str">
        <f t="shared" si="516"/>
        <v/>
      </c>
      <c r="FF37" s="240" t="str">
        <f>IF(FC37&lt;&gt;"",IF(ABS($F37-$G37)&gt;=PrSettings!$M$7,(ABS($F37-$G37-EZ37+FA37)&lt;=1)*1,IF(AND(FC37,$F37=$G37,$F37&gt;=PrSettings!$M$6),(ABS(EZ37-$F37)&lt;=1)*1,IF(AND(FC37,$F37+$G37&gt;=PrSettings!$M$8),(ABS(EZ37-$F37)+ABS(FA37-$G37)&lt;=1)*1,""))),"")</f>
        <v/>
      </c>
      <c r="FG37" s="273"/>
      <c r="FI37" s="238">
        <f t="shared" si="12"/>
        <v>23</v>
      </c>
      <c r="FJ37" s="239" t="str">
        <f t="shared" si="517"/>
        <v>Ecuador</v>
      </c>
      <c r="FK37" s="240">
        <f t="shared" si="62"/>
        <v>82</v>
      </c>
      <c r="FL37" s="239" t="str">
        <f t="shared" si="518"/>
        <v>Curaçao</v>
      </c>
      <c r="FM37" s="275"/>
      <c r="FN37" s="275"/>
      <c r="FO37" s="271"/>
      <c r="FP37" s="240" t="str">
        <f t="shared" si="519"/>
        <v/>
      </c>
      <c r="FQ37" s="240" t="str">
        <f>IF((FP37&lt;&gt;""),IF(OR($F37&lt;&gt;$G37,PrSettings!$M$4="●"),(($F37-$G37)=(FM37-FN37))*1,0),"")</f>
        <v/>
      </c>
      <c r="FR37" s="240" t="str">
        <f t="shared" si="520"/>
        <v/>
      </c>
      <c r="FS37" s="240" t="str">
        <f>IF(FP37&lt;&gt;"",IF(ABS($F37-$G37)&gt;=PrSettings!$M$7,(ABS($F37-$G37-FM37+FN37)&lt;=1)*1,IF(AND(FP37,$F37=$G37,$F37&gt;=PrSettings!$M$6),(ABS(FM37-$F37)&lt;=1)*1,IF(AND(FP37,$F37+$G37&gt;=PrSettings!$M$8),(ABS(FM37-$F37)+ABS(FN37-$G37)&lt;=1)*1,""))),"")</f>
        <v/>
      </c>
      <c r="FT37" s="273"/>
      <c r="FV37" s="238">
        <f t="shared" si="13"/>
        <v>23</v>
      </c>
      <c r="FW37" s="239" t="str">
        <f t="shared" si="521"/>
        <v>Ecuador</v>
      </c>
      <c r="FX37" s="240">
        <f t="shared" si="65"/>
        <v>82</v>
      </c>
      <c r="FY37" s="239" t="str">
        <f t="shared" si="522"/>
        <v>Curaçao</v>
      </c>
      <c r="FZ37" s="275"/>
      <c r="GA37" s="275"/>
      <c r="GB37" s="271"/>
      <c r="GC37" s="240" t="str">
        <f t="shared" si="523"/>
        <v/>
      </c>
      <c r="GD37" s="240" t="str">
        <f>IF((GC37&lt;&gt;""),IF(OR($F37&lt;&gt;$G37,PrSettings!$M$4="●"),(($F37-$G37)=(FZ37-GA37))*1,0),"")</f>
        <v/>
      </c>
      <c r="GE37" s="240" t="str">
        <f t="shared" si="524"/>
        <v/>
      </c>
      <c r="GF37" s="240" t="str">
        <f>IF(GC37&lt;&gt;"",IF(ABS($F37-$G37)&gt;=PrSettings!$M$7,(ABS($F37-$G37-FZ37+GA37)&lt;=1)*1,IF(AND(GC37,$F37=$G37,$F37&gt;=PrSettings!$M$6),(ABS(FZ37-$F37)&lt;=1)*1,IF(AND(GC37,$F37+$G37&gt;=PrSettings!$M$8),(ABS(FZ37-$F37)+ABS(GA37-$G37)&lt;=1)*1,""))),"")</f>
        <v/>
      </c>
      <c r="GG37" s="273"/>
      <c r="GI37" s="238">
        <f t="shared" si="14"/>
        <v>23</v>
      </c>
      <c r="GJ37" s="239" t="str">
        <f t="shared" si="525"/>
        <v>Ecuador</v>
      </c>
      <c r="GK37" s="240">
        <f t="shared" si="68"/>
        <v>82</v>
      </c>
      <c r="GL37" s="239" t="str">
        <f t="shared" si="526"/>
        <v>Curaçao</v>
      </c>
      <c r="GM37" s="275"/>
      <c r="GN37" s="275"/>
      <c r="GO37" s="271"/>
      <c r="GP37" s="240" t="str">
        <f t="shared" si="527"/>
        <v/>
      </c>
      <c r="GQ37" s="240" t="str">
        <f>IF((GP37&lt;&gt;""),IF(OR($F37&lt;&gt;$G37,PrSettings!$M$4="●"),(($F37-$G37)=(GM37-GN37))*1,0),"")</f>
        <v/>
      </c>
      <c r="GR37" s="240" t="str">
        <f t="shared" si="528"/>
        <v/>
      </c>
      <c r="GS37" s="240" t="str">
        <f>IF(GP37&lt;&gt;"",IF(ABS($F37-$G37)&gt;=PrSettings!$M$7,(ABS($F37-$G37-GM37+GN37)&lt;=1)*1,IF(AND(GP37,$F37=$G37,$F37&gt;=PrSettings!$M$6),(ABS(GM37-$F37)&lt;=1)*1,IF(AND(GP37,$F37+$G37&gt;=PrSettings!$M$8),(ABS(GM37-$F37)+ABS(GN37-$G37)&lt;=1)*1,""))),"")</f>
        <v/>
      </c>
      <c r="GT37" s="273"/>
      <c r="GV37" s="238">
        <f t="shared" si="15"/>
        <v>23</v>
      </c>
      <c r="GW37" s="239" t="str">
        <f t="shared" si="529"/>
        <v>Ecuador</v>
      </c>
      <c r="GX37" s="240">
        <f t="shared" si="71"/>
        <v>82</v>
      </c>
      <c r="GY37" s="239" t="str">
        <f t="shared" si="530"/>
        <v>Curaçao</v>
      </c>
      <c r="GZ37" s="275"/>
      <c r="HA37" s="275"/>
      <c r="HB37" s="271"/>
      <c r="HC37" s="240" t="str">
        <f t="shared" si="531"/>
        <v/>
      </c>
      <c r="HD37" s="240" t="str">
        <f>IF((HC37&lt;&gt;""),IF(OR($F37&lt;&gt;$G37,PrSettings!$M$4="●"),(($F37-$G37)=(GZ37-HA37))*1,0),"")</f>
        <v/>
      </c>
      <c r="HE37" s="240" t="str">
        <f t="shared" si="532"/>
        <v/>
      </c>
      <c r="HF37" s="240" t="str">
        <f>IF(HC37&lt;&gt;"",IF(ABS($F37-$G37)&gt;=PrSettings!$M$7,(ABS($F37-$G37-GZ37+HA37)&lt;=1)*1,IF(AND(HC37,$F37=$G37,$F37&gt;=PrSettings!$M$6),(ABS(GZ37-$F37)&lt;=1)*1,IF(AND(HC37,$F37+$G37&gt;=PrSettings!$M$8),(ABS(GZ37-$F37)+ABS(HA37-$G37)&lt;=1)*1,""))),"")</f>
        <v/>
      </c>
      <c r="HG37" s="273"/>
      <c r="HI37" s="238">
        <f t="shared" si="16"/>
        <v>23</v>
      </c>
      <c r="HJ37" s="239" t="str">
        <f t="shared" si="533"/>
        <v>Ecuador</v>
      </c>
      <c r="HK37" s="240">
        <f t="shared" si="74"/>
        <v>82</v>
      </c>
      <c r="HL37" s="239" t="str">
        <f t="shared" si="534"/>
        <v>Curaçao</v>
      </c>
      <c r="HM37" s="275"/>
      <c r="HN37" s="275"/>
      <c r="HO37" s="271"/>
      <c r="HP37" s="240" t="str">
        <f t="shared" si="535"/>
        <v/>
      </c>
      <c r="HQ37" s="240" t="str">
        <f>IF((HP37&lt;&gt;""),IF(OR($F37&lt;&gt;$G37,PrSettings!$M$4="●"),(($F37-$G37)=(HM37-HN37))*1,0),"")</f>
        <v/>
      </c>
      <c r="HR37" s="240" t="str">
        <f t="shared" si="536"/>
        <v/>
      </c>
      <c r="HS37" s="240" t="str">
        <f>IF(HP37&lt;&gt;"",IF(ABS($F37-$G37)&gt;=PrSettings!$M$7,(ABS($F37-$G37-HM37+HN37)&lt;=1)*1,IF(AND(HP37,$F37=$G37,$F37&gt;=PrSettings!$M$6),(ABS(HM37-$F37)&lt;=1)*1,IF(AND(HP37,$F37+$G37&gt;=PrSettings!$M$8),(ABS(HM37-$F37)+ABS(HN37-$G37)&lt;=1)*1,""))),"")</f>
        <v/>
      </c>
      <c r="HT37" s="273"/>
      <c r="HV37" s="238">
        <f t="shared" si="17"/>
        <v>23</v>
      </c>
      <c r="HW37" s="239" t="str">
        <f t="shared" si="537"/>
        <v>Ecuador</v>
      </c>
      <c r="HX37" s="240">
        <f t="shared" si="77"/>
        <v>82</v>
      </c>
      <c r="HY37" s="239" t="str">
        <f t="shared" si="538"/>
        <v>Curaçao</v>
      </c>
      <c r="HZ37" s="275"/>
      <c r="IA37" s="275"/>
      <c r="IB37" s="271"/>
      <c r="IC37" s="240" t="str">
        <f t="shared" si="539"/>
        <v/>
      </c>
      <c r="ID37" s="240" t="str">
        <f>IF((IC37&lt;&gt;""),IF(OR($F37&lt;&gt;$G37,PrSettings!$M$4="●"),(($F37-$G37)=(HZ37-IA37))*1,0),"")</f>
        <v/>
      </c>
      <c r="IE37" s="240" t="str">
        <f t="shared" si="540"/>
        <v/>
      </c>
      <c r="IF37" s="240" t="str">
        <f>IF(IC37&lt;&gt;"",IF(ABS($F37-$G37)&gt;=PrSettings!$M$7,(ABS($F37-$G37-HZ37+IA37)&lt;=1)*1,IF(AND(IC37,$F37=$G37,$F37&gt;=PrSettings!$M$6),(ABS(HZ37-$F37)&lt;=1)*1,IF(AND(IC37,$F37+$G37&gt;=PrSettings!$M$8),(ABS(HZ37-$F37)+ABS(IA37-$G37)&lt;=1)*1,""))),"")</f>
        <v/>
      </c>
      <c r="IG37" s="273"/>
      <c r="II37" s="238">
        <f t="shared" si="18"/>
        <v>23</v>
      </c>
      <c r="IJ37" s="239" t="str">
        <f t="shared" si="541"/>
        <v>Ecuador</v>
      </c>
      <c r="IK37" s="240">
        <f t="shared" si="80"/>
        <v>82</v>
      </c>
      <c r="IL37" s="239" t="str">
        <f t="shared" si="542"/>
        <v>Curaçao</v>
      </c>
      <c r="IM37" s="275"/>
      <c r="IN37" s="275"/>
      <c r="IO37" s="271"/>
      <c r="IP37" s="240" t="str">
        <f t="shared" si="543"/>
        <v/>
      </c>
      <c r="IQ37" s="240" t="str">
        <f>IF((IP37&lt;&gt;""),IF(OR($F37&lt;&gt;$G37,PrSettings!$M$4="●"),(($F37-$G37)=(IM37-IN37))*1,0),"")</f>
        <v/>
      </c>
      <c r="IR37" s="240" t="str">
        <f t="shared" si="544"/>
        <v/>
      </c>
      <c r="IS37" s="240" t="str">
        <f>IF(IP37&lt;&gt;"",IF(ABS($F37-$G37)&gt;=PrSettings!$M$7,(ABS($F37-$G37-IM37+IN37)&lt;=1)*1,IF(AND(IP37,$F37=$G37,$F37&gt;=PrSettings!$M$6),(ABS(IM37-$F37)&lt;=1)*1,IF(AND(IP37,$F37+$G37&gt;=PrSettings!$M$8),(ABS(IM37-$F37)+ABS(IN37-$G37)&lt;=1)*1,""))),"")</f>
        <v/>
      </c>
      <c r="IT37" s="273"/>
      <c r="IV37" s="238">
        <f t="shared" si="19"/>
        <v>23</v>
      </c>
      <c r="IW37" s="239" t="str">
        <f t="shared" si="545"/>
        <v>Ecuador</v>
      </c>
      <c r="IX37" s="240">
        <f t="shared" si="83"/>
        <v>82</v>
      </c>
      <c r="IY37" s="239" t="str">
        <f t="shared" si="546"/>
        <v>Curaçao</v>
      </c>
      <c r="IZ37" s="275"/>
      <c r="JA37" s="275"/>
      <c r="JB37" s="271"/>
      <c r="JC37" s="240" t="str">
        <f t="shared" si="547"/>
        <v/>
      </c>
      <c r="JD37" s="240" t="str">
        <f>IF((JC37&lt;&gt;""),IF(OR($F37&lt;&gt;$G37,PrSettings!$M$4="●"),(($F37-$G37)=(IZ37-JA37))*1,0),"")</f>
        <v/>
      </c>
      <c r="JE37" s="240" t="str">
        <f t="shared" si="548"/>
        <v/>
      </c>
      <c r="JF37" s="240" t="str">
        <f>IF(JC37&lt;&gt;"",IF(ABS($F37-$G37)&gt;=PrSettings!$M$7,(ABS($F37-$G37-IZ37+JA37)&lt;=1)*1,IF(AND(JC37,$F37=$G37,$F37&gt;=PrSettings!$M$6),(ABS(IZ37-$F37)&lt;=1)*1,IF(AND(JC37,$F37+$G37&gt;=PrSettings!$M$8),(ABS(IZ37-$F37)+ABS(JA37-$G37)&lt;=1)*1,""))),"")</f>
        <v/>
      </c>
      <c r="JG37" s="273"/>
      <c r="JI37" s="238">
        <f t="shared" si="20"/>
        <v>23</v>
      </c>
      <c r="JJ37" s="239" t="str">
        <f t="shared" si="549"/>
        <v>Ecuador</v>
      </c>
      <c r="JK37" s="240">
        <f t="shared" si="86"/>
        <v>82</v>
      </c>
      <c r="JL37" s="239" t="str">
        <f t="shared" si="550"/>
        <v>Curaçao</v>
      </c>
      <c r="JM37" s="275"/>
      <c r="JN37" s="275"/>
      <c r="JO37" s="271"/>
      <c r="JP37" s="240" t="str">
        <f t="shared" si="551"/>
        <v/>
      </c>
      <c r="JQ37" s="240" t="str">
        <f>IF((JP37&lt;&gt;""),IF(OR($F37&lt;&gt;$G37,PrSettings!$M$4="●"),(($F37-$G37)=(JM37-JN37))*1,0),"")</f>
        <v/>
      </c>
      <c r="JR37" s="240" t="str">
        <f t="shared" si="552"/>
        <v/>
      </c>
      <c r="JS37" s="240" t="str">
        <f>IF(JP37&lt;&gt;"",IF(ABS($F37-$G37)&gt;=PrSettings!$M$7,(ABS($F37-$G37-JM37+JN37)&lt;=1)*1,IF(AND(JP37,$F37=$G37,$F37&gt;=PrSettings!$M$6),(ABS(JM37-$F37)&lt;=1)*1,IF(AND(JP37,$F37+$G37&gt;=PrSettings!$M$8),(ABS(JM37-$F37)+ABS(JN37-$G37)&lt;=1)*1,""))),"")</f>
        <v/>
      </c>
      <c r="JT37" s="273"/>
      <c r="JV37" s="238">
        <f t="shared" si="21"/>
        <v>23</v>
      </c>
      <c r="JW37" s="239" t="str">
        <f t="shared" si="553"/>
        <v>Ecuador</v>
      </c>
      <c r="JX37" s="240">
        <f t="shared" si="89"/>
        <v>82</v>
      </c>
      <c r="JY37" s="239" t="str">
        <f t="shared" si="554"/>
        <v>Curaçao</v>
      </c>
      <c r="JZ37" s="275"/>
      <c r="KA37" s="275"/>
      <c r="KB37" s="271"/>
      <c r="KC37" s="240" t="str">
        <f t="shared" si="555"/>
        <v/>
      </c>
      <c r="KD37" s="240" t="str">
        <f>IF((KC37&lt;&gt;""),IF(OR($F37&lt;&gt;$G37,PrSettings!$M$4="●"),(($F37-$G37)=(JZ37-KA37))*1,0),"")</f>
        <v/>
      </c>
      <c r="KE37" s="240" t="str">
        <f t="shared" si="556"/>
        <v/>
      </c>
      <c r="KF37" s="240" t="str">
        <f>IF(KC37&lt;&gt;"",IF(ABS($F37-$G37)&gt;=PrSettings!$M$7,(ABS($F37-$G37-JZ37+KA37)&lt;=1)*1,IF(AND(KC37,$F37=$G37,$F37&gt;=PrSettings!$M$6),(ABS(JZ37-$F37)&lt;=1)*1,IF(AND(KC37,$F37+$G37&gt;=PrSettings!$M$8),(ABS(JZ37-$F37)+ABS(KA37-$G37)&lt;=1)*1,""))),"")</f>
        <v/>
      </c>
      <c r="KG37" s="273"/>
      <c r="KI37" s="238">
        <f t="shared" si="22"/>
        <v>23</v>
      </c>
      <c r="KJ37" s="239" t="str">
        <f t="shared" si="557"/>
        <v>Ecuador</v>
      </c>
      <c r="KK37" s="240">
        <f t="shared" si="92"/>
        <v>82</v>
      </c>
      <c r="KL37" s="239" t="str">
        <f t="shared" si="558"/>
        <v>Curaçao</v>
      </c>
      <c r="KM37" s="275"/>
      <c r="KN37" s="275"/>
      <c r="KO37" s="271"/>
      <c r="KP37" s="240" t="str">
        <f t="shared" si="559"/>
        <v/>
      </c>
      <c r="KQ37" s="240" t="str">
        <f>IF((KP37&lt;&gt;""),IF(OR($F37&lt;&gt;$G37,PrSettings!$M$4="●"),(($F37-$G37)=(KM37-KN37))*1,0),"")</f>
        <v/>
      </c>
      <c r="KR37" s="240" t="str">
        <f t="shared" si="560"/>
        <v/>
      </c>
      <c r="KS37" s="240" t="str">
        <f>IF(KP37&lt;&gt;"",IF(ABS($F37-$G37)&gt;=PrSettings!$M$7,(ABS($F37-$G37-KM37+KN37)&lt;=1)*1,IF(AND(KP37,$F37=$G37,$F37&gt;=PrSettings!$M$6),(ABS(KM37-$F37)&lt;=1)*1,IF(AND(KP37,$F37+$G37&gt;=PrSettings!$M$8),(ABS(KM37-$F37)+ABS(KN37-$G37)&lt;=1)*1,""))),"")</f>
        <v/>
      </c>
      <c r="KT37" s="273"/>
      <c r="KV37" s="238">
        <f t="shared" si="23"/>
        <v>23</v>
      </c>
      <c r="KW37" s="239" t="str">
        <f t="shared" si="561"/>
        <v>Ecuador</v>
      </c>
      <c r="KX37" s="240">
        <f t="shared" si="95"/>
        <v>82</v>
      </c>
      <c r="KY37" s="239" t="str">
        <f t="shared" si="562"/>
        <v>Curaçao</v>
      </c>
      <c r="KZ37" s="275"/>
      <c r="LA37" s="275"/>
      <c r="LB37" s="271"/>
      <c r="LC37" s="240" t="str">
        <f t="shared" si="563"/>
        <v/>
      </c>
      <c r="LD37" s="240" t="str">
        <f>IF((LC37&lt;&gt;""),IF(OR($F37&lt;&gt;$G37,PrSettings!$M$4="●"),(($F37-$G37)=(KZ37-LA37))*1,0),"")</f>
        <v/>
      </c>
      <c r="LE37" s="240" t="str">
        <f t="shared" si="564"/>
        <v/>
      </c>
      <c r="LF37" s="240" t="str">
        <f>IF(LC37&lt;&gt;"",IF(ABS($F37-$G37)&gt;=PrSettings!$M$7,(ABS($F37-$G37-KZ37+LA37)&lt;=1)*1,IF(AND(LC37,$F37=$G37,$F37&gt;=PrSettings!$M$6),(ABS(KZ37-$F37)&lt;=1)*1,IF(AND(LC37,$F37+$G37&gt;=PrSettings!$M$8),(ABS(KZ37-$F37)+ABS(LA37-$G37)&lt;=1)*1,""))),"")</f>
        <v/>
      </c>
      <c r="LG37" s="273"/>
      <c r="LI37" s="238">
        <f t="shared" si="24"/>
        <v>23</v>
      </c>
      <c r="LJ37" s="239" t="str">
        <f t="shared" si="565"/>
        <v>Ecuador</v>
      </c>
      <c r="LK37" s="240">
        <f t="shared" si="98"/>
        <v>82</v>
      </c>
      <c r="LL37" s="239" t="str">
        <f t="shared" si="566"/>
        <v>Curaçao</v>
      </c>
      <c r="LM37" s="275"/>
      <c r="LN37" s="275"/>
      <c r="LO37" s="271"/>
      <c r="LP37" s="240" t="str">
        <f t="shared" si="567"/>
        <v/>
      </c>
      <c r="LQ37" s="240" t="str">
        <f>IF((LP37&lt;&gt;""),IF(OR($F37&lt;&gt;$G37,PrSettings!$M$4="●"),(($F37-$G37)=(LM37-LN37))*1,0),"")</f>
        <v/>
      </c>
      <c r="LR37" s="240" t="str">
        <f t="shared" si="568"/>
        <v/>
      </c>
      <c r="LS37" s="240" t="str">
        <f>IF(LP37&lt;&gt;"",IF(ABS($F37-$G37)&gt;=PrSettings!$M$7,(ABS($F37-$G37-LM37+LN37)&lt;=1)*1,IF(AND(LP37,$F37=$G37,$F37&gt;=PrSettings!$M$6),(ABS(LM37-$F37)&lt;=1)*1,IF(AND(LP37,$F37+$G37&gt;=PrSettings!$M$8),(ABS(LM37-$F37)+ABS(LN37-$G37)&lt;=1)*1,""))),"")</f>
        <v/>
      </c>
      <c r="LT37" s="273"/>
      <c r="LV37" s="238">
        <f t="shared" si="25"/>
        <v>23</v>
      </c>
      <c r="LW37" s="239" t="str">
        <f t="shared" si="569"/>
        <v>Ecuador</v>
      </c>
      <c r="LX37" s="240">
        <f t="shared" si="101"/>
        <v>82</v>
      </c>
      <c r="LY37" s="239" t="str">
        <f t="shared" si="570"/>
        <v>Curaçao</v>
      </c>
      <c r="LZ37" s="275"/>
      <c r="MA37" s="275"/>
      <c r="MB37" s="271"/>
      <c r="MC37" s="240" t="str">
        <f t="shared" si="571"/>
        <v/>
      </c>
      <c r="MD37" s="240" t="str">
        <f>IF((MC37&lt;&gt;""),IF(OR($F37&lt;&gt;$G37,PrSettings!$M$4="●"),(($F37-$G37)=(LZ37-MA37))*1,0),"")</f>
        <v/>
      </c>
      <c r="ME37" s="240" t="str">
        <f t="shared" si="572"/>
        <v/>
      </c>
      <c r="MF37" s="240" t="str">
        <f>IF(MC37&lt;&gt;"",IF(ABS($F37-$G37)&gt;=PrSettings!$M$7,(ABS($F37-$G37-LZ37+MA37)&lt;=1)*1,IF(AND(MC37,$F37=$G37,$F37&gt;=PrSettings!$M$6),(ABS(LZ37-$F37)&lt;=1)*1,IF(AND(MC37,$F37+$G37&gt;=PrSettings!$M$8),(ABS(LZ37-$F37)+ABS(MA37-$G37)&lt;=1)*1,""))),"")</f>
        <v/>
      </c>
      <c r="MG37" s="273"/>
    </row>
    <row r="38" spans="1:345" x14ac:dyDescent="0.25">
      <c r="B38" s="238">
        <f>INDEX(Groups!$C$7:$C$65,MATCH(C38,Groups!$D$7:$D$65,0))</f>
        <v>82</v>
      </c>
      <c r="C38" s="239" t="str">
        <f>CalcE!$P$26</f>
        <v>Curaçao</v>
      </c>
      <c r="D38" s="240">
        <f>INDEX(Groups!$C$7:$C$65,MATCH(E38,Groups!$D$7:$D$65,0))</f>
        <v>34</v>
      </c>
      <c r="E38" s="239" t="str">
        <f>CalcE!$Q$26</f>
        <v>Ivory Coast</v>
      </c>
      <c r="F38" s="241" t="str">
        <f>CalcE!$R$26</f>
        <v/>
      </c>
      <c r="G38" s="242" t="str">
        <f>CalcE!$S$26</f>
        <v/>
      </c>
      <c r="I38" s="238">
        <f t="shared" si="468"/>
        <v>82</v>
      </c>
      <c r="J38" s="239" t="str">
        <f t="shared" si="469"/>
        <v>Curaçao</v>
      </c>
      <c r="K38" s="240">
        <f t="shared" si="26"/>
        <v>34</v>
      </c>
      <c r="L38" s="239" t="str">
        <f t="shared" si="470"/>
        <v>Ivory Coast</v>
      </c>
      <c r="M38" s="275"/>
      <c r="N38" s="275"/>
      <c r="O38" s="271"/>
      <c r="P38" s="240" t="str">
        <f t="shared" si="471"/>
        <v/>
      </c>
      <c r="Q38" s="240" t="str">
        <f>IF((P38&lt;&gt;""),IF(OR($F38&lt;&gt;$G38,PrSettings!$M$4="●"),(($F38-$G38)=(M38-N38))*1,0),"")</f>
        <v/>
      </c>
      <c r="R38" s="240" t="str">
        <f t="shared" si="472"/>
        <v/>
      </c>
      <c r="S38" s="240" t="str">
        <f>IF(P38&lt;&gt;"",IF(ABS($F38-$G38)&gt;=PrSettings!$M$7,(ABS($F38-$G38-M38+N38)&lt;=1)*1,IF(AND(P38,$F38=$G38,$F38&gt;=PrSettings!$M$6),(ABS(M38-$F38)&lt;=1)*1,IF(AND(P38,$F38+$G38&gt;=PrSettings!$M$8),(ABS(M38-$F38)+ABS(N38-$G38)&lt;=1)*1,""))),"")</f>
        <v/>
      </c>
      <c r="T38" s="273"/>
      <c r="V38" s="238">
        <f t="shared" si="1"/>
        <v>82</v>
      </c>
      <c r="W38" s="239" t="str">
        <f t="shared" si="473"/>
        <v>Curaçao</v>
      </c>
      <c r="X38" s="240">
        <f t="shared" si="29"/>
        <v>34</v>
      </c>
      <c r="Y38" s="239" t="str">
        <f t="shared" si="474"/>
        <v>Ivory Coast</v>
      </c>
      <c r="Z38" s="275"/>
      <c r="AA38" s="275"/>
      <c r="AB38" s="271"/>
      <c r="AC38" s="240" t="str">
        <f t="shared" si="475"/>
        <v/>
      </c>
      <c r="AD38" s="240" t="str">
        <f>IF((AC38&lt;&gt;""),IF(OR($F38&lt;&gt;$G38,PrSettings!$M$4="●"),(($F38-$G38)=(Z38-AA38))*1,0),"")</f>
        <v/>
      </c>
      <c r="AE38" s="240" t="str">
        <f t="shared" si="476"/>
        <v/>
      </c>
      <c r="AF38" s="240" t="str">
        <f>IF(AC38&lt;&gt;"",IF(ABS($F38-$G38)&gt;=PrSettings!$M$7,(ABS($F38-$G38-Z38+AA38)&lt;=1)*1,IF(AND(AC38,$F38=$G38,$F38&gt;=PrSettings!$M$6),(ABS(Z38-$F38)&lt;=1)*1,IF(AND(AC38,$F38+$G38&gt;=PrSettings!$M$8),(ABS(Z38-$F38)+ABS(AA38-$G38)&lt;=1)*1,""))),"")</f>
        <v/>
      </c>
      <c r="AG38" s="273"/>
      <c r="AI38" s="238">
        <f t="shared" si="2"/>
        <v>82</v>
      </c>
      <c r="AJ38" s="239" t="str">
        <f t="shared" si="477"/>
        <v>Curaçao</v>
      </c>
      <c r="AK38" s="240">
        <f t="shared" si="32"/>
        <v>34</v>
      </c>
      <c r="AL38" s="239" t="str">
        <f t="shared" si="478"/>
        <v>Ivory Coast</v>
      </c>
      <c r="AM38" s="275"/>
      <c r="AN38" s="275"/>
      <c r="AO38" s="271"/>
      <c r="AP38" s="240" t="str">
        <f t="shared" si="479"/>
        <v/>
      </c>
      <c r="AQ38" s="240" t="str">
        <f>IF((AP38&lt;&gt;""),IF(OR($F38&lt;&gt;$G38,PrSettings!$M$4="●"),(($F38-$G38)=(AM38-AN38))*1,0),"")</f>
        <v/>
      </c>
      <c r="AR38" s="240" t="str">
        <f t="shared" si="480"/>
        <v/>
      </c>
      <c r="AS38" s="240" t="str">
        <f>IF(AP38&lt;&gt;"",IF(ABS($F38-$G38)&gt;=PrSettings!$M$7,(ABS($F38-$G38-AM38+AN38)&lt;=1)*1,IF(AND(AP38,$F38=$G38,$F38&gt;=PrSettings!$M$6),(ABS(AM38-$F38)&lt;=1)*1,IF(AND(AP38,$F38+$G38&gt;=PrSettings!$M$8),(ABS(AM38-$F38)+ABS(AN38-$G38)&lt;=1)*1,""))),"")</f>
        <v/>
      </c>
      <c r="AT38" s="273"/>
      <c r="AV38" s="238">
        <f t="shared" si="3"/>
        <v>82</v>
      </c>
      <c r="AW38" s="239" t="str">
        <f t="shared" si="481"/>
        <v>Curaçao</v>
      </c>
      <c r="AX38" s="240">
        <f t="shared" si="35"/>
        <v>34</v>
      </c>
      <c r="AY38" s="239" t="str">
        <f t="shared" si="482"/>
        <v>Ivory Coast</v>
      </c>
      <c r="AZ38" s="275"/>
      <c r="BA38" s="275"/>
      <c r="BB38" s="271"/>
      <c r="BC38" s="240" t="str">
        <f t="shared" si="483"/>
        <v/>
      </c>
      <c r="BD38" s="240" t="str">
        <f>IF((BC38&lt;&gt;""),IF(OR($F38&lt;&gt;$G38,PrSettings!$M$4="●"),(($F38-$G38)=(AZ38-BA38))*1,0),"")</f>
        <v/>
      </c>
      <c r="BE38" s="240" t="str">
        <f t="shared" si="484"/>
        <v/>
      </c>
      <c r="BF38" s="240" t="str">
        <f>IF(BC38&lt;&gt;"",IF(ABS($F38-$G38)&gt;=PrSettings!$M$7,(ABS($F38-$G38-AZ38+BA38)&lt;=1)*1,IF(AND(BC38,$F38=$G38,$F38&gt;=PrSettings!$M$6),(ABS(AZ38-$F38)&lt;=1)*1,IF(AND(BC38,$F38+$G38&gt;=PrSettings!$M$8),(ABS(AZ38-$F38)+ABS(BA38-$G38)&lt;=1)*1,""))),"")</f>
        <v/>
      </c>
      <c r="BG38" s="273"/>
      <c r="BI38" s="238">
        <f t="shared" si="4"/>
        <v>82</v>
      </c>
      <c r="BJ38" s="239" t="str">
        <f t="shared" si="485"/>
        <v>Curaçao</v>
      </c>
      <c r="BK38" s="240">
        <f t="shared" si="38"/>
        <v>34</v>
      </c>
      <c r="BL38" s="239" t="str">
        <f t="shared" si="486"/>
        <v>Ivory Coast</v>
      </c>
      <c r="BM38" s="275"/>
      <c r="BN38" s="275"/>
      <c r="BO38" s="271"/>
      <c r="BP38" s="240" t="str">
        <f t="shared" si="487"/>
        <v/>
      </c>
      <c r="BQ38" s="240" t="str">
        <f>IF((BP38&lt;&gt;""),IF(OR($F38&lt;&gt;$G38,PrSettings!$M$4="●"),(($F38-$G38)=(BM38-BN38))*1,0),"")</f>
        <v/>
      </c>
      <c r="BR38" s="240" t="str">
        <f t="shared" si="488"/>
        <v/>
      </c>
      <c r="BS38" s="240" t="str">
        <f>IF(BP38&lt;&gt;"",IF(ABS($F38-$G38)&gt;=PrSettings!$M$7,(ABS($F38-$G38-BM38+BN38)&lt;=1)*1,IF(AND(BP38,$F38=$G38,$F38&gt;=PrSettings!$M$6),(ABS(BM38-$F38)&lt;=1)*1,IF(AND(BP38,$F38+$G38&gt;=PrSettings!$M$8),(ABS(BM38-$F38)+ABS(BN38-$G38)&lt;=1)*1,""))),"")</f>
        <v/>
      </c>
      <c r="BT38" s="273"/>
      <c r="BV38" s="238">
        <f t="shared" si="5"/>
        <v>82</v>
      </c>
      <c r="BW38" s="239" t="str">
        <f t="shared" si="489"/>
        <v>Curaçao</v>
      </c>
      <c r="BX38" s="240">
        <f t="shared" si="41"/>
        <v>34</v>
      </c>
      <c r="BY38" s="239" t="str">
        <f t="shared" si="490"/>
        <v>Ivory Coast</v>
      </c>
      <c r="BZ38" s="275"/>
      <c r="CA38" s="275"/>
      <c r="CB38" s="271"/>
      <c r="CC38" s="240" t="str">
        <f t="shared" si="491"/>
        <v/>
      </c>
      <c r="CD38" s="240" t="str">
        <f>IF((CC38&lt;&gt;""),IF(OR($F38&lt;&gt;$G38,PrSettings!$M$4="●"),(($F38-$G38)=(BZ38-CA38))*1,0),"")</f>
        <v/>
      </c>
      <c r="CE38" s="240" t="str">
        <f t="shared" si="492"/>
        <v/>
      </c>
      <c r="CF38" s="240" t="str">
        <f>IF(CC38&lt;&gt;"",IF(ABS($F38-$G38)&gt;=PrSettings!$M$7,(ABS($F38-$G38-BZ38+CA38)&lt;=1)*1,IF(AND(CC38,$F38=$G38,$F38&gt;=PrSettings!$M$6),(ABS(BZ38-$F38)&lt;=1)*1,IF(AND(CC38,$F38+$G38&gt;=PrSettings!$M$8),(ABS(BZ38-$F38)+ABS(CA38-$G38)&lt;=1)*1,""))),"")</f>
        <v/>
      </c>
      <c r="CG38" s="273"/>
      <c r="CI38" s="238">
        <f t="shared" si="6"/>
        <v>82</v>
      </c>
      <c r="CJ38" s="239" t="str">
        <f t="shared" si="493"/>
        <v>Curaçao</v>
      </c>
      <c r="CK38" s="240">
        <f t="shared" si="44"/>
        <v>34</v>
      </c>
      <c r="CL38" s="239" t="str">
        <f t="shared" si="494"/>
        <v>Ivory Coast</v>
      </c>
      <c r="CM38" s="275"/>
      <c r="CN38" s="275"/>
      <c r="CO38" s="271"/>
      <c r="CP38" s="240" t="str">
        <f t="shared" si="495"/>
        <v/>
      </c>
      <c r="CQ38" s="240" t="str">
        <f>IF((CP38&lt;&gt;""),IF(OR($F38&lt;&gt;$G38,PrSettings!$M$4="●"),(($F38-$G38)=(CM38-CN38))*1,0),"")</f>
        <v/>
      </c>
      <c r="CR38" s="240" t="str">
        <f t="shared" si="496"/>
        <v/>
      </c>
      <c r="CS38" s="240" t="str">
        <f>IF(CP38&lt;&gt;"",IF(ABS($F38-$G38)&gt;=PrSettings!$M$7,(ABS($F38-$G38-CM38+CN38)&lt;=1)*1,IF(AND(CP38,$F38=$G38,$F38&gt;=PrSettings!$M$6),(ABS(CM38-$F38)&lt;=1)*1,IF(AND(CP38,$F38+$G38&gt;=PrSettings!$M$8),(ABS(CM38-$F38)+ABS(CN38-$G38)&lt;=1)*1,""))),"")</f>
        <v/>
      </c>
      <c r="CT38" s="273"/>
      <c r="CV38" s="238">
        <f t="shared" si="7"/>
        <v>82</v>
      </c>
      <c r="CW38" s="239" t="str">
        <f t="shared" si="497"/>
        <v>Curaçao</v>
      </c>
      <c r="CX38" s="240">
        <f t="shared" si="47"/>
        <v>34</v>
      </c>
      <c r="CY38" s="239" t="str">
        <f t="shared" si="498"/>
        <v>Ivory Coast</v>
      </c>
      <c r="CZ38" s="275"/>
      <c r="DA38" s="275"/>
      <c r="DB38" s="271"/>
      <c r="DC38" s="240" t="str">
        <f t="shared" si="499"/>
        <v/>
      </c>
      <c r="DD38" s="240" t="str">
        <f>IF((DC38&lt;&gt;""),IF(OR($F38&lt;&gt;$G38,PrSettings!$M$4="●"),(($F38-$G38)=(CZ38-DA38))*1,0),"")</f>
        <v/>
      </c>
      <c r="DE38" s="240" t="str">
        <f t="shared" si="500"/>
        <v/>
      </c>
      <c r="DF38" s="240" t="str">
        <f>IF(DC38&lt;&gt;"",IF(ABS($F38-$G38)&gt;=PrSettings!$M$7,(ABS($F38-$G38-CZ38+DA38)&lt;=1)*1,IF(AND(DC38,$F38=$G38,$F38&gt;=PrSettings!$M$6),(ABS(CZ38-$F38)&lt;=1)*1,IF(AND(DC38,$F38+$G38&gt;=PrSettings!$M$8),(ABS(CZ38-$F38)+ABS(DA38-$G38)&lt;=1)*1,""))),"")</f>
        <v/>
      </c>
      <c r="DG38" s="273"/>
      <c r="DI38" s="238">
        <f t="shared" si="8"/>
        <v>82</v>
      </c>
      <c r="DJ38" s="239" t="str">
        <f t="shared" si="501"/>
        <v>Curaçao</v>
      </c>
      <c r="DK38" s="240">
        <f t="shared" si="50"/>
        <v>34</v>
      </c>
      <c r="DL38" s="239" t="str">
        <f t="shared" si="502"/>
        <v>Ivory Coast</v>
      </c>
      <c r="DM38" s="275"/>
      <c r="DN38" s="275"/>
      <c r="DO38" s="271"/>
      <c r="DP38" s="240" t="str">
        <f t="shared" si="503"/>
        <v/>
      </c>
      <c r="DQ38" s="240" t="str">
        <f>IF((DP38&lt;&gt;""),IF(OR($F38&lt;&gt;$G38,PrSettings!$M$4="●"),(($F38-$G38)=(DM38-DN38))*1,0),"")</f>
        <v/>
      </c>
      <c r="DR38" s="240" t="str">
        <f t="shared" si="504"/>
        <v/>
      </c>
      <c r="DS38" s="240" t="str">
        <f>IF(DP38&lt;&gt;"",IF(ABS($F38-$G38)&gt;=PrSettings!$M$7,(ABS($F38-$G38-DM38+DN38)&lt;=1)*1,IF(AND(DP38,$F38=$G38,$F38&gt;=PrSettings!$M$6),(ABS(DM38-$F38)&lt;=1)*1,IF(AND(DP38,$F38+$G38&gt;=PrSettings!$M$8),(ABS(DM38-$F38)+ABS(DN38-$G38)&lt;=1)*1,""))),"")</f>
        <v/>
      </c>
      <c r="DT38" s="273"/>
      <c r="DV38" s="238">
        <f t="shared" si="9"/>
        <v>82</v>
      </c>
      <c r="DW38" s="239" t="str">
        <f t="shared" si="505"/>
        <v>Curaçao</v>
      </c>
      <c r="DX38" s="240">
        <f t="shared" si="53"/>
        <v>34</v>
      </c>
      <c r="DY38" s="239" t="str">
        <f t="shared" si="506"/>
        <v>Ivory Coast</v>
      </c>
      <c r="DZ38" s="275"/>
      <c r="EA38" s="275"/>
      <c r="EB38" s="271"/>
      <c r="EC38" s="240" t="str">
        <f t="shared" si="507"/>
        <v/>
      </c>
      <c r="ED38" s="240" t="str">
        <f>IF((EC38&lt;&gt;""),IF(OR($F38&lt;&gt;$G38,PrSettings!$M$4="●"),(($F38-$G38)=(DZ38-EA38))*1,0),"")</f>
        <v/>
      </c>
      <c r="EE38" s="240" t="str">
        <f t="shared" si="508"/>
        <v/>
      </c>
      <c r="EF38" s="240" t="str">
        <f>IF(EC38&lt;&gt;"",IF(ABS($F38-$G38)&gt;=PrSettings!$M$7,(ABS($F38-$G38-DZ38+EA38)&lt;=1)*1,IF(AND(EC38,$F38=$G38,$F38&gt;=PrSettings!$M$6),(ABS(DZ38-$F38)&lt;=1)*1,IF(AND(EC38,$F38+$G38&gt;=PrSettings!$M$8),(ABS(DZ38-$F38)+ABS(EA38-$G38)&lt;=1)*1,""))),"")</f>
        <v/>
      </c>
      <c r="EG38" s="273"/>
      <c r="EI38" s="238">
        <f t="shared" si="10"/>
        <v>82</v>
      </c>
      <c r="EJ38" s="239" t="str">
        <f t="shared" si="509"/>
        <v>Curaçao</v>
      </c>
      <c r="EK38" s="240">
        <f t="shared" si="56"/>
        <v>34</v>
      </c>
      <c r="EL38" s="239" t="str">
        <f t="shared" si="510"/>
        <v>Ivory Coast</v>
      </c>
      <c r="EM38" s="275"/>
      <c r="EN38" s="275"/>
      <c r="EO38" s="271"/>
      <c r="EP38" s="240" t="str">
        <f t="shared" si="511"/>
        <v/>
      </c>
      <c r="EQ38" s="240" t="str">
        <f>IF((EP38&lt;&gt;""),IF(OR($F38&lt;&gt;$G38,PrSettings!$M$4="●"),(($F38-$G38)=(EM38-EN38))*1,0),"")</f>
        <v/>
      </c>
      <c r="ER38" s="240" t="str">
        <f t="shared" si="512"/>
        <v/>
      </c>
      <c r="ES38" s="240" t="str">
        <f>IF(EP38&lt;&gt;"",IF(ABS($F38-$G38)&gt;=PrSettings!$M$7,(ABS($F38-$G38-EM38+EN38)&lt;=1)*1,IF(AND(EP38,$F38=$G38,$F38&gt;=PrSettings!$M$6),(ABS(EM38-$F38)&lt;=1)*1,IF(AND(EP38,$F38+$G38&gt;=PrSettings!$M$8),(ABS(EM38-$F38)+ABS(EN38-$G38)&lt;=1)*1,""))),"")</f>
        <v/>
      </c>
      <c r="ET38" s="273"/>
      <c r="EV38" s="238">
        <f t="shared" si="11"/>
        <v>82</v>
      </c>
      <c r="EW38" s="239" t="str">
        <f t="shared" si="513"/>
        <v>Curaçao</v>
      </c>
      <c r="EX38" s="240">
        <f t="shared" si="59"/>
        <v>34</v>
      </c>
      <c r="EY38" s="239" t="str">
        <f t="shared" si="514"/>
        <v>Ivory Coast</v>
      </c>
      <c r="EZ38" s="275"/>
      <c r="FA38" s="275"/>
      <c r="FB38" s="271"/>
      <c r="FC38" s="240" t="str">
        <f t="shared" si="515"/>
        <v/>
      </c>
      <c r="FD38" s="240" t="str">
        <f>IF((FC38&lt;&gt;""),IF(OR($F38&lt;&gt;$G38,PrSettings!$M$4="●"),(($F38-$G38)=(EZ38-FA38))*1,0),"")</f>
        <v/>
      </c>
      <c r="FE38" s="240" t="str">
        <f t="shared" si="516"/>
        <v/>
      </c>
      <c r="FF38" s="240" t="str">
        <f>IF(FC38&lt;&gt;"",IF(ABS($F38-$G38)&gt;=PrSettings!$M$7,(ABS($F38-$G38-EZ38+FA38)&lt;=1)*1,IF(AND(FC38,$F38=$G38,$F38&gt;=PrSettings!$M$6),(ABS(EZ38-$F38)&lt;=1)*1,IF(AND(FC38,$F38+$G38&gt;=PrSettings!$M$8),(ABS(EZ38-$F38)+ABS(FA38-$G38)&lt;=1)*1,""))),"")</f>
        <v/>
      </c>
      <c r="FG38" s="273"/>
      <c r="FI38" s="238">
        <f t="shared" si="12"/>
        <v>82</v>
      </c>
      <c r="FJ38" s="239" t="str">
        <f t="shared" si="517"/>
        <v>Curaçao</v>
      </c>
      <c r="FK38" s="240">
        <f t="shared" si="62"/>
        <v>34</v>
      </c>
      <c r="FL38" s="239" t="str">
        <f t="shared" si="518"/>
        <v>Ivory Coast</v>
      </c>
      <c r="FM38" s="275"/>
      <c r="FN38" s="275"/>
      <c r="FO38" s="271"/>
      <c r="FP38" s="240" t="str">
        <f t="shared" si="519"/>
        <v/>
      </c>
      <c r="FQ38" s="240" t="str">
        <f>IF((FP38&lt;&gt;""),IF(OR($F38&lt;&gt;$G38,PrSettings!$M$4="●"),(($F38-$G38)=(FM38-FN38))*1,0),"")</f>
        <v/>
      </c>
      <c r="FR38" s="240" t="str">
        <f t="shared" si="520"/>
        <v/>
      </c>
      <c r="FS38" s="240" t="str">
        <f>IF(FP38&lt;&gt;"",IF(ABS($F38-$G38)&gt;=PrSettings!$M$7,(ABS($F38-$G38-FM38+FN38)&lt;=1)*1,IF(AND(FP38,$F38=$G38,$F38&gt;=PrSettings!$M$6),(ABS(FM38-$F38)&lt;=1)*1,IF(AND(FP38,$F38+$G38&gt;=PrSettings!$M$8),(ABS(FM38-$F38)+ABS(FN38-$G38)&lt;=1)*1,""))),"")</f>
        <v/>
      </c>
      <c r="FT38" s="273"/>
      <c r="FV38" s="238">
        <f t="shared" si="13"/>
        <v>82</v>
      </c>
      <c r="FW38" s="239" t="str">
        <f t="shared" si="521"/>
        <v>Curaçao</v>
      </c>
      <c r="FX38" s="240">
        <f t="shared" si="65"/>
        <v>34</v>
      </c>
      <c r="FY38" s="239" t="str">
        <f t="shared" si="522"/>
        <v>Ivory Coast</v>
      </c>
      <c r="FZ38" s="275"/>
      <c r="GA38" s="275"/>
      <c r="GB38" s="271"/>
      <c r="GC38" s="240" t="str">
        <f t="shared" si="523"/>
        <v/>
      </c>
      <c r="GD38" s="240" t="str">
        <f>IF((GC38&lt;&gt;""),IF(OR($F38&lt;&gt;$G38,PrSettings!$M$4="●"),(($F38-$G38)=(FZ38-GA38))*1,0),"")</f>
        <v/>
      </c>
      <c r="GE38" s="240" t="str">
        <f t="shared" si="524"/>
        <v/>
      </c>
      <c r="GF38" s="240" t="str">
        <f>IF(GC38&lt;&gt;"",IF(ABS($F38-$G38)&gt;=PrSettings!$M$7,(ABS($F38-$G38-FZ38+GA38)&lt;=1)*1,IF(AND(GC38,$F38=$G38,$F38&gt;=PrSettings!$M$6),(ABS(FZ38-$F38)&lt;=1)*1,IF(AND(GC38,$F38+$G38&gt;=PrSettings!$M$8),(ABS(FZ38-$F38)+ABS(GA38-$G38)&lt;=1)*1,""))),"")</f>
        <v/>
      </c>
      <c r="GG38" s="273"/>
      <c r="GI38" s="238">
        <f t="shared" si="14"/>
        <v>82</v>
      </c>
      <c r="GJ38" s="239" t="str">
        <f t="shared" si="525"/>
        <v>Curaçao</v>
      </c>
      <c r="GK38" s="240">
        <f t="shared" si="68"/>
        <v>34</v>
      </c>
      <c r="GL38" s="239" t="str">
        <f t="shared" si="526"/>
        <v>Ivory Coast</v>
      </c>
      <c r="GM38" s="275"/>
      <c r="GN38" s="275"/>
      <c r="GO38" s="271"/>
      <c r="GP38" s="240" t="str">
        <f t="shared" si="527"/>
        <v/>
      </c>
      <c r="GQ38" s="240" t="str">
        <f>IF((GP38&lt;&gt;""),IF(OR($F38&lt;&gt;$G38,PrSettings!$M$4="●"),(($F38-$G38)=(GM38-GN38))*1,0),"")</f>
        <v/>
      </c>
      <c r="GR38" s="240" t="str">
        <f t="shared" si="528"/>
        <v/>
      </c>
      <c r="GS38" s="240" t="str">
        <f>IF(GP38&lt;&gt;"",IF(ABS($F38-$G38)&gt;=PrSettings!$M$7,(ABS($F38-$G38-GM38+GN38)&lt;=1)*1,IF(AND(GP38,$F38=$G38,$F38&gt;=PrSettings!$M$6),(ABS(GM38-$F38)&lt;=1)*1,IF(AND(GP38,$F38+$G38&gt;=PrSettings!$M$8),(ABS(GM38-$F38)+ABS(GN38-$G38)&lt;=1)*1,""))),"")</f>
        <v/>
      </c>
      <c r="GT38" s="273"/>
      <c r="GV38" s="238">
        <f t="shared" si="15"/>
        <v>82</v>
      </c>
      <c r="GW38" s="239" t="str">
        <f t="shared" si="529"/>
        <v>Curaçao</v>
      </c>
      <c r="GX38" s="240">
        <f t="shared" si="71"/>
        <v>34</v>
      </c>
      <c r="GY38" s="239" t="str">
        <f t="shared" si="530"/>
        <v>Ivory Coast</v>
      </c>
      <c r="GZ38" s="275"/>
      <c r="HA38" s="275"/>
      <c r="HB38" s="271"/>
      <c r="HC38" s="240" t="str">
        <f t="shared" si="531"/>
        <v/>
      </c>
      <c r="HD38" s="240" t="str">
        <f>IF((HC38&lt;&gt;""),IF(OR($F38&lt;&gt;$G38,PrSettings!$M$4="●"),(($F38-$G38)=(GZ38-HA38))*1,0),"")</f>
        <v/>
      </c>
      <c r="HE38" s="240" t="str">
        <f t="shared" si="532"/>
        <v/>
      </c>
      <c r="HF38" s="240" t="str">
        <f>IF(HC38&lt;&gt;"",IF(ABS($F38-$G38)&gt;=PrSettings!$M$7,(ABS($F38-$G38-GZ38+HA38)&lt;=1)*1,IF(AND(HC38,$F38=$G38,$F38&gt;=PrSettings!$M$6),(ABS(GZ38-$F38)&lt;=1)*1,IF(AND(HC38,$F38+$G38&gt;=PrSettings!$M$8),(ABS(GZ38-$F38)+ABS(HA38-$G38)&lt;=1)*1,""))),"")</f>
        <v/>
      </c>
      <c r="HG38" s="273"/>
      <c r="HI38" s="238">
        <f t="shared" si="16"/>
        <v>82</v>
      </c>
      <c r="HJ38" s="239" t="str">
        <f t="shared" si="533"/>
        <v>Curaçao</v>
      </c>
      <c r="HK38" s="240">
        <f t="shared" si="74"/>
        <v>34</v>
      </c>
      <c r="HL38" s="239" t="str">
        <f t="shared" si="534"/>
        <v>Ivory Coast</v>
      </c>
      <c r="HM38" s="275"/>
      <c r="HN38" s="275"/>
      <c r="HO38" s="271"/>
      <c r="HP38" s="240" t="str">
        <f t="shared" si="535"/>
        <v/>
      </c>
      <c r="HQ38" s="240" t="str">
        <f>IF((HP38&lt;&gt;""),IF(OR($F38&lt;&gt;$G38,PrSettings!$M$4="●"),(($F38-$G38)=(HM38-HN38))*1,0),"")</f>
        <v/>
      </c>
      <c r="HR38" s="240" t="str">
        <f t="shared" si="536"/>
        <v/>
      </c>
      <c r="HS38" s="240" t="str">
        <f>IF(HP38&lt;&gt;"",IF(ABS($F38-$G38)&gt;=PrSettings!$M$7,(ABS($F38-$G38-HM38+HN38)&lt;=1)*1,IF(AND(HP38,$F38=$G38,$F38&gt;=PrSettings!$M$6),(ABS(HM38-$F38)&lt;=1)*1,IF(AND(HP38,$F38+$G38&gt;=PrSettings!$M$8),(ABS(HM38-$F38)+ABS(HN38-$G38)&lt;=1)*1,""))),"")</f>
        <v/>
      </c>
      <c r="HT38" s="273"/>
      <c r="HV38" s="238">
        <f t="shared" si="17"/>
        <v>82</v>
      </c>
      <c r="HW38" s="239" t="str">
        <f t="shared" si="537"/>
        <v>Curaçao</v>
      </c>
      <c r="HX38" s="240">
        <f t="shared" si="77"/>
        <v>34</v>
      </c>
      <c r="HY38" s="239" t="str">
        <f t="shared" si="538"/>
        <v>Ivory Coast</v>
      </c>
      <c r="HZ38" s="275"/>
      <c r="IA38" s="275"/>
      <c r="IB38" s="271"/>
      <c r="IC38" s="240" t="str">
        <f t="shared" si="539"/>
        <v/>
      </c>
      <c r="ID38" s="240" t="str">
        <f>IF((IC38&lt;&gt;""),IF(OR($F38&lt;&gt;$G38,PrSettings!$M$4="●"),(($F38-$G38)=(HZ38-IA38))*1,0),"")</f>
        <v/>
      </c>
      <c r="IE38" s="240" t="str">
        <f t="shared" si="540"/>
        <v/>
      </c>
      <c r="IF38" s="240" t="str">
        <f>IF(IC38&lt;&gt;"",IF(ABS($F38-$G38)&gt;=PrSettings!$M$7,(ABS($F38-$G38-HZ38+IA38)&lt;=1)*1,IF(AND(IC38,$F38=$G38,$F38&gt;=PrSettings!$M$6),(ABS(HZ38-$F38)&lt;=1)*1,IF(AND(IC38,$F38+$G38&gt;=PrSettings!$M$8),(ABS(HZ38-$F38)+ABS(IA38-$G38)&lt;=1)*1,""))),"")</f>
        <v/>
      </c>
      <c r="IG38" s="273"/>
      <c r="II38" s="238">
        <f t="shared" si="18"/>
        <v>82</v>
      </c>
      <c r="IJ38" s="239" t="str">
        <f t="shared" si="541"/>
        <v>Curaçao</v>
      </c>
      <c r="IK38" s="240">
        <f t="shared" si="80"/>
        <v>34</v>
      </c>
      <c r="IL38" s="239" t="str">
        <f t="shared" si="542"/>
        <v>Ivory Coast</v>
      </c>
      <c r="IM38" s="275"/>
      <c r="IN38" s="275"/>
      <c r="IO38" s="271"/>
      <c r="IP38" s="240" t="str">
        <f t="shared" si="543"/>
        <v/>
      </c>
      <c r="IQ38" s="240" t="str">
        <f>IF((IP38&lt;&gt;""),IF(OR($F38&lt;&gt;$G38,PrSettings!$M$4="●"),(($F38-$G38)=(IM38-IN38))*1,0),"")</f>
        <v/>
      </c>
      <c r="IR38" s="240" t="str">
        <f t="shared" si="544"/>
        <v/>
      </c>
      <c r="IS38" s="240" t="str">
        <f>IF(IP38&lt;&gt;"",IF(ABS($F38-$G38)&gt;=PrSettings!$M$7,(ABS($F38-$G38-IM38+IN38)&lt;=1)*1,IF(AND(IP38,$F38=$G38,$F38&gt;=PrSettings!$M$6),(ABS(IM38-$F38)&lt;=1)*1,IF(AND(IP38,$F38+$G38&gt;=PrSettings!$M$8),(ABS(IM38-$F38)+ABS(IN38-$G38)&lt;=1)*1,""))),"")</f>
        <v/>
      </c>
      <c r="IT38" s="273"/>
      <c r="IV38" s="238">
        <f t="shared" si="19"/>
        <v>82</v>
      </c>
      <c r="IW38" s="239" t="str">
        <f t="shared" si="545"/>
        <v>Curaçao</v>
      </c>
      <c r="IX38" s="240">
        <f t="shared" si="83"/>
        <v>34</v>
      </c>
      <c r="IY38" s="239" t="str">
        <f t="shared" si="546"/>
        <v>Ivory Coast</v>
      </c>
      <c r="IZ38" s="275"/>
      <c r="JA38" s="275"/>
      <c r="JB38" s="271"/>
      <c r="JC38" s="240" t="str">
        <f t="shared" si="547"/>
        <v/>
      </c>
      <c r="JD38" s="240" t="str">
        <f>IF((JC38&lt;&gt;""),IF(OR($F38&lt;&gt;$G38,PrSettings!$M$4="●"),(($F38-$G38)=(IZ38-JA38))*1,0),"")</f>
        <v/>
      </c>
      <c r="JE38" s="240" t="str">
        <f t="shared" si="548"/>
        <v/>
      </c>
      <c r="JF38" s="240" t="str">
        <f>IF(JC38&lt;&gt;"",IF(ABS($F38-$G38)&gt;=PrSettings!$M$7,(ABS($F38-$G38-IZ38+JA38)&lt;=1)*1,IF(AND(JC38,$F38=$G38,$F38&gt;=PrSettings!$M$6),(ABS(IZ38-$F38)&lt;=1)*1,IF(AND(JC38,$F38+$G38&gt;=PrSettings!$M$8),(ABS(IZ38-$F38)+ABS(JA38-$G38)&lt;=1)*1,""))),"")</f>
        <v/>
      </c>
      <c r="JG38" s="273"/>
      <c r="JI38" s="238">
        <f t="shared" si="20"/>
        <v>82</v>
      </c>
      <c r="JJ38" s="239" t="str">
        <f t="shared" si="549"/>
        <v>Curaçao</v>
      </c>
      <c r="JK38" s="240">
        <f t="shared" si="86"/>
        <v>34</v>
      </c>
      <c r="JL38" s="239" t="str">
        <f t="shared" si="550"/>
        <v>Ivory Coast</v>
      </c>
      <c r="JM38" s="275"/>
      <c r="JN38" s="275"/>
      <c r="JO38" s="271"/>
      <c r="JP38" s="240" t="str">
        <f t="shared" si="551"/>
        <v/>
      </c>
      <c r="JQ38" s="240" t="str">
        <f>IF((JP38&lt;&gt;""),IF(OR($F38&lt;&gt;$G38,PrSettings!$M$4="●"),(($F38-$G38)=(JM38-JN38))*1,0),"")</f>
        <v/>
      </c>
      <c r="JR38" s="240" t="str">
        <f t="shared" si="552"/>
        <v/>
      </c>
      <c r="JS38" s="240" t="str">
        <f>IF(JP38&lt;&gt;"",IF(ABS($F38-$G38)&gt;=PrSettings!$M$7,(ABS($F38-$G38-JM38+JN38)&lt;=1)*1,IF(AND(JP38,$F38=$G38,$F38&gt;=PrSettings!$M$6),(ABS(JM38-$F38)&lt;=1)*1,IF(AND(JP38,$F38+$G38&gt;=PrSettings!$M$8),(ABS(JM38-$F38)+ABS(JN38-$G38)&lt;=1)*1,""))),"")</f>
        <v/>
      </c>
      <c r="JT38" s="273"/>
      <c r="JV38" s="238">
        <f t="shared" si="21"/>
        <v>82</v>
      </c>
      <c r="JW38" s="239" t="str">
        <f t="shared" si="553"/>
        <v>Curaçao</v>
      </c>
      <c r="JX38" s="240">
        <f t="shared" si="89"/>
        <v>34</v>
      </c>
      <c r="JY38" s="239" t="str">
        <f t="shared" si="554"/>
        <v>Ivory Coast</v>
      </c>
      <c r="JZ38" s="275"/>
      <c r="KA38" s="275"/>
      <c r="KB38" s="271"/>
      <c r="KC38" s="240" t="str">
        <f t="shared" si="555"/>
        <v/>
      </c>
      <c r="KD38" s="240" t="str">
        <f>IF((KC38&lt;&gt;""),IF(OR($F38&lt;&gt;$G38,PrSettings!$M$4="●"),(($F38-$G38)=(JZ38-KA38))*1,0),"")</f>
        <v/>
      </c>
      <c r="KE38" s="240" t="str">
        <f t="shared" si="556"/>
        <v/>
      </c>
      <c r="KF38" s="240" t="str">
        <f>IF(KC38&lt;&gt;"",IF(ABS($F38-$G38)&gt;=PrSettings!$M$7,(ABS($F38-$G38-JZ38+KA38)&lt;=1)*1,IF(AND(KC38,$F38=$G38,$F38&gt;=PrSettings!$M$6),(ABS(JZ38-$F38)&lt;=1)*1,IF(AND(KC38,$F38+$G38&gt;=PrSettings!$M$8),(ABS(JZ38-$F38)+ABS(KA38-$G38)&lt;=1)*1,""))),"")</f>
        <v/>
      </c>
      <c r="KG38" s="273"/>
      <c r="KI38" s="238">
        <f t="shared" si="22"/>
        <v>82</v>
      </c>
      <c r="KJ38" s="239" t="str">
        <f t="shared" si="557"/>
        <v>Curaçao</v>
      </c>
      <c r="KK38" s="240">
        <f t="shared" si="92"/>
        <v>34</v>
      </c>
      <c r="KL38" s="239" t="str">
        <f t="shared" si="558"/>
        <v>Ivory Coast</v>
      </c>
      <c r="KM38" s="275"/>
      <c r="KN38" s="275"/>
      <c r="KO38" s="271"/>
      <c r="KP38" s="240" t="str">
        <f t="shared" si="559"/>
        <v/>
      </c>
      <c r="KQ38" s="240" t="str">
        <f>IF((KP38&lt;&gt;""),IF(OR($F38&lt;&gt;$G38,PrSettings!$M$4="●"),(($F38-$G38)=(KM38-KN38))*1,0),"")</f>
        <v/>
      </c>
      <c r="KR38" s="240" t="str">
        <f t="shared" si="560"/>
        <v/>
      </c>
      <c r="KS38" s="240" t="str">
        <f>IF(KP38&lt;&gt;"",IF(ABS($F38-$G38)&gt;=PrSettings!$M$7,(ABS($F38-$G38-KM38+KN38)&lt;=1)*1,IF(AND(KP38,$F38=$G38,$F38&gt;=PrSettings!$M$6),(ABS(KM38-$F38)&lt;=1)*1,IF(AND(KP38,$F38+$G38&gt;=PrSettings!$M$8),(ABS(KM38-$F38)+ABS(KN38-$G38)&lt;=1)*1,""))),"")</f>
        <v/>
      </c>
      <c r="KT38" s="273"/>
      <c r="KV38" s="238">
        <f t="shared" si="23"/>
        <v>82</v>
      </c>
      <c r="KW38" s="239" t="str">
        <f t="shared" si="561"/>
        <v>Curaçao</v>
      </c>
      <c r="KX38" s="240">
        <f t="shared" si="95"/>
        <v>34</v>
      </c>
      <c r="KY38" s="239" t="str">
        <f t="shared" si="562"/>
        <v>Ivory Coast</v>
      </c>
      <c r="KZ38" s="275"/>
      <c r="LA38" s="275"/>
      <c r="LB38" s="271"/>
      <c r="LC38" s="240" t="str">
        <f t="shared" si="563"/>
        <v/>
      </c>
      <c r="LD38" s="240" t="str">
        <f>IF((LC38&lt;&gt;""),IF(OR($F38&lt;&gt;$G38,PrSettings!$M$4="●"),(($F38-$G38)=(KZ38-LA38))*1,0),"")</f>
        <v/>
      </c>
      <c r="LE38" s="240" t="str">
        <f t="shared" si="564"/>
        <v/>
      </c>
      <c r="LF38" s="240" t="str">
        <f>IF(LC38&lt;&gt;"",IF(ABS($F38-$G38)&gt;=PrSettings!$M$7,(ABS($F38-$G38-KZ38+LA38)&lt;=1)*1,IF(AND(LC38,$F38=$G38,$F38&gt;=PrSettings!$M$6),(ABS(KZ38-$F38)&lt;=1)*1,IF(AND(LC38,$F38+$G38&gt;=PrSettings!$M$8),(ABS(KZ38-$F38)+ABS(LA38-$G38)&lt;=1)*1,""))),"")</f>
        <v/>
      </c>
      <c r="LG38" s="273"/>
      <c r="LI38" s="238">
        <f t="shared" si="24"/>
        <v>82</v>
      </c>
      <c r="LJ38" s="239" t="str">
        <f t="shared" si="565"/>
        <v>Curaçao</v>
      </c>
      <c r="LK38" s="240">
        <f t="shared" si="98"/>
        <v>34</v>
      </c>
      <c r="LL38" s="239" t="str">
        <f t="shared" si="566"/>
        <v>Ivory Coast</v>
      </c>
      <c r="LM38" s="275"/>
      <c r="LN38" s="275"/>
      <c r="LO38" s="271"/>
      <c r="LP38" s="240" t="str">
        <f t="shared" si="567"/>
        <v/>
      </c>
      <c r="LQ38" s="240" t="str">
        <f>IF((LP38&lt;&gt;""),IF(OR($F38&lt;&gt;$G38,PrSettings!$M$4="●"),(($F38-$G38)=(LM38-LN38))*1,0),"")</f>
        <v/>
      </c>
      <c r="LR38" s="240" t="str">
        <f t="shared" si="568"/>
        <v/>
      </c>
      <c r="LS38" s="240" t="str">
        <f>IF(LP38&lt;&gt;"",IF(ABS($F38-$G38)&gt;=PrSettings!$M$7,(ABS($F38-$G38-LM38+LN38)&lt;=1)*1,IF(AND(LP38,$F38=$G38,$F38&gt;=PrSettings!$M$6),(ABS(LM38-$F38)&lt;=1)*1,IF(AND(LP38,$F38+$G38&gt;=PrSettings!$M$8),(ABS(LM38-$F38)+ABS(LN38-$G38)&lt;=1)*1,""))),"")</f>
        <v/>
      </c>
      <c r="LT38" s="273"/>
      <c r="LV38" s="238">
        <f t="shared" si="25"/>
        <v>82</v>
      </c>
      <c r="LW38" s="239" t="str">
        <f t="shared" si="569"/>
        <v>Curaçao</v>
      </c>
      <c r="LX38" s="240">
        <f t="shared" si="101"/>
        <v>34</v>
      </c>
      <c r="LY38" s="239" t="str">
        <f t="shared" si="570"/>
        <v>Ivory Coast</v>
      </c>
      <c r="LZ38" s="275"/>
      <c r="MA38" s="275"/>
      <c r="MB38" s="271"/>
      <c r="MC38" s="240" t="str">
        <f t="shared" si="571"/>
        <v/>
      </c>
      <c r="MD38" s="240" t="str">
        <f>IF((MC38&lt;&gt;""),IF(OR($F38&lt;&gt;$G38,PrSettings!$M$4="●"),(($F38-$G38)=(LZ38-MA38))*1,0),"")</f>
        <v/>
      </c>
      <c r="ME38" s="240" t="str">
        <f t="shared" si="572"/>
        <v/>
      </c>
      <c r="MF38" s="240" t="str">
        <f>IF(MC38&lt;&gt;"",IF(ABS($F38-$G38)&gt;=PrSettings!$M$7,(ABS($F38-$G38-LZ38+MA38)&lt;=1)*1,IF(AND(MC38,$F38=$G38,$F38&gt;=PrSettings!$M$6),(ABS(LZ38-$F38)&lt;=1)*1,IF(AND(MC38,$F38+$G38&gt;=PrSettings!$M$8),(ABS(LZ38-$F38)+ABS(MA38-$G38)&lt;=1)*1,""))),"")</f>
        <v/>
      </c>
      <c r="MG38" s="273"/>
    </row>
    <row r="39" spans="1:345" x14ac:dyDescent="0.25">
      <c r="B39" s="238">
        <f>INDEX(Groups!$C$7:$C$65,MATCH(C39,Groups!$D$7:$D$65,0))</f>
        <v>23</v>
      </c>
      <c r="C39" s="239" t="str">
        <f>CalcE!$P$27</f>
        <v>Ecuador</v>
      </c>
      <c r="D39" s="240">
        <f>INDEX(Groups!$C$7:$C$65,MATCH(E39,Groups!$D$7:$D$65,0))</f>
        <v>10</v>
      </c>
      <c r="E39" s="239" t="str">
        <f>CalcE!$Q$27</f>
        <v>Germany</v>
      </c>
      <c r="F39" s="241" t="str">
        <f>CalcE!$R$27</f>
        <v/>
      </c>
      <c r="G39" s="242" t="str">
        <f>CalcE!$S$27</f>
        <v/>
      </c>
      <c r="I39" s="238">
        <f t="shared" si="468"/>
        <v>23</v>
      </c>
      <c r="J39" s="239" t="str">
        <f t="shared" si="469"/>
        <v>Ecuador</v>
      </c>
      <c r="K39" s="240">
        <f t="shared" si="26"/>
        <v>10</v>
      </c>
      <c r="L39" s="239" t="str">
        <f t="shared" si="470"/>
        <v>Germany</v>
      </c>
      <c r="M39" s="275"/>
      <c r="N39" s="275"/>
      <c r="O39" s="545"/>
      <c r="P39" s="240" t="str">
        <f t="shared" si="471"/>
        <v/>
      </c>
      <c r="Q39" s="240" t="str">
        <f>IF((P39&lt;&gt;""),IF(OR($F39&lt;&gt;$G39,PrSettings!$M$4="●"),(($F39-$G39)=(M39-N39))*1,0),"")</f>
        <v/>
      </c>
      <c r="R39" s="240" t="str">
        <f t="shared" si="472"/>
        <v/>
      </c>
      <c r="S39" s="240" t="str">
        <f>IF(P39&lt;&gt;"",IF(ABS($F39-$G39)&gt;=PrSettings!$M$7,(ABS($F39-$G39-M39+N39)&lt;=1)*1,IF(AND(P39,$F39=$G39,$F39&gt;=PrSettings!$M$6),(ABS(M39-$F39)&lt;=1)*1,IF(AND(P39,$F39+$G39&gt;=PrSettings!$M$8),(ABS(M39-$F39)+ABS(N39-$G39)&lt;=1)*1,""))),"")</f>
        <v/>
      </c>
      <c r="T39" s="546"/>
      <c r="V39" s="238">
        <f t="shared" si="1"/>
        <v>23</v>
      </c>
      <c r="W39" s="239" t="str">
        <f t="shared" si="473"/>
        <v>Ecuador</v>
      </c>
      <c r="X39" s="240">
        <f t="shared" si="29"/>
        <v>10</v>
      </c>
      <c r="Y39" s="239" t="str">
        <f t="shared" si="474"/>
        <v>Germany</v>
      </c>
      <c r="Z39" s="275"/>
      <c r="AA39" s="275"/>
      <c r="AB39" s="545"/>
      <c r="AC39" s="240" t="str">
        <f t="shared" si="475"/>
        <v/>
      </c>
      <c r="AD39" s="240" t="str">
        <f>IF((AC39&lt;&gt;""),IF(OR($F39&lt;&gt;$G39,PrSettings!$M$4="●"),(($F39-$G39)=(Z39-AA39))*1,0),"")</f>
        <v/>
      </c>
      <c r="AE39" s="240" t="str">
        <f t="shared" si="476"/>
        <v/>
      </c>
      <c r="AF39" s="240" t="str">
        <f>IF(AC39&lt;&gt;"",IF(ABS($F39-$G39)&gt;=PrSettings!$M$7,(ABS($F39-$G39-Z39+AA39)&lt;=1)*1,IF(AND(AC39,$F39=$G39,$F39&gt;=PrSettings!$M$6),(ABS(Z39-$F39)&lt;=1)*1,IF(AND(AC39,$F39+$G39&gt;=PrSettings!$M$8),(ABS(Z39-$F39)+ABS(AA39-$G39)&lt;=1)*1,""))),"")</f>
        <v/>
      </c>
      <c r="AG39" s="546"/>
      <c r="AI39" s="238">
        <f t="shared" si="2"/>
        <v>23</v>
      </c>
      <c r="AJ39" s="239" t="str">
        <f t="shared" si="477"/>
        <v>Ecuador</v>
      </c>
      <c r="AK39" s="240">
        <f t="shared" si="32"/>
        <v>10</v>
      </c>
      <c r="AL39" s="239" t="str">
        <f t="shared" si="478"/>
        <v>Germany</v>
      </c>
      <c r="AM39" s="275"/>
      <c r="AN39" s="275"/>
      <c r="AO39" s="545"/>
      <c r="AP39" s="240" t="str">
        <f t="shared" si="479"/>
        <v/>
      </c>
      <c r="AQ39" s="240" t="str">
        <f>IF((AP39&lt;&gt;""),IF(OR($F39&lt;&gt;$G39,PrSettings!$M$4="●"),(($F39-$G39)=(AM39-AN39))*1,0),"")</f>
        <v/>
      </c>
      <c r="AR39" s="240" t="str">
        <f t="shared" si="480"/>
        <v/>
      </c>
      <c r="AS39" s="240" t="str">
        <f>IF(AP39&lt;&gt;"",IF(ABS($F39-$G39)&gt;=PrSettings!$M$7,(ABS($F39-$G39-AM39+AN39)&lt;=1)*1,IF(AND(AP39,$F39=$G39,$F39&gt;=PrSettings!$M$6),(ABS(AM39-$F39)&lt;=1)*1,IF(AND(AP39,$F39+$G39&gt;=PrSettings!$M$8),(ABS(AM39-$F39)+ABS(AN39-$G39)&lt;=1)*1,""))),"")</f>
        <v/>
      </c>
      <c r="AT39" s="546"/>
      <c r="AV39" s="238">
        <f t="shared" si="3"/>
        <v>23</v>
      </c>
      <c r="AW39" s="239" t="str">
        <f t="shared" si="481"/>
        <v>Ecuador</v>
      </c>
      <c r="AX39" s="240">
        <f t="shared" si="35"/>
        <v>10</v>
      </c>
      <c r="AY39" s="239" t="str">
        <f t="shared" si="482"/>
        <v>Germany</v>
      </c>
      <c r="AZ39" s="275"/>
      <c r="BA39" s="275"/>
      <c r="BB39" s="545"/>
      <c r="BC39" s="240" t="str">
        <f t="shared" si="483"/>
        <v/>
      </c>
      <c r="BD39" s="240" t="str">
        <f>IF((BC39&lt;&gt;""),IF(OR($F39&lt;&gt;$G39,PrSettings!$M$4="●"),(($F39-$G39)=(AZ39-BA39))*1,0),"")</f>
        <v/>
      </c>
      <c r="BE39" s="240" t="str">
        <f t="shared" si="484"/>
        <v/>
      </c>
      <c r="BF39" s="240" t="str">
        <f>IF(BC39&lt;&gt;"",IF(ABS($F39-$G39)&gt;=PrSettings!$M$7,(ABS($F39-$G39-AZ39+BA39)&lt;=1)*1,IF(AND(BC39,$F39=$G39,$F39&gt;=PrSettings!$M$6),(ABS(AZ39-$F39)&lt;=1)*1,IF(AND(BC39,$F39+$G39&gt;=PrSettings!$M$8),(ABS(AZ39-$F39)+ABS(BA39-$G39)&lt;=1)*1,""))),"")</f>
        <v/>
      </c>
      <c r="BG39" s="546"/>
      <c r="BI39" s="238">
        <f t="shared" si="4"/>
        <v>23</v>
      </c>
      <c r="BJ39" s="239" t="str">
        <f t="shared" si="485"/>
        <v>Ecuador</v>
      </c>
      <c r="BK39" s="240">
        <f t="shared" si="38"/>
        <v>10</v>
      </c>
      <c r="BL39" s="239" t="str">
        <f t="shared" si="486"/>
        <v>Germany</v>
      </c>
      <c r="BM39" s="275"/>
      <c r="BN39" s="275"/>
      <c r="BO39" s="545"/>
      <c r="BP39" s="240" t="str">
        <f t="shared" si="487"/>
        <v/>
      </c>
      <c r="BQ39" s="240" t="str">
        <f>IF((BP39&lt;&gt;""),IF(OR($F39&lt;&gt;$G39,PrSettings!$M$4="●"),(($F39-$G39)=(BM39-BN39))*1,0),"")</f>
        <v/>
      </c>
      <c r="BR39" s="240" t="str">
        <f t="shared" si="488"/>
        <v/>
      </c>
      <c r="BS39" s="240" t="str">
        <f>IF(BP39&lt;&gt;"",IF(ABS($F39-$G39)&gt;=PrSettings!$M$7,(ABS($F39-$G39-BM39+BN39)&lt;=1)*1,IF(AND(BP39,$F39=$G39,$F39&gt;=PrSettings!$M$6),(ABS(BM39-$F39)&lt;=1)*1,IF(AND(BP39,$F39+$G39&gt;=PrSettings!$M$8),(ABS(BM39-$F39)+ABS(BN39-$G39)&lt;=1)*1,""))),"")</f>
        <v/>
      </c>
      <c r="BT39" s="546"/>
      <c r="BV39" s="238">
        <f t="shared" si="5"/>
        <v>23</v>
      </c>
      <c r="BW39" s="239" t="str">
        <f t="shared" si="489"/>
        <v>Ecuador</v>
      </c>
      <c r="BX39" s="240">
        <f t="shared" si="41"/>
        <v>10</v>
      </c>
      <c r="BY39" s="239" t="str">
        <f t="shared" si="490"/>
        <v>Germany</v>
      </c>
      <c r="BZ39" s="275"/>
      <c r="CA39" s="275"/>
      <c r="CB39" s="545"/>
      <c r="CC39" s="240" t="str">
        <f t="shared" si="491"/>
        <v/>
      </c>
      <c r="CD39" s="240" t="str">
        <f>IF((CC39&lt;&gt;""),IF(OR($F39&lt;&gt;$G39,PrSettings!$M$4="●"),(($F39-$G39)=(BZ39-CA39))*1,0),"")</f>
        <v/>
      </c>
      <c r="CE39" s="240" t="str">
        <f t="shared" si="492"/>
        <v/>
      </c>
      <c r="CF39" s="240" t="str">
        <f>IF(CC39&lt;&gt;"",IF(ABS($F39-$G39)&gt;=PrSettings!$M$7,(ABS($F39-$G39-BZ39+CA39)&lt;=1)*1,IF(AND(CC39,$F39=$G39,$F39&gt;=PrSettings!$M$6),(ABS(BZ39-$F39)&lt;=1)*1,IF(AND(CC39,$F39+$G39&gt;=PrSettings!$M$8),(ABS(BZ39-$F39)+ABS(CA39-$G39)&lt;=1)*1,""))),"")</f>
        <v/>
      </c>
      <c r="CG39" s="546"/>
      <c r="CI39" s="238">
        <f t="shared" si="6"/>
        <v>23</v>
      </c>
      <c r="CJ39" s="239" t="str">
        <f t="shared" si="493"/>
        <v>Ecuador</v>
      </c>
      <c r="CK39" s="240">
        <f t="shared" si="44"/>
        <v>10</v>
      </c>
      <c r="CL39" s="239" t="str">
        <f t="shared" si="494"/>
        <v>Germany</v>
      </c>
      <c r="CM39" s="275"/>
      <c r="CN39" s="275"/>
      <c r="CO39" s="545"/>
      <c r="CP39" s="240" t="str">
        <f t="shared" si="495"/>
        <v/>
      </c>
      <c r="CQ39" s="240" t="str">
        <f>IF((CP39&lt;&gt;""),IF(OR($F39&lt;&gt;$G39,PrSettings!$M$4="●"),(($F39-$G39)=(CM39-CN39))*1,0),"")</f>
        <v/>
      </c>
      <c r="CR39" s="240" t="str">
        <f t="shared" si="496"/>
        <v/>
      </c>
      <c r="CS39" s="240" t="str">
        <f>IF(CP39&lt;&gt;"",IF(ABS($F39-$G39)&gt;=PrSettings!$M$7,(ABS($F39-$G39-CM39+CN39)&lt;=1)*1,IF(AND(CP39,$F39=$G39,$F39&gt;=PrSettings!$M$6),(ABS(CM39-$F39)&lt;=1)*1,IF(AND(CP39,$F39+$G39&gt;=PrSettings!$M$8),(ABS(CM39-$F39)+ABS(CN39-$G39)&lt;=1)*1,""))),"")</f>
        <v/>
      </c>
      <c r="CT39" s="546"/>
      <c r="CV39" s="238">
        <f t="shared" si="7"/>
        <v>23</v>
      </c>
      <c r="CW39" s="239" t="str">
        <f t="shared" si="497"/>
        <v>Ecuador</v>
      </c>
      <c r="CX39" s="240">
        <f t="shared" si="47"/>
        <v>10</v>
      </c>
      <c r="CY39" s="239" t="str">
        <f t="shared" si="498"/>
        <v>Germany</v>
      </c>
      <c r="CZ39" s="275"/>
      <c r="DA39" s="275"/>
      <c r="DB39" s="545"/>
      <c r="DC39" s="240" t="str">
        <f t="shared" si="499"/>
        <v/>
      </c>
      <c r="DD39" s="240" t="str">
        <f>IF((DC39&lt;&gt;""),IF(OR($F39&lt;&gt;$G39,PrSettings!$M$4="●"),(($F39-$G39)=(CZ39-DA39))*1,0),"")</f>
        <v/>
      </c>
      <c r="DE39" s="240" t="str">
        <f t="shared" si="500"/>
        <v/>
      </c>
      <c r="DF39" s="240" t="str">
        <f>IF(DC39&lt;&gt;"",IF(ABS($F39-$G39)&gt;=PrSettings!$M$7,(ABS($F39-$G39-CZ39+DA39)&lt;=1)*1,IF(AND(DC39,$F39=$G39,$F39&gt;=PrSettings!$M$6),(ABS(CZ39-$F39)&lt;=1)*1,IF(AND(DC39,$F39+$G39&gt;=PrSettings!$M$8),(ABS(CZ39-$F39)+ABS(DA39-$G39)&lt;=1)*1,""))),"")</f>
        <v/>
      </c>
      <c r="DG39" s="546"/>
      <c r="DI39" s="238">
        <f t="shared" si="8"/>
        <v>23</v>
      </c>
      <c r="DJ39" s="239" t="str">
        <f t="shared" si="501"/>
        <v>Ecuador</v>
      </c>
      <c r="DK39" s="240">
        <f t="shared" si="50"/>
        <v>10</v>
      </c>
      <c r="DL39" s="239" t="str">
        <f t="shared" si="502"/>
        <v>Germany</v>
      </c>
      <c r="DM39" s="275"/>
      <c r="DN39" s="275"/>
      <c r="DO39" s="545"/>
      <c r="DP39" s="240" t="str">
        <f t="shared" si="503"/>
        <v/>
      </c>
      <c r="DQ39" s="240" t="str">
        <f>IF((DP39&lt;&gt;""),IF(OR($F39&lt;&gt;$G39,PrSettings!$M$4="●"),(($F39-$G39)=(DM39-DN39))*1,0),"")</f>
        <v/>
      </c>
      <c r="DR39" s="240" t="str">
        <f t="shared" si="504"/>
        <v/>
      </c>
      <c r="DS39" s="240" t="str">
        <f>IF(DP39&lt;&gt;"",IF(ABS($F39-$G39)&gt;=PrSettings!$M$7,(ABS($F39-$G39-DM39+DN39)&lt;=1)*1,IF(AND(DP39,$F39=$G39,$F39&gt;=PrSettings!$M$6),(ABS(DM39-$F39)&lt;=1)*1,IF(AND(DP39,$F39+$G39&gt;=PrSettings!$M$8),(ABS(DM39-$F39)+ABS(DN39-$G39)&lt;=1)*1,""))),"")</f>
        <v/>
      </c>
      <c r="DT39" s="546"/>
      <c r="DV39" s="238">
        <f t="shared" si="9"/>
        <v>23</v>
      </c>
      <c r="DW39" s="239" t="str">
        <f t="shared" si="505"/>
        <v>Ecuador</v>
      </c>
      <c r="DX39" s="240">
        <f t="shared" si="53"/>
        <v>10</v>
      </c>
      <c r="DY39" s="239" t="str">
        <f t="shared" si="506"/>
        <v>Germany</v>
      </c>
      <c r="DZ39" s="275"/>
      <c r="EA39" s="275"/>
      <c r="EB39" s="545"/>
      <c r="EC39" s="240" t="str">
        <f t="shared" si="507"/>
        <v/>
      </c>
      <c r="ED39" s="240" t="str">
        <f>IF((EC39&lt;&gt;""),IF(OR($F39&lt;&gt;$G39,PrSettings!$M$4="●"),(($F39-$G39)=(DZ39-EA39))*1,0),"")</f>
        <v/>
      </c>
      <c r="EE39" s="240" t="str">
        <f t="shared" si="508"/>
        <v/>
      </c>
      <c r="EF39" s="240" t="str">
        <f>IF(EC39&lt;&gt;"",IF(ABS($F39-$G39)&gt;=PrSettings!$M$7,(ABS($F39-$G39-DZ39+EA39)&lt;=1)*1,IF(AND(EC39,$F39=$G39,$F39&gt;=PrSettings!$M$6),(ABS(DZ39-$F39)&lt;=1)*1,IF(AND(EC39,$F39+$G39&gt;=PrSettings!$M$8),(ABS(DZ39-$F39)+ABS(EA39-$G39)&lt;=1)*1,""))),"")</f>
        <v/>
      </c>
      <c r="EG39" s="546"/>
      <c r="EI39" s="238">
        <f t="shared" si="10"/>
        <v>23</v>
      </c>
      <c r="EJ39" s="239" t="str">
        <f t="shared" si="509"/>
        <v>Ecuador</v>
      </c>
      <c r="EK39" s="240">
        <f t="shared" si="56"/>
        <v>10</v>
      </c>
      <c r="EL39" s="239" t="str">
        <f t="shared" si="510"/>
        <v>Germany</v>
      </c>
      <c r="EM39" s="275"/>
      <c r="EN39" s="275"/>
      <c r="EO39" s="545"/>
      <c r="EP39" s="240" t="str">
        <f t="shared" si="511"/>
        <v/>
      </c>
      <c r="EQ39" s="240" t="str">
        <f>IF((EP39&lt;&gt;""),IF(OR($F39&lt;&gt;$G39,PrSettings!$M$4="●"),(($F39-$G39)=(EM39-EN39))*1,0),"")</f>
        <v/>
      </c>
      <c r="ER39" s="240" t="str">
        <f t="shared" si="512"/>
        <v/>
      </c>
      <c r="ES39" s="240" t="str">
        <f>IF(EP39&lt;&gt;"",IF(ABS($F39-$G39)&gt;=PrSettings!$M$7,(ABS($F39-$G39-EM39+EN39)&lt;=1)*1,IF(AND(EP39,$F39=$G39,$F39&gt;=PrSettings!$M$6),(ABS(EM39-$F39)&lt;=1)*1,IF(AND(EP39,$F39+$G39&gt;=PrSettings!$M$8),(ABS(EM39-$F39)+ABS(EN39-$G39)&lt;=1)*1,""))),"")</f>
        <v/>
      </c>
      <c r="ET39" s="546"/>
      <c r="EV39" s="238">
        <f t="shared" si="11"/>
        <v>23</v>
      </c>
      <c r="EW39" s="239" t="str">
        <f t="shared" si="513"/>
        <v>Ecuador</v>
      </c>
      <c r="EX39" s="240">
        <f t="shared" si="59"/>
        <v>10</v>
      </c>
      <c r="EY39" s="239" t="str">
        <f t="shared" si="514"/>
        <v>Germany</v>
      </c>
      <c r="EZ39" s="275"/>
      <c r="FA39" s="275"/>
      <c r="FB39" s="545"/>
      <c r="FC39" s="240" t="str">
        <f t="shared" si="515"/>
        <v/>
      </c>
      <c r="FD39" s="240" t="str">
        <f>IF((FC39&lt;&gt;""),IF(OR($F39&lt;&gt;$G39,PrSettings!$M$4="●"),(($F39-$G39)=(EZ39-FA39))*1,0),"")</f>
        <v/>
      </c>
      <c r="FE39" s="240" t="str">
        <f t="shared" si="516"/>
        <v/>
      </c>
      <c r="FF39" s="240" t="str">
        <f>IF(FC39&lt;&gt;"",IF(ABS($F39-$G39)&gt;=PrSettings!$M$7,(ABS($F39-$G39-EZ39+FA39)&lt;=1)*1,IF(AND(FC39,$F39=$G39,$F39&gt;=PrSettings!$M$6),(ABS(EZ39-$F39)&lt;=1)*1,IF(AND(FC39,$F39+$G39&gt;=PrSettings!$M$8),(ABS(EZ39-$F39)+ABS(FA39-$G39)&lt;=1)*1,""))),"")</f>
        <v/>
      </c>
      <c r="FG39" s="546"/>
      <c r="FI39" s="238">
        <f t="shared" si="12"/>
        <v>23</v>
      </c>
      <c r="FJ39" s="239" t="str">
        <f t="shared" si="517"/>
        <v>Ecuador</v>
      </c>
      <c r="FK39" s="240">
        <f t="shared" si="62"/>
        <v>10</v>
      </c>
      <c r="FL39" s="239" t="str">
        <f t="shared" si="518"/>
        <v>Germany</v>
      </c>
      <c r="FM39" s="275"/>
      <c r="FN39" s="275"/>
      <c r="FO39" s="545"/>
      <c r="FP39" s="240" t="str">
        <f t="shared" si="519"/>
        <v/>
      </c>
      <c r="FQ39" s="240" t="str">
        <f>IF((FP39&lt;&gt;""),IF(OR($F39&lt;&gt;$G39,PrSettings!$M$4="●"),(($F39-$G39)=(FM39-FN39))*1,0),"")</f>
        <v/>
      </c>
      <c r="FR39" s="240" t="str">
        <f t="shared" si="520"/>
        <v/>
      </c>
      <c r="FS39" s="240" t="str">
        <f>IF(FP39&lt;&gt;"",IF(ABS($F39-$G39)&gt;=PrSettings!$M$7,(ABS($F39-$G39-FM39+FN39)&lt;=1)*1,IF(AND(FP39,$F39=$G39,$F39&gt;=PrSettings!$M$6),(ABS(FM39-$F39)&lt;=1)*1,IF(AND(FP39,$F39+$G39&gt;=PrSettings!$M$8),(ABS(FM39-$F39)+ABS(FN39-$G39)&lt;=1)*1,""))),"")</f>
        <v/>
      </c>
      <c r="FT39" s="546"/>
      <c r="FV39" s="238">
        <f t="shared" si="13"/>
        <v>23</v>
      </c>
      <c r="FW39" s="239" t="str">
        <f t="shared" si="521"/>
        <v>Ecuador</v>
      </c>
      <c r="FX39" s="240">
        <f t="shared" si="65"/>
        <v>10</v>
      </c>
      <c r="FY39" s="239" t="str">
        <f t="shared" si="522"/>
        <v>Germany</v>
      </c>
      <c r="FZ39" s="275"/>
      <c r="GA39" s="275"/>
      <c r="GB39" s="545"/>
      <c r="GC39" s="240" t="str">
        <f t="shared" si="523"/>
        <v/>
      </c>
      <c r="GD39" s="240" t="str">
        <f>IF((GC39&lt;&gt;""),IF(OR($F39&lt;&gt;$G39,PrSettings!$M$4="●"),(($F39-$G39)=(FZ39-GA39))*1,0),"")</f>
        <v/>
      </c>
      <c r="GE39" s="240" t="str">
        <f t="shared" si="524"/>
        <v/>
      </c>
      <c r="GF39" s="240" t="str">
        <f>IF(GC39&lt;&gt;"",IF(ABS($F39-$G39)&gt;=PrSettings!$M$7,(ABS($F39-$G39-FZ39+GA39)&lt;=1)*1,IF(AND(GC39,$F39=$G39,$F39&gt;=PrSettings!$M$6),(ABS(FZ39-$F39)&lt;=1)*1,IF(AND(GC39,$F39+$G39&gt;=PrSettings!$M$8),(ABS(FZ39-$F39)+ABS(GA39-$G39)&lt;=1)*1,""))),"")</f>
        <v/>
      </c>
      <c r="GG39" s="546"/>
      <c r="GI39" s="238">
        <f t="shared" si="14"/>
        <v>23</v>
      </c>
      <c r="GJ39" s="239" t="str">
        <f t="shared" si="525"/>
        <v>Ecuador</v>
      </c>
      <c r="GK39" s="240">
        <f t="shared" si="68"/>
        <v>10</v>
      </c>
      <c r="GL39" s="239" t="str">
        <f t="shared" si="526"/>
        <v>Germany</v>
      </c>
      <c r="GM39" s="275"/>
      <c r="GN39" s="275"/>
      <c r="GO39" s="545"/>
      <c r="GP39" s="240" t="str">
        <f t="shared" si="527"/>
        <v/>
      </c>
      <c r="GQ39" s="240" t="str">
        <f>IF((GP39&lt;&gt;""),IF(OR($F39&lt;&gt;$G39,PrSettings!$M$4="●"),(($F39-$G39)=(GM39-GN39))*1,0),"")</f>
        <v/>
      </c>
      <c r="GR39" s="240" t="str">
        <f t="shared" si="528"/>
        <v/>
      </c>
      <c r="GS39" s="240" t="str">
        <f>IF(GP39&lt;&gt;"",IF(ABS($F39-$G39)&gt;=PrSettings!$M$7,(ABS($F39-$G39-GM39+GN39)&lt;=1)*1,IF(AND(GP39,$F39=$G39,$F39&gt;=PrSettings!$M$6),(ABS(GM39-$F39)&lt;=1)*1,IF(AND(GP39,$F39+$G39&gt;=PrSettings!$M$8),(ABS(GM39-$F39)+ABS(GN39-$G39)&lt;=1)*1,""))),"")</f>
        <v/>
      </c>
      <c r="GT39" s="546"/>
      <c r="GV39" s="238">
        <f t="shared" si="15"/>
        <v>23</v>
      </c>
      <c r="GW39" s="239" t="str">
        <f t="shared" si="529"/>
        <v>Ecuador</v>
      </c>
      <c r="GX39" s="240">
        <f t="shared" si="71"/>
        <v>10</v>
      </c>
      <c r="GY39" s="239" t="str">
        <f t="shared" si="530"/>
        <v>Germany</v>
      </c>
      <c r="GZ39" s="275"/>
      <c r="HA39" s="275"/>
      <c r="HB39" s="545"/>
      <c r="HC39" s="240" t="str">
        <f t="shared" si="531"/>
        <v/>
      </c>
      <c r="HD39" s="240" t="str">
        <f>IF((HC39&lt;&gt;""),IF(OR($F39&lt;&gt;$G39,PrSettings!$M$4="●"),(($F39-$G39)=(GZ39-HA39))*1,0),"")</f>
        <v/>
      </c>
      <c r="HE39" s="240" t="str">
        <f t="shared" si="532"/>
        <v/>
      </c>
      <c r="HF39" s="240" t="str">
        <f>IF(HC39&lt;&gt;"",IF(ABS($F39-$G39)&gt;=PrSettings!$M$7,(ABS($F39-$G39-GZ39+HA39)&lt;=1)*1,IF(AND(HC39,$F39=$G39,$F39&gt;=PrSettings!$M$6),(ABS(GZ39-$F39)&lt;=1)*1,IF(AND(HC39,$F39+$G39&gt;=PrSettings!$M$8),(ABS(GZ39-$F39)+ABS(HA39-$G39)&lt;=1)*1,""))),"")</f>
        <v/>
      </c>
      <c r="HG39" s="546"/>
      <c r="HI39" s="238">
        <f t="shared" si="16"/>
        <v>23</v>
      </c>
      <c r="HJ39" s="239" t="str">
        <f t="shared" si="533"/>
        <v>Ecuador</v>
      </c>
      <c r="HK39" s="240">
        <f t="shared" si="74"/>
        <v>10</v>
      </c>
      <c r="HL39" s="239" t="str">
        <f t="shared" si="534"/>
        <v>Germany</v>
      </c>
      <c r="HM39" s="275"/>
      <c r="HN39" s="275"/>
      <c r="HO39" s="545"/>
      <c r="HP39" s="240" t="str">
        <f t="shared" si="535"/>
        <v/>
      </c>
      <c r="HQ39" s="240" t="str">
        <f>IF((HP39&lt;&gt;""),IF(OR($F39&lt;&gt;$G39,PrSettings!$M$4="●"),(($F39-$G39)=(HM39-HN39))*1,0),"")</f>
        <v/>
      </c>
      <c r="HR39" s="240" t="str">
        <f t="shared" si="536"/>
        <v/>
      </c>
      <c r="HS39" s="240" t="str">
        <f>IF(HP39&lt;&gt;"",IF(ABS($F39-$G39)&gt;=PrSettings!$M$7,(ABS($F39-$G39-HM39+HN39)&lt;=1)*1,IF(AND(HP39,$F39=$G39,$F39&gt;=PrSettings!$M$6),(ABS(HM39-$F39)&lt;=1)*1,IF(AND(HP39,$F39+$G39&gt;=PrSettings!$M$8),(ABS(HM39-$F39)+ABS(HN39-$G39)&lt;=1)*1,""))),"")</f>
        <v/>
      </c>
      <c r="HT39" s="546"/>
      <c r="HV39" s="238">
        <f t="shared" si="17"/>
        <v>23</v>
      </c>
      <c r="HW39" s="239" t="str">
        <f t="shared" si="537"/>
        <v>Ecuador</v>
      </c>
      <c r="HX39" s="240">
        <f t="shared" si="77"/>
        <v>10</v>
      </c>
      <c r="HY39" s="239" t="str">
        <f t="shared" si="538"/>
        <v>Germany</v>
      </c>
      <c r="HZ39" s="275"/>
      <c r="IA39" s="275"/>
      <c r="IB39" s="545"/>
      <c r="IC39" s="240" t="str">
        <f t="shared" si="539"/>
        <v/>
      </c>
      <c r="ID39" s="240" t="str">
        <f>IF((IC39&lt;&gt;""),IF(OR($F39&lt;&gt;$G39,PrSettings!$M$4="●"),(($F39-$G39)=(HZ39-IA39))*1,0),"")</f>
        <v/>
      </c>
      <c r="IE39" s="240" t="str">
        <f t="shared" si="540"/>
        <v/>
      </c>
      <c r="IF39" s="240" t="str">
        <f>IF(IC39&lt;&gt;"",IF(ABS($F39-$G39)&gt;=PrSettings!$M$7,(ABS($F39-$G39-HZ39+IA39)&lt;=1)*1,IF(AND(IC39,$F39=$G39,$F39&gt;=PrSettings!$M$6),(ABS(HZ39-$F39)&lt;=1)*1,IF(AND(IC39,$F39+$G39&gt;=PrSettings!$M$8),(ABS(HZ39-$F39)+ABS(IA39-$G39)&lt;=1)*1,""))),"")</f>
        <v/>
      </c>
      <c r="IG39" s="546"/>
      <c r="II39" s="238">
        <f t="shared" si="18"/>
        <v>23</v>
      </c>
      <c r="IJ39" s="239" t="str">
        <f t="shared" si="541"/>
        <v>Ecuador</v>
      </c>
      <c r="IK39" s="240">
        <f t="shared" si="80"/>
        <v>10</v>
      </c>
      <c r="IL39" s="239" t="str">
        <f t="shared" si="542"/>
        <v>Germany</v>
      </c>
      <c r="IM39" s="275"/>
      <c r="IN39" s="275"/>
      <c r="IO39" s="545"/>
      <c r="IP39" s="240" t="str">
        <f t="shared" si="543"/>
        <v/>
      </c>
      <c r="IQ39" s="240" t="str">
        <f>IF((IP39&lt;&gt;""),IF(OR($F39&lt;&gt;$G39,PrSettings!$M$4="●"),(($F39-$G39)=(IM39-IN39))*1,0),"")</f>
        <v/>
      </c>
      <c r="IR39" s="240" t="str">
        <f t="shared" si="544"/>
        <v/>
      </c>
      <c r="IS39" s="240" t="str">
        <f>IF(IP39&lt;&gt;"",IF(ABS($F39-$G39)&gt;=PrSettings!$M$7,(ABS($F39-$G39-IM39+IN39)&lt;=1)*1,IF(AND(IP39,$F39=$G39,$F39&gt;=PrSettings!$M$6),(ABS(IM39-$F39)&lt;=1)*1,IF(AND(IP39,$F39+$G39&gt;=PrSettings!$M$8),(ABS(IM39-$F39)+ABS(IN39-$G39)&lt;=1)*1,""))),"")</f>
        <v/>
      </c>
      <c r="IT39" s="546"/>
      <c r="IV39" s="238">
        <f t="shared" si="19"/>
        <v>23</v>
      </c>
      <c r="IW39" s="239" t="str">
        <f t="shared" si="545"/>
        <v>Ecuador</v>
      </c>
      <c r="IX39" s="240">
        <f t="shared" si="83"/>
        <v>10</v>
      </c>
      <c r="IY39" s="239" t="str">
        <f t="shared" si="546"/>
        <v>Germany</v>
      </c>
      <c r="IZ39" s="275"/>
      <c r="JA39" s="275"/>
      <c r="JB39" s="545"/>
      <c r="JC39" s="240" t="str">
        <f t="shared" si="547"/>
        <v/>
      </c>
      <c r="JD39" s="240" t="str">
        <f>IF((JC39&lt;&gt;""),IF(OR($F39&lt;&gt;$G39,PrSettings!$M$4="●"),(($F39-$G39)=(IZ39-JA39))*1,0),"")</f>
        <v/>
      </c>
      <c r="JE39" s="240" t="str">
        <f t="shared" si="548"/>
        <v/>
      </c>
      <c r="JF39" s="240" t="str">
        <f>IF(JC39&lt;&gt;"",IF(ABS($F39-$G39)&gt;=PrSettings!$M$7,(ABS($F39-$G39-IZ39+JA39)&lt;=1)*1,IF(AND(JC39,$F39=$G39,$F39&gt;=PrSettings!$M$6),(ABS(IZ39-$F39)&lt;=1)*1,IF(AND(JC39,$F39+$G39&gt;=PrSettings!$M$8),(ABS(IZ39-$F39)+ABS(JA39-$G39)&lt;=1)*1,""))),"")</f>
        <v/>
      </c>
      <c r="JG39" s="546"/>
      <c r="JI39" s="238">
        <f t="shared" si="20"/>
        <v>23</v>
      </c>
      <c r="JJ39" s="239" t="str">
        <f t="shared" si="549"/>
        <v>Ecuador</v>
      </c>
      <c r="JK39" s="240">
        <f t="shared" si="86"/>
        <v>10</v>
      </c>
      <c r="JL39" s="239" t="str">
        <f t="shared" si="550"/>
        <v>Germany</v>
      </c>
      <c r="JM39" s="275"/>
      <c r="JN39" s="275"/>
      <c r="JO39" s="545"/>
      <c r="JP39" s="240" t="str">
        <f t="shared" si="551"/>
        <v/>
      </c>
      <c r="JQ39" s="240" t="str">
        <f>IF((JP39&lt;&gt;""),IF(OR($F39&lt;&gt;$G39,PrSettings!$M$4="●"),(($F39-$G39)=(JM39-JN39))*1,0),"")</f>
        <v/>
      </c>
      <c r="JR39" s="240" t="str">
        <f t="shared" si="552"/>
        <v/>
      </c>
      <c r="JS39" s="240" t="str">
        <f>IF(JP39&lt;&gt;"",IF(ABS($F39-$G39)&gt;=PrSettings!$M$7,(ABS($F39-$G39-JM39+JN39)&lt;=1)*1,IF(AND(JP39,$F39=$G39,$F39&gt;=PrSettings!$M$6),(ABS(JM39-$F39)&lt;=1)*1,IF(AND(JP39,$F39+$G39&gt;=PrSettings!$M$8),(ABS(JM39-$F39)+ABS(JN39-$G39)&lt;=1)*1,""))),"")</f>
        <v/>
      </c>
      <c r="JT39" s="546"/>
      <c r="JV39" s="238">
        <f t="shared" si="21"/>
        <v>23</v>
      </c>
      <c r="JW39" s="239" t="str">
        <f t="shared" si="553"/>
        <v>Ecuador</v>
      </c>
      <c r="JX39" s="240">
        <f t="shared" si="89"/>
        <v>10</v>
      </c>
      <c r="JY39" s="239" t="str">
        <f t="shared" si="554"/>
        <v>Germany</v>
      </c>
      <c r="JZ39" s="275"/>
      <c r="KA39" s="275"/>
      <c r="KB39" s="545"/>
      <c r="KC39" s="240" t="str">
        <f t="shared" si="555"/>
        <v/>
      </c>
      <c r="KD39" s="240" t="str">
        <f>IF((KC39&lt;&gt;""),IF(OR($F39&lt;&gt;$G39,PrSettings!$M$4="●"),(($F39-$G39)=(JZ39-KA39))*1,0),"")</f>
        <v/>
      </c>
      <c r="KE39" s="240" t="str">
        <f t="shared" si="556"/>
        <v/>
      </c>
      <c r="KF39" s="240" t="str">
        <f>IF(KC39&lt;&gt;"",IF(ABS($F39-$G39)&gt;=PrSettings!$M$7,(ABS($F39-$G39-JZ39+KA39)&lt;=1)*1,IF(AND(KC39,$F39=$G39,$F39&gt;=PrSettings!$M$6),(ABS(JZ39-$F39)&lt;=1)*1,IF(AND(KC39,$F39+$G39&gt;=PrSettings!$M$8),(ABS(JZ39-$F39)+ABS(KA39-$G39)&lt;=1)*1,""))),"")</f>
        <v/>
      </c>
      <c r="KG39" s="546"/>
      <c r="KI39" s="238">
        <f t="shared" si="22"/>
        <v>23</v>
      </c>
      <c r="KJ39" s="239" t="str">
        <f t="shared" si="557"/>
        <v>Ecuador</v>
      </c>
      <c r="KK39" s="240">
        <f t="shared" si="92"/>
        <v>10</v>
      </c>
      <c r="KL39" s="239" t="str">
        <f t="shared" si="558"/>
        <v>Germany</v>
      </c>
      <c r="KM39" s="275"/>
      <c r="KN39" s="275"/>
      <c r="KO39" s="545"/>
      <c r="KP39" s="240" t="str">
        <f t="shared" si="559"/>
        <v/>
      </c>
      <c r="KQ39" s="240" t="str">
        <f>IF((KP39&lt;&gt;""),IF(OR($F39&lt;&gt;$G39,PrSettings!$M$4="●"),(($F39-$G39)=(KM39-KN39))*1,0),"")</f>
        <v/>
      </c>
      <c r="KR39" s="240" t="str">
        <f t="shared" si="560"/>
        <v/>
      </c>
      <c r="KS39" s="240" t="str">
        <f>IF(KP39&lt;&gt;"",IF(ABS($F39-$G39)&gt;=PrSettings!$M$7,(ABS($F39-$G39-KM39+KN39)&lt;=1)*1,IF(AND(KP39,$F39=$G39,$F39&gt;=PrSettings!$M$6),(ABS(KM39-$F39)&lt;=1)*1,IF(AND(KP39,$F39+$G39&gt;=PrSettings!$M$8),(ABS(KM39-$F39)+ABS(KN39-$G39)&lt;=1)*1,""))),"")</f>
        <v/>
      </c>
      <c r="KT39" s="546"/>
      <c r="KV39" s="238">
        <f t="shared" si="23"/>
        <v>23</v>
      </c>
      <c r="KW39" s="239" t="str">
        <f t="shared" si="561"/>
        <v>Ecuador</v>
      </c>
      <c r="KX39" s="240">
        <f t="shared" si="95"/>
        <v>10</v>
      </c>
      <c r="KY39" s="239" t="str">
        <f t="shared" si="562"/>
        <v>Germany</v>
      </c>
      <c r="KZ39" s="275"/>
      <c r="LA39" s="275"/>
      <c r="LB39" s="545"/>
      <c r="LC39" s="240" t="str">
        <f t="shared" si="563"/>
        <v/>
      </c>
      <c r="LD39" s="240" t="str">
        <f>IF((LC39&lt;&gt;""),IF(OR($F39&lt;&gt;$G39,PrSettings!$M$4="●"),(($F39-$G39)=(KZ39-LA39))*1,0),"")</f>
        <v/>
      </c>
      <c r="LE39" s="240" t="str">
        <f t="shared" si="564"/>
        <v/>
      </c>
      <c r="LF39" s="240" t="str">
        <f>IF(LC39&lt;&gt;"",IF(ABS($F39-$G39)&gt;=PrSettings!$M$7,(ABS($F39-$G39-KZ39+LA39)&lt;=1)*1,IF(AND(LC39,$F39=$G39,$F39&gt;=PrSettings!$M$6),(ABS(KZ39-$F39)&lt;=1)*1,IF(AND(LC39,$F39+$G39&gt;=PrSettings!$M$8),(ABS(KZ39-$F39)+ABS(LA39-$G39)&lt;=1)*1,""))),"")</f>
        <v/>
      </c>
      <c r="LG39" s="546"/>
      <c r="LI39" s="238">
        <f t="shared" si="24"/>
        <v>23</v>
      </c>
      <c r="LJ39" s="239" t="str">
        <f t="shared" si="565"/>
        <v>Ecuador</v>
      </c>
      <c r="LK39" s="240">
        <f t="shared" si="98"/>
        <v>10</v>
      </c>
      <c r="LL39" s="239" t="str">
        <f t="shared" si="566"/>
        <v>Germany</v>
      </c>
      <c r="LM39" s="275"/>
      <c r="LN39" s="275"/>
      <c r="LO39" s="545"/>
      <c r="LP39" s="240" t="str">
        <f t="shared" si="567"/>
        <v/>
      </c>
      <c r="LQ39" s="240" t="str">
        <f>IF((LP39&lt;&gt;""),IF(OR($F39&lt;&gt;$G39,PrSettings!$M$4="●"),(($F39-$G39)=(LM39-LN39))*1,0),"")</f>
        <v/>
      </c>
      <c r="LR39" s="240" t="str">
        <f t="shared" si="568"/>
        <v/>
      </c>
      <c r="LS39" s="240" t="str">
        <f>IF(LP39&lt;&gt;"",IF(ABS($F39-$G39)&gt;=PrSettings!$M$7,(ABS($F39-$G39-LM39+LN39)&lt;=1)*1,IF(AND(LP39,$F39=$G39,$F39&gt;=PrSettings!$M$6),(ABS(LM39-$F39)&lt;=1)*1,IF(AND(LP39,$F39+$G39&gt;=PrSettings!$M$8),(ABS(LM39-$F39)+ABS(LN39-$G39)&lt;=1)*1,""))),"")</f>
        <v/>
      </c>
      <c r="LT39" s="546"/>
      <c r="LV39" s="238">
        <f t="shared" si="25"/>
        <v>23</v>
      </c>
      <c r="LW39" s="239" t="str">
        <f t="shared" si="569"/>
        <v>Ecuador</v>
      </c>
      <c r="LX39" s="240">
        <f t="shared" si="101"/>
        <v>10</v>
      </c>
      <c r="LY39" s="239" t="str">
        <f t="shared" si="570"/>
        <v>Germany</v>
      </c>
      <c r="LZ39" s="275"/>
      <c r="MA39" s="275"/>
      <c r="MB39" s="545"/>
      <c r="MC39" s="240" t="str">
        <f t="shared" si="571"/>
        <v/>
      </c>
      <c r="MD39" s="240" t="str">
        <f>IF((MC39&lt;&gt;""),IF(OR($F39&lt;&gt;$G39,PrSettings!$M$4="●"),(($F39-$G39)=(LZ39-MA39))*1,0),"")</f>
        <v/>
      </c>
      <c r="ME39" s="240" t="str">
        <f t="shared" si="572"/>
        <v/>
      </c>
      <c r="MF39" s="240" t="str">
        <f>IF(MC39&lt;&gt;"",IF(ABS($F39-$G39)&gt;=PrSettings!$M$7,(ABS($F39-$G39-LZ39+MA39)&lt;=1)*1,IF(AND(MC39,$F39=$G39,$F39&gt;=PrSettings!$M$6),(ABS(LZ39-$F39)&lt;=1)*1,IF(AND(MC39,$F39+$G39&gt;=PrSettings!$M$8),(ABS(LZ39-$F39)+ABS(MA39-$G39)&lt;=1)*1,""))),"")</f>
        <v/>
      </c>
      <c r="MG39" s="546"/>
    </row>
    <row r="40" spans="1:345" ht="24" customHeight="1" x14ac:dyDescent="0.25">
      <c r="B40" s="247" t="str">
        <f>Language!$E$130&amp;" F"</f>
        <v>Group F</v>
      </c>
      <c r="C40" s="248"/>
      <c r="D40" s="253"/>
      <c r="E40" s="250"/>
      <c r="F40" s="254"/>
      <c r="G40" s="255"/>
      <c r="I40" s="247" t="str">
        <f t="shared" si="468"/>
        <v>Group F</v>
      </c>
      <c r="J40" s="253"/>
      <c r="K40" s="253"/>
      <c r="L40" s="250"/>
      <c r="M40" s="279"/>
      <c r="N40" s="280"/>
      <c r="O40" s="251"/>
      <c r="P40" s="263"/>
      <c r="Q40" s="263"/>
      <c r="R40" s="250"/>
      <c r="S40" s="250"/>
      <c r="T40" s="264"/>
      <c r="V40" s="247" t="str">
        <f t="shared" si="1"/>
        <v>Group F</v>
      </c>
      <c r="W40" s="253"/>
      <c r="X40" s="253"/>
      <c r="Y40" s="250"/>
      <c r="Z40" s="279"/>
      <c r="AA40" s="280"/>
      <c r="AB40" s="251"/>
      <c r="AC40" s="263"/>
      <c r="AD40" s="263"/>
      <c r="AE40" s="250"/>
      <c r="AF40" s="250"/>
      <c r="AG40" s="264"/>
      <c r="AI40" s="247" t="str">
        <f t="shared" si="2"/>
        <v>Group F</v>
      </c>
      <c r="AJ40" s="253"/>
      <c r="AK40" s="253"/>
      <c r="AL40" s="250"/>
      <c r="AM40" s="279"/>
      <c r="AN40" s="280"/>
      <c r="AO40" s="251"/>
      <c r="AP40" s="263"/>
      <c r="AQ40" s="263"/>
      <c r="AR40" s="250"/>
      <c r="AS40" s="250"/>
      <c r="AT40" s="264"/>
      <c r="AV40" s="247" t="str">
        <f t="shared" si="3"/>
        <v>Group F</v>
      </c>
      <c r="AW40" s="253"/>
      <c r="AX40" s="253"/>
      <c r="AY40" s="250"/>
      <c r="AZ40" s="279"/>
      <c r="BA40" s="280"/>
      <c r="BB40" s="251"/>
      <c r="BC40" s="263"/>
      <c r="BD40" s="263"/>
      <c r="BE40" s="250"/>
      <c r="BF40" s="250"/>
      <c r="BG40" s="264"/>
      <c r="BI40" s="247" t="str">
        <f t="shared" si="4"/>
        <v>Group F</v>
      </c>
      <c r="BJ40" s="253"/>
      <c r="BK40" s="253"/>
      <c r="BL40" s="250"/>
      <c r="BM40" s="279"/>
      <c r="BN40" s="280"/>
      <c r="BO40" s="251"/>
      <c r="BP40" s="263"/>
      <c r="BQ40" s="263"/>
      <c r="BR40" s="250"/>
      <c r="BS40" s="250"/>
      <c r="BT40" s="264"/>
      <c r="BV40" s="247" t="str">
        <f t="shared" si="5"/>
        <v>Group F</v>
      </c>
      <c r="BW40" s="253"/>
      <c r="BX40" s="253"/>
      <c r="BY40" s="250"/>
      <c r="BZ40" s="279"/>
      <c r="CA40" s="280"/>
      <c r="CB40" s="251"/>
      <c r="CC40" s="263"/>
      <c r="CD40" s="263"/>
      <c r="CE40" s="250"/>
      <c r="CF40" s="250"/>
      <c r="CG40" s="264"/>
      <c r="CI40" s="247" t="str">
        <f t="shared" si="6"/>
        <v>Group F</v>
      </c>
      <c r="CJ40" s="253"/>
      <c r="CK40" s="253"/>
      <c r="CL40" s="250"/>
      <c r="CM40" s="279"/>
      <c r="CN40" s="280"/>
      <c r="CO40" s="251"/>
      <c r="CP40" s="263"/>
      <c r="CQ40" s="263"/>
      <c r="CR40" s="250"/>
      <c r="CS40" s="250"/>
      <c r="CT40" s="264"/>
      <c r="CV40" s="247" t="str">
        <f t="shared" si="7"/>
        <v>Group F</v>
      </c>
      <c r="CW40" s="253"/>
      <c r="CX40" s="253"/>
      <c r="CY40" s="250"/>
      <c r="CZ40" s="279"/>
      <c r="DA40" s="280"/>
      <c r="DB40" s="251"/>
      <c r="DC40" s="263"/>
      <c r="DD40" s="263"/>
      <c r="DE40" s="250"/>
      <c r="DF40" s="250"/>
      <c r="DG40" s="264"/>
      <c r="DI40" s="247" t="str">
        <f t="shared" si="8"/>
        <v>Group F</v>
      </c>
      <c r="DJ40" s="253"/>
      <c r="DK40" s="253"/>
      <c r="DL40" s="250"/>
      <c r="DM40" s="279"/>
      <c r="DN40" s="280"/>
      <c r="DO40" s="251"/>
      <c r="DP40" s="263"/>
      <c r="DQ40" s="263"/>
      <c r="DR40" s="250"/>
      <c r="DS40" s="250"/>
      <c r="DT40" s="264"/>
      <c r="DV40" s="247" t="str">
        <f t="shared" si="9"/>
        <v>Group F</v>
      </c>
      <c r="DW40" s="253"/>
      <c r="DX40" s="253"/>
      <c r="DY40" s="250"/>
      <c r="DZ40" s="279"/>
      <c r="EA40" s="280"/>
      <c r="EB40" s="251"/>
      <c r="EC40" s="263"/>
      <c r="ED40" s="263"/>
      <c r="EE40" s="250"/>
      <c r="EF40" s="250"/>
      <c r="EG40" s="264"/>
      <c r="EI40" s="247" t="str">
        <f t="shared" si="10"/>
        <v>Group F</v>
      </c>
      <c r="EJ40" s="253"/>
      <c r="EK40" s="253"/>
      <c r="EL40" s="250"/>
      <c r="EM40" s="279"/>
      <c r="EN40" s="280"/>
      <c r="EO40" s="251"/>
      <c r="EP40" s="263"/>
      <c r="EQ40" s="263"/>
      <c r="ER40" s="250"/>
      <c r="ES40" s="250"/>
      <c r="ET40" s="264"/>
      <c r="EV40" s="247" t="str">
        <f t="shared" si="11"/>
        <v>Group F</v>
      </c>
      <c r="EW40" s="253"/>
      <c r="EX40" s="253"/>
      <c r="EY40" s="250"/>
      <c r="EZ40" s="279"/>
      <c r="FA40" s="280"/>
      <c r="FB40" s="251"/>
      <c r="FC40" s="263"/>
      <c r="FD40" s="263"/>
      <c r="FE40" s="250"/>
      <c r="FF40" s="250"/>
      <c r="FG40" s="264"/>
      <c r="FI40" s="247" t="str">
        <f t="shared" si="12"/>
        <v>Group F</v>
      </c>
      <c r="FJ40" s="253"/>
      <c r="FK40" s="253"/>
      <c r="FL40" s="250"/>
      <c r="FM40" s="279"/>
      <c r="FN40" s="280"/>
      <c r="FO40" s="251"/>
      <c r="FP40" s="263"/>
      <c r="FQ40" s="263"/>
      <c r="FR40" s="250"/>
      <c r="FS40" s="250"/>
      <c r="FT40" s="264"/>
      <c r="FV40" s="247" t="str">
        <f t="shared" si="13"/>
        <v>Group F</v>
      </c>
      <c r="FW40" s="253"/>
      <c r="FX40" s="253"/>
      <c r="FY40" s="250"/>
      <c r="FZ40" s="279"/>
      <c r="GA40" s="280"/>
      <c r="GB40" s="251"/>
      <c r="GC40" s="263"/>
      <c r="GD40" s="263"/>
      <c r="GE40" s="250"/>
      <c r="GF40" s="250"/>
      <c r="GG40" s="264"/>
      <c r="GI40" s="247" t="str">
        <f t="shared" si="14"/>
        <v>Group F</v>
      </c>
      <c r="GJ40" s="253"/>
      <c r="GK40" s="253"/>
      <c r="GL40" s="250"/>
      <c r="GM40" s="279"/>
      <c r="GN40" s="280"/>
      <c r="GO40" s="251"/>
      <c r="GP40" s="263"/>
      <c r="GQ40" s="263"/>
      <c r="GR40" s="250"/>
      <c r="GS40" s="250"/>
      <c r="GT40" s="264"/>
      <c r="GV40" s="247" t="str">
        <f t="shared" si="15"/>
        <v>Group F</v>
      </c>
      <c r="GW40" s="253"/>
      <c r="GX40" s="253"/>
      <c r="GY40" s="250"/>
      <c r="GZ40" s="279"/>
      <c r="HA40" s="280"/>
      <c r="HB40" s="251"/>
      <c r="HC40" s="263"/>
      <c r="HD40" s="263"/>
      <c r="HE40" s="250"/>
      <c r="HF40" s="250"/>
      <c r="HG40" s="264"/>
      <c r="HI40" s="247" t="str">
        <f t="shared" si="16"/>
        <v>Group F</v>
      </c>
      <c r="HJ40" s="253"/>
      <c r="HK40" s="253"/>
      <c r="HL40" s="250"/>
      <c r="HM40" s="279"/>
      <c r="HN40" s="280"/>
      <c r="HO40" s="251"/>
      <c r="HP40" s="263"/>
      <c r="HQ40" s="263"/>
      <c r="HR40" s="250"/>
      <c r="HS40" s="250"/>
      <c r="HT40" s="264"/>
      <c r="HV40" s="247" t="str">
        <f t="shared" si="17"/>
        <v>Group F</v>
      </c>
      <c r="HW40" s="253"/>
      <c r="HX40" s="253"/>
      <c r="HY40" s="250"/>
      <c r="HZ40" s="279"/>
      <c r="IA40" s="280"/>
      <c r="IB40" s="251"/>
      <c r="IC40" s="263"/>
      <c r="ID40" s="263"/>
      <c r="IE40" s="250"/>
      <c r="IF40" s="250"/>
      <c r="IG40" s="264"/>
      <c r="II40" s="247" t="str">
        <f t="shared" si="18"/>
        <v>Group F</v>
      </c>
      <c r="IJ40" s="253"/>
      <c r="IK40" s="253"/>
      <c r="IL40" s="250"/>
      <c r="IM40" s="279"/>
      <c r="IN40" s="280"/>
      <c r="IO40" s="251"/>
      <c r="IP40" s="263"/>
      <c r="IQ40" s="263"/>
      <c r="IR40" s="250"/>
      <c r="IS40" s="250"/>
      <c r="IT40" s="264"/>
      <c r="IV40" s="247" t="str">
        <f t="shared" si="19"/>
        <v>Group F</v>
      </c>
      <c r="IW40" s="253"/>
      <c r="IX40" s="253"/>
      <c r="IY40" s="250"/>
      <c r="IZ40" s="279"/>
      <c r="JA40" s="280"/>
      <c r="JB40" s="251"/>
      <c r="JC40" s="263"/>
      <c r="JD40" s="263"/>
      <c r="JE40" s="250"/>
      <c r="JF40" s="250"/>
      <c r="JG40" s="264"/>
      <c r="JI40" s="247" t="str">
        <f t="shared" si="20"/>
        <v>Group F</v>
      </c>
      <c r="JJ40" s="253"/>
      <c r="JK40" s="253"/>
      <c r="JL40" s="250"/>
      <c r="JM40" s="279"/>
      <c r="JN40" s="280"/>
      <c r="JO40" s="251"/>
      <c r="JP40" s="263"/>
      <c r="JQ40" s="263"/>
      <c r="JR40" s="250"/>
      <c r="JS40" s="250"/>
      <c r="JT40" s="264"/>
      <c r="JV40" s="247" t="str">
        <f t="shared" si="21"/>
        <v>Group F</v>
      </c>
      <c r="JW40" s="253"/>
      <c r="JX40" s="253"/>
      <c r="JY40" s="250"/>
      <c r="JZ40" s="279"/>
      <c r="KA40" s="280"/>
      <c r="KB40" s="251"/>
      <c r="KC40" s="263"/>
      <c r="KD40" s="263"/>
      <c r="KE40" s="250"/>
      <c r="KF40" s="250"/>
      <c r="KG40" s="264"/>
      <c r="KI40" s="247" t="str">
        <f t="shared" si="22"/>
        <v>Group F</v>
      </c>
      <c r="KJ40" s="253"/>
      <c r="KK40" s="253"/>
      <c r="KL40" s="250"/>
      <c r="KM40" s="279"/>
      <c r="KN40" s="280"/>
      <c r="KO40" s="251"/>
      <c r="KP40" s="263"/>
      <c r="KQ40" s="263"/>
      <c r="KR40" s="250"/>
      <c r="KS40" s="250"/>
      <c r="KT40" s="264"/>
      <c r="KV40" s="247" t="str">
        <f t="shared" si="23"/>
        <v>Group F</v>
      </c>
      <c r="KW40" s="253"/>
      <c r="KX40" s="253"/>
      <c r="KY40" s="250"/>
      <c r="KZ40" s="279"/>
      <c r="LA40" s="280"/>
      <c r="LB40" s="251"/>
      <c r="LC40" s="263"/>
      <c r="LD40" s="263"/>
      <c r="LE40" s="250"/>
      <c r="LF40" s="250"/>
      <c r="LG40" s="264"/>
      <c r="LI40" s="247" t="str">
        <f t="shared" si="24"/>
        <v>Group F</v>
      </c>
      <c r="LJ40" s="253"/>
      <c r="LK40" s="253"/>
      <c r="LL40" s="250"/>
      <c r="LM40" s="279"/>
      <c r="LN40" s="280"/>
      <c r="LO40" s="251"/>
      <c r="LP40" s="263"/>
      <c r="LQ40" s="263"/>
      <c r="LR40" s="250"/>
      <c r="LS40" s="250"/>
      <c r="LT40" s="264"/>
      <c r="LV40" s="247" t="str">
        <f t="shared" si="25"/>
        <v>Group F</v>
      </c>
      <c r="LW40" s="253"/>
      <c r="LX40" s="253"/>
      <c r="LY40" s="250"/>
      <c r="LZ40" s="279"/>
      <c r="MA40" s="280"/>
      <c r="MB40" s="251"/>
      <c r="MC40" s="263"/>
      <c r="MD40" s="263"/>
      <c r="ME40" s="250"/>
      <c r="MF40" s="250"/>
      <c r="MG40" s="264"/>
    </row>
    <row r="41" spans="1:345" x14ac:dyDescent="0.25">
      <c r="B41" s="238">
        <f>INDEX(Groups!$C$7:$C$65,MATCH(C41,Groups!$D$7:$D$65,0))</f>
        <v>7</v>
      </c>
      <c r="C41" s="239" t="str">
        <f>CalcF!$P$22</f>
        <v>Netherlands</v>
      </c>
      <c r="D41" s="240">
        <f>INDEX(Groups!$C$7:$C$65,MATCH(E41,Groups!$D$7:$D$65,0))</f>
        <v>18</v>
      </c>
      <c r="E41" s="239" t="str">
        <f>CalcF!$Q$22</f>
        <v>Japan</v>
      </c>
      <c r="F41" s="241" t="str">
        <f>CalcF!$R$22</f>
        <v/>
      </c>
      <c r="G41" s="242" t="str">
        <f>CalcF!$S$22</f>
        <v/>
      </c>
      <c r="I41" s="238">
        <f t="shared" si="468"/>
        <v>7</v>
      </c>
      <c r="J41" s="239" t="str">
        <f t="shared" ref="J41:J46" si="573">$C41</f>
        <v>Netherlands</v>
      </c>
      <c r="K41" s="240">
        <f t="shared" si="26"/>
        <v>18</v>
      </c>
      <c r="L41" s="239" t="str">
        <f t="shared" ref="L41:L46" si="574">$E41</f>
        <v>Japan</v>
      </c>
      <c r="M41" s="275"/>
      <c r="N41" s="275"/>
      <c r="O41" s="270"/>
      <c r="P41" s="240" t="str">
        <f t="shared" ref="P41:P46" si="575">IF(($F41&lt;&gt;"")*($G41&lt;&gt;"")*(M41&lt;&gt;"")*(N41&lt;&gt;""),($F41&gt;$G41)*(M41&gt;N41)+($F41=$G41)*(M41=N41)+($F41&lt;$G41)*(M41&lt;N41),"")</f>
        <v/>
      </c>
      <c r="Q41" s="240" t="str">
        <f>IF((P41&lt;&gt;""),IF(OR($F41&lt;&gt;$G41,PrSettings!$M$4="●"),(($F41-$G41)=(M41-N41))*1,0),"")</f>
        <v/>
      </c>
      <c r="R41" s="240" t="str">
        <f t="shared" ref="R41:R46" si="576">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7">$C41</f>
        <v>Netherlands</v>
      </c>
      <c r="X41" s="240">
        <f t="shared" si="29"/>
        <v>18</v>
      </c>
      <c r="Y41" s="239" t="str">
        <f t="shared" ref="Y41:Y46" si="578">$E41</f>
        <v>Japan</v>
      </c>
      <c r="Z41" s="275"/>
      <c r="AA41" s="275"/>
      <c r="AB41" s="270"/>
      <c r="AC41" s="240" t="str">
        <f t="shared" ref="AC41:AC46" si="579">IF(($F41&lt;&gt;"")*($G41&lt;&gt;"")*(Z41&lt;&gt;"")*(AA41&lt;&gt;""),($F41&gt;$G41)*(Z41&gt;AA41)+($F41=$G41)*(Z41=AA41)+($F41&lt;$G41)*(Z41&lt;AA41),"")</f>
        <v/>
      </c>
      <c r="AD41" s="240" t="str">
        <f>IF((AC41&lt;&gt;""),IF(OR($F41&lt;&gt;$G41,PrSettings!$M$4="●"),(($F41-$G41)=(Z41-AA41))*1,0),"")</f>
        <v/>
      </c>
      <c r="AE41" s="240" t="str">
        <f t="shared" ref="AE41:AE46" si="580">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1">$C41</f>
        <v>Netherlands</v>
      </c>
      <c r="AK41" s="240">
        <f t="shared" si="32"/>
        <v>18</v>
      </c>
      <c r="AL41" s="239" t="str">
        <f t="shared" ref="AL41:AL46" si="582">$E41</f>
        <v>Japan</v>
      </c>
      <c r="AM41" s="275"/>
      <c r="AN41" s="275"/>
      <c r="AO41" s="270"/>
      <c r="AP41" s="240" t="str">
        <f t="shared" ref="AP41:AP46" si="583">IF(($F41&lt;&gt;"")*($G41&lt;&gt;"")*(AM41&lt;&gt;"")*(AN41&lt;&gt;""),($F41&gt;$G41)*(AM41&gt;AN41)+($F41=$G41)*(AM41=AN41)+($F41&lt;$G41)*(AM41&lt;AN41),"")</f>
        <v/>
      </c>
      <c r="AQ41" s="240" t="str">
        <f>IF((AP41&lt;&gt;""),IF(OR($F41&lt;&gt;$G41,PrSettings!$M$4="●"),(($F41-$G41)=(AM41-AN41))*1,0),"")</f>
        <v/>
      </c>
      <c r="AR41" s="240" t="str">
        <f t="shared" ref="AR41:AR46" si="584">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5">$C41</f>
        <v>Netherlands</v>
      </c>
      <c r="AX41" s="240">
        <f t="shared" si="35"/>
        <v>18</v>
      </c>
      <c r="AY41" s="239" t="str">
        <f t="shared" ref="AY41:AY46" si="586">$E41</f>
        <v>Japan</v>
      </c>
      <c r="AZ41" s="275"/>
      <c r="BA41" s="275"/>
      <c r="BB41" s="270"/>
      <c r="BC41" s="240" t="str">
        <f t="shared" ref="BC41:BC46" si="587">IF(($F41&lt;&gt;"")*($G41&lt;&gt;"")*(AZ41&lt;&gt;"")*(BA41&lt;&gt;""),($F41&gt;$G41)*(AZ41&gt;BA41)+($F41=$G41)*(AZ41=BA41)+($F41&lt;$G41)*(AZ41&lt;BA41),"")</f>
        <v/>
      </c>
      <c r="BD41" s="240" t="str">
        <f>IF((BC41&lt;&gt;""),IF(OR($F41&lt;&gt;$G41,PrSettings!$M$4="●"),(($F41-$G41)=(AZ41-BA41))*1,0),"")</f>
        <v/>
      </c>
      <c r="BE41" s="240" t="str">
        <f t="shared" ref="BE41:BE46" si="588">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9">$C41</f>
        <v>Netherlands</v>
      </c>
      <c r="BK41" s="240">
        <f t="shared" si="38"/>
        <v>18</v>
      </c>
      <c r="BL41" s="239" t="str">
        <f t="shared" ref="BL41:BL46" si="590">$E41</f>
        <v>Japan</v>
      </c>
      <c r="BM41" s="275"/>
      <c r="BN41" s="275"/>
      <c r="BO41" s="270"/>
      <c r="BP41" s="240" t="str">
        <f t="shared" ref="BP41:BP46" si="591">IF(($F41&lt;&gt;"")*($G41&lt;&gt;"")*(BM41&lt;&gt;"")*(BN41&lt;&gt;""),($F41&gt;$G41)*(BM41&gt;BN41)+($F41=$G41)*(BM41=BN41)+($F41&lt;$G41)*(BM41&lt;BN41),"")</f>
        <v/>
      </c>
      <c r="BQ41" s="240" t="str">
        <f>IF((BP41&lt;&gt;""),IF(OR($F41&lt;&gt;$G41,PrSettings!$M$4="●"),(($F41-$G41)=(BM41-BN41))*1,0),"")</f>
        <v/>
      </c>
      <c r="BR41" s="240" t="str">
        <f t="shared" ref="BR41:BR46" si="592">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3">$C41</f>
        <v>Netherlands</v>
      </c>
      <c r="BX41" s="240">
        <f t="shared" si="41"/>
        <v>18</v>
      </c>
      <c r="BY41" s="239" t="str">
        <f t="shared" ref="BY41:BY46" si="594">$E41</f>
        <v>Japan</v>
      </c>
      <c r="BZ41" s="275"/>
      <c r="CA41" s="275"/>
      <c r="CB41" s="270"/>
      <c r="CC41" s="240" t="str">
        <f t="shared" ref="CC41:CC46" si="595">IF(($F41&lt;&gt;"")*($G41&lt;&gt;"")*(BZ41&lt;&gt;"")*(CA41&lt;&gt;""),($F41&gt;$G41)*(BZ41&gt;CA41)+($F41=$G41)*(BZ41=CA41)+($F41&lt;$G41)*(BZ41&lt;CA41),"")</f>
        <v/>
      </c>
      <c r="CD41" s="240" t="str">
        <f>IF((CC41&lt;&gt;""),IF(OR($F41&lt;&gt;$G41,PrSettings!$M$4="●"),(($F41-$G41)=(BZ41-CA41))*1,0),"")</f>
        <v/>
      </c>
      <c r="CE41" s="240" t="str">
        <f t="shared" ref="CE41:CE46" si="596">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7">$C41</f>
        <v>Netherlands</v>
      </c>
      <c r="CK41" s="240">
        <f t="shared" si="44"/>
        <v>18</v>
      </c>
      <c r="CL41" s="239" t="str">
        <f t="shared" ref="CL41:CL46" si="598">$E41</f>
        <v>Japan</v>
      </c>
      <c r="CM41" s="275"/>
      <c r="CN41" s="275"/>
      <c r="CO41" s="270"/>
      <c r="CP41" s="240" t="str">
        <f t="shared" ref="CP41:CP46" si="599">IF(($F41&lt;&gt;"")*($G41&lt;&gt;"")*(CM41&lt;&gt;"")*(CN41&lt;&gt;""),($F41&gt;$G41)*(CM41&gt;CN41)+($F41=$G41)*(CM41=CN41)+($F41&lt;$G41)*(CM41&lt;CN41),"")</f>
        <v/>
      </c>
      <c r="CQ41" s="240" t="str">
        <f>IF((CP41&lt;&gt;""),IF(OR($F41&lt;&gt;$G41,PrSettings!$M$4="●"),(($F41-$G41)=(CM41-CN41))*1,0),"")</f>
        <v/>
      </c>
      <c r="CR41" s="240" t="str">
        <f t="shared" ref="CR41:CR46" si="600">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1">$C41</f>
        <v>Netherlands</v>
      </c>
      <c r="CX41" s="240">
        <f t="shared" si="47"/>
        <v>18</v>
      </c>
      <c r="CY41" s="239" t="str">
        <f t="shared" ref="CY41:CY46" si="602">$E41</f>
        <v>Japan</v>
      </c>
      <c r="CZ41" s="275"/>
      <c r="DA41" s="275"/>
      <c r="DB41" s="270"/>
      <c r="DC41" s="240" t="str">
        <f t="shared" ref="DC41:DC46" si="603">IF(($F41&lt;&gt;"")*($G41&lt;&gt;"")*(CZ41&lt;&gt;"")*(DA41&lt;&gt;""),($F41&gt;$G41)*(CZ41&gt;DA41)+($F41=$G41)*(CZ41=DA41)+($F41&lt;$G41)*(CZ41&lt;DA41),"")</f>
        <v/>
      </c>
      <c r="DD41" s="240" t="str">
        <f>IF((DC41&lt;&gt;""),IF(OR($F41&lt;&gt;$G41,PrSettings!$M$4="●"),(($F41-$G41)=(CZ41-DA41))*1,0),"")</f>
        <v/>
      </c>
      <c r="DE41" s="240" t="str">
        <f t="shared" ref="DE41:DE46" si="604">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5">$C41</f>
        <v>Netherlands</v>
      </c>
      <c r="DK41" s="240">
        <f t="shared" si="50"/>
        <v>18</v>
      </c>
      <c r="DL41" s="239" t="str">
        <f t="shared" ref="DL41:DL46" si="606">$E41</f>
        <v>Japan</v>
      </c>
      <c r="DM41" s="275"/>
      <c r="DN41" s="275"/>
      <c r="DO41" s="270"/>
      <c r="DP41" s="240" t="str">
        <f t="shared" ref="DP41:DP46" si="607">IF(($F41&lt;&gt;"")*($G41&lt;&gt;"")*(DM41&lt;&gt;"")*(DN41&lt;&gt;""),($F41&gt;$G41)*(DM41&gt;DN41)+($F41=$G41)*(DM41=DN41)+($F41&lt;$G41)*(DM41&lt;DN41),"")</f>
        <v/>
      </c>
      <c r="DQ41" s="240" t="str">
        <f>IF((DP41&lt;&gt;""),IF(OR($F41&lt;&gt;$G41,PrSettings!$M$4="●"),(($F41-$G41)=(DM41-DN41))*1,0),"")</f>
        <v/>
      </c>
      <c r="DR41" s="240" t="str">
        <f t="shared" ref="DR41:DR46" si="608">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9">$C41</f>
        <v>Netherlands</v>
      </c>
      <c r="DX41" s="240">
        <f t="shared" si="53"/>
        <v>18</v>
      </c>
      <c r="DY41" s="239" t="str">
        <f t="shared" ref="DY41:DY46" si="610">$E41</f>
        <v>Japan</v>
      </c>
      <c r="DZ41" s="275"/>
      <c r="EA41" s="275"/>
      <c r="EB41" s="270"/>
      <c r="EC41" s="240" t="str">
        <f t="shared" ref="EC41:EC46" si="611">IF(($F41&lt;&gt;"")*($G41&lt;&gt;"")*(DZ41&lt;&gt;"")*(EA41&lt;&gt;""),($F41&gt;$G41)*(DZ41&gt;EA41)+($F41=$G41)*(DZ41=EA41)+($F41&lt;$G41)*(DZ41&lt;EA41),"")</f>
        <v/>
      </c>
      <c r="ED41" s="240" t="str">
        <f>IF((EC41&lt;&gt;""),IF(OR($F41&lt;&gt;$G41,PrSettings!$M$4="●"),(($F41-$G41)=(DZ41-EA41))*1,0),"")</f>
        <v/>
      </c>
      <c r="EE41" s="240" t="str">
        <f t="shared" ref="EE41:EE46" si="612">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3">$C41</f>
        <v>Netherlands</v>
      </c>
      <c r="EK41" s="240">
        <f t="shared" si="56"/>
        <v>18</v>
      </c>
      <c r="EL41" s="239" t="str">
        <f t="shared" ref="EL41:EL46" si="614">$E41</f>
        <v>Japan</v>
      </c>
      <c r="EM41" s="275"/>
      <c r="EN41" s="275"/>
      <c r="EO41" s="270"/>
      <c r="EP41" s="240" t="str">
        <f t="shared" ref="EP41:EP46" si="615">IF(($F41&lt;&gt;"")*($G41&lt;&gt;"")*(EM41&lt;&gt;"")*(EN41&lt;&gt;""),($F41&gt;$G41)*(EM41&gt;EN41)+($F41=$G41)*(EM41=EN41)+($F41&lt;$G41)*(EM41&lt;EN41),"")</f>
        <v/>
      </c>
      <c r="EQ41" s="240" t="str">
        <f>IF((EP41&lt;&gt;""),IF(OR($F41&lt;&gt;$G41,PrSettings!$M$4="●"),(($F41-$G41)=(EM41-EN41))*1,0),"")</f>
        <v/>
      </c>
      <c r="ER41" s="240" t="str">
        <f t="shared" ref="ER41:ER46" si="616">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7">$C41</f>
        <v>Netherlands</v>
      </c>
      <c r="EX41" s="240">
        <f t="shared" si="59"/>
        <v>18</v>
      </c>
      <c r="EY41" s="239" t="str">
        <f t="shared" ref="EY41:EY46" si="618">$E41</f>
        <v>Japan</v>
      </c>
      <c r="EZ41" s="275"/>
      <c r="FA41" s="275"/>
      <c r="FB41" s="270"/>
      <c r="FC41" s="240" t="str">
        <f t="shared" ref="FC41:FC46" si="619">IF(($F41&lt;&gt;"")*($G41&lt;&gt;"")*(EZ41&lt;&gt;"")*(FA41&lt;&gt;""),($F41&gt;$G41)*(EZ41&gt;FA41)+($F41=$G41)*(EZ41=FA41)+($F41&lt;$G41)*(EZ41&lt;FA41),"")</f>
        <v/>
      </c>
      <c r="FD41" s="240" t="str">
        <f>IF((FC41&lt;&gt;""),IF(OR($F41&lt;&gt;$G41,PrSettings!$M$4="●"),(($F41-$G41)=(EZ41-FA41))*1,0),"")</f>
        <v/>
      </c>
      <c r="FE41" s="240" t="str">
        <f t="shared" ref="FE41:FE46" si="620">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1">$C41</f>
        <v>Netherlands</v>
      </c>
      <c r="FK41" s="240">
        <f t="shared" si="62"/>
        <v>18</v>
      </c>
      <c r="FL41" s="239" t="str">
        <f t="shared" ref="FL41:FL46" si="622">$E41</f>
        <v>Japan</v>
      </c>
      <c r="FM41" s="275"/>
      <c r="FN41" s="275"/>
      <c r="FO41" s="270"/>
      <c r="FP41" s="240" t="str">
        <f t="shared" ref="FP41:FP46" si="623">IF(($F41&lt;&gt;"")*($G41&lt;&gt;"")*(FM41&lt;&gt;"")*(FN41&lt;&gt;""),($F41&gt;$G41)*(FM41&gt;FN41)+($F41=$G41)*(FM41=FN41)+($F41&lt;$G41)*(FM41&lt;FN41),"")</f>
        <v/>
      </c>
      <c r="FQ41" s="240" t="str">
        <f>IF((FP41&lt;&gt;""),IF(OR($F41&lt;&gt;$G41,PrSettings!$M$4="●"),(($F41-$G41)=(FM41-FN41))*1,0),"")</f>
        <v/>
      </c>
      <c r="FR41" s="240" t="str">
        <f t="shared" ref="FR41:FR46" si="624">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5">$C41</f>
        <v>Netherlands</v>
      </c>
      <c r="FX41" s="240">
        <f t="shared" si="65"/>
        <v>18</v>
      </c>
      <c r="FY41" s="239" t="str">
        <f t="shared" ref="FY41:FY46" si="626">$E41</f>
        <v>Japan</v>
      </c>
      <c r="FZ41" s="275"/>
      <c r="GA41" s="275"/>
      <c r="GB41" s="270"/>
      <c r="GC41" s="240" t="str">
        <f t="shared" ref="GC41:GC46" si="627">IF(($F41&lt;&gt;"")*($G41&lt;&gt;"")*(FZ41&lt;&gt;"")*(GA41&lt;&gt;""),($F41&gt;$G41)*(FZ41&gt;GA41)+($F41=$G41)*(FZ41=GA41)+($F41&lt;$G41)*(FZ41&lt;GA41),"")</f>
        <v/>
      </c>
      <c r="GD41" s="240" t="str">
        <f>IF((GC41&lt;&gt;""),IF(OR($F41&lt;&gt;$G41,PrSettings!$M$4="●"),(($F41-$G41)=(FZ41-GA41))*1,0),"")</f>
        <v/>
      </c>
      <c r="GE41" s="240" t="str">
        <f t="shared" ref="GE41:GE46" si="628">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9">$C41</f>
        <v>Netherlands</v>
      </c>
      <c r="GK41" s="240">
        <f t="shared" si="68"/>
        <v>18</v>
      </c>
      <c r="GL41" s="239" t="str">
        <f t="shared" ref="GL41:GL46" si="630">$E41</f>
        <v>Japan</v>
      </c>
      <c r="GM41" s="275"/>
      <c r="GN41" s="275"/>
      <c r="GO41" s="270"/>
      <c r="GP41" s="240" t="str">
        <f t="shared" ref="GP41:GP46" si="631">IF(($F41&lt;&gt;"")*($G41&lt;&gt;"")*(GM41&lt;&gt;"")*(GN41&lt;&gt;""),($F41&gt;$G41)*(GM41&gt;GN41)+($F41=$G41)*(GM41=GN41)+($F41&lt;$G41)*(GM41&lt;GN41),"")</f>
        <v/>
      </c>
      <c r="GQ41" s="240" t="str">
        <f>IF((GP41&lt;&gt;""),IF(OR($F41&lt;&gt;$G41,PrSettings!$M$4="●"),(($F41-$G41)=(GM41-GN41))*1,0),"")</f>
        <v/>
      </c>
      <c r="GR41" s="240" t="str">
        <f t="shared" ref="GR41:GR46" si="632">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3">$C41</f>
        <v>Netherlands</v>
      </c>
      <c r="GX41" s="240">
        <f t="shared" si="71"/>
        <v>18</v>
      </c>
      <c r="GY41" s="239" t="str">
        <f t="shared" ref="GY41:GY46" si="634">$E41</f>
        <v>Japan</v>
      </c>
      <c r="GZ41" s="275"/>
      <c r="HA41" s="275"/>
      <c r="HB41" s="270"/>
      <c r="HC41" s="240" t="str">
        <f t="shared" ref="HC41:HC46" si="635">IF(($F41&lt;&gt;"")*($G41&lt;&gt;"")*(GZ41&lt;&gt;"")*(HA41&lt;&gt;""),($F41&gt;$G41)*(GZ41&gt;HA41)+($F41=$G41)*(GZ41=HA41)+($F41&lt;$G41)*(GZ41&lt;HA41),"")</f>
        <v/>
      </c>
      <c r="HD41" s="240" t="str">
        <f>IF((HC41&lt;&gt;""),IF(OR($F41&lt;&gt;$G41,PrSettings!$M$4="●"),(($F41-$G41)=(GZ41-HA41))*1,0),"")</f>
        <v/>
      </c>
      <c r="HE41" s="240" t="str">
        <f t="shared" ref="HE41:HE46" si="636">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7">$C41</f>
        <v>Netherlands</v>
      </c>
      <c r="HK41" s="240">
        <f t="shared" si="74"/>
        <v>18</v>
      </c>
      <c r="HL41" s="239" t="str">
        <f t="shared" ref="HL41:HL46" si="638">$E41</f>
        <v>Japan</v>
      </c>
      <c r="HM41" s="275"/>
      <c r="HN41" s="275"/>
      <c r="HO41" s="270"/>
      <c r="HP41" s="240" t="str">
        <f t="shared" ref="HP41:HP46" si="639">IF(($F41&lt;&gt;"")*($G41&lt;&gt;"")*(HM41&lt;&gt;"")*(HN41&lt;&gt;""),($F41&gt;$G41)*(HM41&gt;HN41)+($F41=$G41)*(HM41=HN41)+($F41&lt;$G41)*(HM41&lt;HN41),"")</f>
        <v/>
      </c>
      <c r="HQ41" s="240" t="str">
        <f>IF((HP41&lt;&gt;""),IF(OR($F41&lt;&gt;$G41,PrSettings!$M$4="●"),(($F41-$G41)=(HM41-HN41))*1,0),"")</f>
        <v/>
      </c>
      <c r="HR41" s="240" t="str">
        <f t="shared" ref="HR41:HR46" si="640">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1">$C41</f>
        <v>Netherlands</v>
      </c>
      <c r="HX41" s="240">
        <f t="shared" si="77"/>
        <v>18</v>
      </c>
      <c r="HY41" s="239" t="str">
        <f t="shared" ref="HY41:HY46" si="642">$E41</f>
        <v>Japan</v>
      </c>
      <c r="HZ41" s="275"/>
      <c r="IA41" s="275"/>
      <c r="IB41" s="270"/>
      <c r="IC41" s="240" t="str">
        <f t="shared" ref="IC41:IC46" si="643">IF(($F41&lt;&gt;"")*($G41&lt;&gt;"")*(HZ41&lt;&gt;"")*(IA41&lt;&gt;""),($F41&gt;$G41)*(HZ41&gt;IA41)+($F41=$G41)*(HZ41=IA41)+($F41&lt;$G41)*(HZ41&lt;IA41),"")</f>
        <v/>
      </c>
      <c r="ID41" s="240" t="str">
        <f>IF((IC41&lt;&gt;""),IF(OR($F41&lt;&gt;$G41,PrSettings!$M$4="●"),(($F41-$G41)=(HZ41-IA41))*1,0),"")</f>
        <v/>
      </c>
      <c r="IE41" s="240" t="str">
        <f t="shared" ref="IE41:IE46" si="644">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5">$C41</f>
        <v>Netherlands</v>
      </c>
      <c r="IK41" s="240">
        <f t="shared" si="80"/>
        <v>18</v>
      </c>
      <c r="IL41" s="239" t="str">
        <f t="shared" ref="IL41:IL46" si="646">$E41</f>
        <v>Japan</v>
      </c>
      <c r="IM41" s="275"/>
      <c r="IN41" s="275"/>
      <c r="IO41" s="270"/>
      <c r="IP41" s="240" t="str">
        <f t="shared" ref="IP41:IP46" si="647">IF(($F41&lt;&gt;"")*($G41&lt;&gt;"")*(IM41&lt;&gt;"")*(IN41&lt;&gt;""),($F41&gt;$G41)*(IM41&gt;IN41)+($F41=$G41)*(IM41=IN41)+($F41&lt;$G41)*(IM41&lt;IN41),"")</f>
        <v/>
      </c>
      <c r="IQ41" s="240" t="str">
        <f>IF((IP41&lt;&gt;""),IF(OR($F41&lt;&gt;$G41,PrSettings!$M$4="●"),(($F41-$G41)=(IM41-IN41))*1,0),"")</f>
        <v/>
      </c>
      <c r="IR41" s="240" t="str">
        <f t="shared" ref="IR41:IR46" si="648">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9">$C41</f>
        <v>Netherlands</v>
      </c>
      <c r="IX41" s="240">
        <f t="shared" si="83"/>
        <v>18</v>
      </c>
      <c r="IY41" s="239" t="str">
        <f t="shared" ref="IY41:IY46" si="650">$E41</f>
        <v>Japan</v>
      </c>
      <c r="IZ41" s="275"/>
      <c r="JA41" s="275"/>
      <c r="JB41" s="270"/>
      <c r="JC41" s="240" t="str">
        <f t="shared" ref="JC41:JC46" si="651">IF(($F41&lt;&gt;"")*($G41&lt;&gt;"")*(IZ41&lt;&gt;"")*(JA41&lt;&gt;""),($F41&gt;$G41)*(IZ41&gt;JA41)+($F41=$G41)*(IZ41=JA41)+($F41&lt;$G41)*(IZ41&lt;JA41),"")</f>
        <v/>
      </c>
      <c r="JD41" s="240" t="str">
        <f>IF((JC41&lt;&gt;""),IF(OR($F41&lt;&gt;$G41,PrSettings!$M$4="●"),(($F41-$G41)=(IZ41-JA41))*1,0),"")</f>
        <v/>
      </c>
      <c r="JE41" s="240" t="str">
        <f t="shared" ref="JE41:JE46" si="652">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3">$C41</f>
        <v>Netherlands</v>
      </c>
      <c r="JK41" s="240">
        <f t="shared" si="86"/>
        <v>18</v>
      </c>
      <c r="JL41" s="239" t="str">
        <f t="shared" ref="JL41:JL46" si="654">$E41</f>
        <v>Japan</v>
      </c>
      <c r="JM41" s="275"/>
      <c r="JN41" s="275"/>
      <c r="JO41" s="270"/>
      <c r="JP41" s="240" t="str">
        <f t="shared" ref="JP41:JP46" si="655">IF(($F41&lt;&gt;"")*($G41&lt;&gt;"")*(JM41&lt;&gt;"")*(JN41&lt;&gt;""),($F41&gt;$G41)*(JM41&gt;JN41)+($F41=$G41)*(JM41=JN41)+($F41&lt;$G41)*(JM41&lt;JN41),"")</f>
        <v/>
      </c>
      <c r="JQ41" s="240" t="str">
        <f>IF((JP41&lt;&gt;""),IF(OR($F41&lt;&gt;$G41,PrSettings!$M$4="●"),(($F41-$G41)=(JM41-JN41))*1,0),"")</f>
        <v/>
      </c>
      <c r="JR41" s="240" t="str">
        <f t="shared" ref="JR41:JR46" si="656">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7">$C41</f>
        <v>Netherlands</v>
      </c>
      <c r="JX41" s="240">
        <f t="shared" si="89"/>
        <v>18</v>
      </c>
      <c r="JY41" s="239" t="str">
        <f t="shared" ref="JY41:JY46" si="658">$E41</f>
        <v>Japan</v>
      </c>
      <c r="JZ41" s="275"/>
      <c r="KA41" s="275"/>
      <c r="KB41" s="270"/>
      <c r="KC41" s="240" t="str">
        <f t="shared" ref="KC41:KC46" si="659">IF(($F41&lt;&gt;"")*($G41&lt;&gt;"")*(JZ41&lt;&gt;"")*(KA41&lt;&gt;""),($F41&gt;$G41)*(JZ41&gt;KA41)+($F41=$G41)*(JZ41=KA41)+($F41&lt;$G41)*(JZ41&lt;KA41),"")</f>
        <v/>
      </c>
      <c r="KD41" s="240" t="str">
        <f>IF((KC41&lt;&gt;""),IF(OR($F41&lt;&gt;$G41,PrSettings!$M$4="●"),(($F41-$G41)=(JZ41-KA41))*1,0),"")</f>
        <v/>
      </c>
      <c r="KE41" s="240" t="str">
        <f t="shared" ref="KE41:KE46" si="660">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1">$C41</f>
        <v>Netherlands</v>
      </c>
      <c r="KK41" s="240">
        <f t="shared" si="92"/>
        <v>18</v>
      </c>
      <c r="KL41" s="239" t="str">
        <f t="shared" ref="KL41:KL46" si="662">$E41</f>
        <v>Japan</v>
      </c>
      <c r="KM41" s="275"/>
      <c r="KN41" s="275"/>
      <c r="KO41" s="270"/>
      <c r="KP41" s="240" t="str">
        <f t="shared" ref="KP41:KP46" si="663">IF(($F41&lt;&gt;"")*($G41&lt;&gt;"")*(KM41&lt;&gt;"")*(KN41&lt;&gt;""),($F41&gt;$G41)*(KM41&gt;KN41)+($F41=$G41)*(KM41=KN41)+($F41&lt;$G41)*(KM41&lt;KN41),"")</f>
        <v/>
      </c>
      <c r="KQ41" s="240" t="str">
        <f>IF((KP41&lt;&gt;""),IF(OR($F41&lt;&gt;$G41,PrSettings!$M$4="●"),(($F41-$G41)=(KM41-KN41))*1,0),"")</f>
        <v/>
      </c>
      <c r="KR41" s="240" t="str">
        <f t="shared" ref="KR41:KR46" si="664">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5">$C41</f>
        <v>Netherlands</v>
      </c>
      <c r="KX41" s="240">
        <f t="shared" si="95"/>
        <v>18</v>
      </c>
      <c r="KY41" s="239" t="str">
        <f t="shared" ref="KY41:KY46" si="666">$E41</f>
        <v>Japan</v>
      </c>
      <c r="KZ41" s="275"/>
      <c r="LA41" s="275"/>
      <c r="LB41" s="270"/>
      <c r="LC41" s="240" t="str">
        <f t="shared" ref="LC41:LC46" si="667">IF(($F41&lt;&gt;"")*($G41&lt;&gt;"")*(KZ41&lt;&gt;"")*(LA41&lt;&gt;""),($F41&gt;$G41)*(KZ41&gt;LA41)+($F41=$G41)*(KZ41=LA41)+($F41&lt;$G41)*(KZ41&lt;LA41),"")</f>
        <v/>
      </c>
      <c r="LD41" s="240" t="str">
        <f>IF((LC41&lt;&gt;""),IF(OR($F41&lt;&gt;$G41,PrSettings!$M$4="●"),(($F41-$G41)=(KZ41-LA41))*1,0),"")</f>
        <v/>
      </c>
      <c r="LE41" s="240" t="str">
        <f t="shared" ref="LE41:LE46" si="668">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9">$C41</f>
        <v>Netherlands</v>
      </c>
      <c r="LK41" s="240">
        <f t="shared" si="98"/>
        <v>18</v>
      </c>
      <c r="LL41" s="239" t="str">
        <f t="shared" ref="LL41:LL46" si="670">$E41</f>
        <v>Japan</v>
      </c>
      <c r="LM41" s="275"/>
      <c r="LN41" s="275"/>
      <c r="LO41" s="270"/>
      <c r="LP41" s="240" t="str">
        <f t="shared" ref="LP41:LP46" si="671">IF(($F41&lt;&gt;"")*($G41&lt;&gt;"")*(LM41&lt;&gt;"")*(LN41&lt;&gt;""),($F41&gt;$G41)*(LM41&gt;LN41)+($F41=$G41)*(LM41=LN41)+($F41&lt;$G41)*(LM41&lt;LN41),"")</f>
        <v/>
      </c>
      <c r="LQ41" s="240" t="str">
        <f>IF((LP41&lt;&gt;""),IF(OR($F41&lt;&gt;$G41,PrSettings!$M$4="●"),(($F41-$G41)=(LM41-LN41))*1,0),"")</f>
        <v/>
      </c>
      <c r="LR41" s="240" t="str">
        <f t="shared" ref="LR41:LR46" si="672">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3">$C41</f>
        <v>Netherlands</v>
      </c>
      <c r="LX41" s="240">
        <f t="shared" si="101"/>
        <v>18</v>
      </c>
      <c r="LY41" s="239" t="str">
        <f t="shared" ref="LY41:LY46" si="674">$E41</f>
        <v>Japan</v>
      </c>
      <c r="LZ41" s="275"/>
      <c r="MA41" s="275"/>
      <c r="MB41" s="270"/>
      <c r="MC41" s="240" t="str">
        <f t="shared" ref="MC41:MC46" si="675">IF(($F41&lt;&gt;"")*($G41&lt;&gt;"")*(LZ41&lt;&gt;"")*(MA41&lt;&gt;""),($F41&gt;$G41)*(LZ41&gt;MA41)+($F41=$G41)*(LZ41=MA41)+($F41&lt;$G41)*(LZ41&lt;MA41),"")</f>
        <v/>
      </c>
      <c r="MD41" s="240" t="str">
        <f>IF((MC41&lt;&gt;""),IF(OR($F41&lt;&gt;$G41,PrSettings!$M$4="●"),(($F41-$G41)=(LZ41-MA41))*1,0),"")</f>
        <v/>
      </c>
      <c r="ME41" s="240" t="str">
        <f t="shared" ref="ME41:ME46" si="676">IF((MC41&lt;&gt;""),($F41=LZ41)*($G41=MA41),"")</f>
        <v/>
      </c>
      <c r="MF41" s="240" t="str">
        <f>IF(MC41&lt;&gt;"",IF(ABS($F41-$G41)&gt;=PrSettings!$M$7,(ABS($F41-$G41-LZ41+MA41)&lt;=1)*1,IF(AND(MC41,$F41=$G41,$F41&gt;=PrSettings!$M$6),(ABS(LZ41-$F41)&lt;=1)*1,IF(AND(MC41,$F41+$G41&gt;=PrSettings!$M$8),(ABS(LZ41-$F41)+ABS(MA41-$G41)&lt;=1)*1,""))),"")</f>
        <v/>
      </c>
      <c r="MG41" s="272"/>
    </row>
    <row r="42" spans="1:345" x14ac:dyDescent="0.25">
      <c r="B42" s="238">
        <f>INDEX(Groups!$C$7:$C$65,MATCH(C42,Groups!$D$7:$D$65,0))</f>
        <v>38</v>
      </c>
      <c r="C42" s="239" t="str">
        <f>CalcF!$P$23</f>
        <v>Sweden</v>
      </c>
      <c r="D42" s="240">
        <f>INDEX(Groups!$C$7:$C$65,MATCH(E42,Groups!$D$7:$D$65,0))</f>
        <v>44</v>
      </c>
      <c r="E42" s="239" t="str">
        <f>CalcF!$Q$23</f>
        <v>Tunisia</v>
      </c>
      <c r="F42" s="821" t="str">
        <f>CalcF!$R$23</f>
        <v/>
      </c>
      <c r="G42" s="242" t="str">
        <f>CalcF!$S$23</f>
        <v/>
      </c>
      <c r="I42" s="238">
        <f t="shared" si="468"/>
        <v>38</v>
      </c>
      <c r="J42" s="239" t="str">
        <f t="shared" si="573"/>
        <v>Sweden</v>
      </c>
      <c r="K42" s="240">
        <f t="shared" si="26"/>
        <v>44</v>
      </c>
      <c r="L42" s="239" t="str">
        <f t="shared" si="574"/>
        <v>Tunisia</v>
      </c>
      <c r="M42" s="275"/>
      <c r="N42" s="275"/>
      <c r="O42" s="271"/>
      <c r="P42" s="240" t="str">
        <f t="shared" si="575"/>
        <v/>
      </c>
      <c r="Q42" s="240" t="str">
        <f>IF((P42&lt;&gt;""),IF(OR($F42&lt;&gt;$G42,PrSettings!$M$4="●"),(($F42-$G42)=(M42-N42))*1,0),"")</f>
        <v/>
      </c>
      <c r="R42" s="240" t="str">
        <f t="shared" si="576"/>
        <v/>
      </c>
      <c r="S42" s="240" t="str">
        <f>IF(P42&lt;&gt;"",IF(ABS($F42-$G42)&gt;=PrSettings!$M$7,(ABS($F42-$G42-M42+N42)&lt;=1)*1,IF(AND(P42,$F42=$G42,$F42&gt;=PrSettings!$M$6),(ABS(M42-$F42)&lt;=1)*1,IF(AND(P42,$F42+$G42&gt;=PrSettings!$M$8),(ABS(M42-$F42)+ABS(N42-$G42)&lt;=1)*1,""))),"")</f>
        <v/>
      </c>
      <c r="T42" s="273"/>
      <c r="V42" s="238">
        <f t="shared" si="1"/>
        <v>38</v>
      </c>
      <c r="W42" s="239" t="str">
        <f t="shared" si="577"/>
        <v>Sweden</v>
      </c>
      <c r="X42" s="240">
        <f t="shared" si="29"/>
        <v>44</v>
      </c>
      <c r="Y42" s="239" t="str">
        <f t="shared" si="578"/>
        <v>Tunisia</v>
      </c>
      <c r="Z42" s="275"/>
      <c r="AA42" s="275"/>
      <c r="AB42" s="271"/>
      <c r="AC42" s="240" t="str">
        <f t="shared" si="579"/>
        <v/>
      </c>
      <c r="AD42" s="240" t="str">
        <f>IF((AC42&lt;&gt;""),IF(OR($F42&lt;&gt;$G42,PrSettings!$M$4="●"),(($F42-$G42)=(Z42-AA42))*1,0),"")</f>
        <v/>
      </c>
      <c r="AE42" s="240" t="str">
        <f t="shared" si="580"/>
        <v/>
      </c>
      <c r="AF42" s="240" t="str">
        <f>IF(AC42&lt;&gt;"",IF(ABS($F42-$G42)&gt;=PrSettings!$M$7,(ABS($F42-$G42-Z42+AA42)&lt;=1)*1,IF(AND(AC42,$F42=$G42,$F42&gt;=PrSettings!$M$6),(ABS(Z42-$F42)&lt;=1)*1,IF(AND(AC42,$F42+$G42&gt;=PrSettings!$M$8),(ABS(Z42-$F42)+ABS(AA42-$G42)&lt;=1)*1,""))),"")</f>
        <v/>
      </c>
      <c r="AG42" s="273"/>
      <c r="AI42" s="238">
        <f t="shared" si="2"/>
        <v>38</v>
      </c>
      <c r="AJ42" s="239" t="str">
        <f t="shared" si="581"/>
        <v>Sweden</v>
      </c>
      <c r="AK42" s="240">
        <f t="shared" si="32"/>
        <v>44</v>
      </c>
      <c r="AL42" s="239" t="str">
        <f t="shared" si="582"/>
        <v>Tunisia</v>
      </c>
      <c r="AM42" s="275"/>
      <c r="AN42" s="275"/>
      <c r="AO42" s="271"/>
      <c r="AP42" s="240" t="str">
        <f t="shared" si="583"/>
        <v/>
      </c>
      <c r="AQ42" s="240" t="str">
        <f>IF((AP42&lt;&gt;""),IF(OR($F42&lt;&gt;$G42,PrSettings!$M$4="●"),(($F42-$G42)=(AM42-AN42))*1,0),"")</f>
        <v/>
      </c>
      <c r="AR42" s="240" t="str">
        <f t="shared" si="584"/>
        <v/>
      </c>
      <c r="AS42" s="240" t="str">
        <f>IF(AP42&lt;&gt;"",IF(ABS($F42-$G42)&gt;=PrSettings!$M$7,(ABS($F42-$G42-AM42+AN42)&lt;=1)*1,IF(AND(AP42,$F42=$G42,$F42&gt;=PrSettings!$M$6),(ABS(AM42-$F42)&lt;=1)*1,IF(AND(AP42,$F42+$G42&gt;=PrSettings!$M$8),(ABS(AM42-$F42)+ABS(AN42-$G42)&lt;=1)*1,""))),"")</f>
        <v/>
      </c>
      <c r="AT42" s="273"/>
      <c r="AV42" s="238">
        <f t="shared" si="3"/>
        <v>38</v>
      </c>
      <c r="AW42" s="239" t="str">
        <f t="shared" si="585"/>
        <v>Sweden</v>
      </c>
      <c r="AX42" s="240">
        <f t="shared" si="35"/>
        <v>44</v>
      </c>
      <c r="AY42" s="239" t="str">
        <f t="shared" si="586"/>
        <v>Tunisia</v>
      </c>
      <c r="AZ42" s="275"/>
      <c r="BA42" s="275"/>
      <c r="BB42" s="271"/>
      <c r="BC42" s="240" t="str">
        <f t="shared" si="587"/>
        <v/>
      </c>
      <c r="BD42" s="240" t="str">
        <f>IF((BC42&lt;&gt;""),IF(OR($F42&lt;&gt;$G42,PrSettings!$M$4="●"),(($F42-$G42)=(AZ42-BA42))*1,0),"")</f>
        <v/>
      </c>
      <c r="BE42" s="240" t="str">
        <f t="shared" si="588"/>
        <v/>
      </c>
      <c r="BF42" s="240" t="str">
        <f>IF(BC42&lt;&gt;"",IF(ABS($F42-$G42)&gt;=PrSettings!$M$7,(ABS($F42-$G42-AZ42+BA42)&lt;=1)*1,IF(AND(BC42,$F42=$G42,$F42&gt;=PrSettings!$M$6),(ABS(AZ42-$F42)&lt;=1)*1,IF(AND(BC42,$F42+$G42&gt;=PrSettings!$M$8),(ABS(AZ42-$F42)+ABS(BA42-$G42)&lt;=1)*1,""))),"")</f>
        <v/>
      </c>
      <c r="BG42" s="273"/>
      <c r="BI42" s="238">
        <f t="shared" si="4"/>
        <v>38</v>
      </c>
      <c r="BJ42" s="239" t="str">
        <f t="shared" si="589"/>
        <v>Sweden</v>
      </c>
      <c r="BK42" s="240">
        <f t="shared" si="38"/>
        <v>44</v>
      </c>
      <c r="BL42" s="239" t="str">
        <f t="shared" si="590"/>
        <v>Tunisia</v>
      </c>
      <c r="BM42" s="275"/>
      <c r="BN42" s="275"/>
      <c r="BO42" s="271"/>
      <c r="BP42" s="240" t="str">
        <f t="shared" si="591"/>
        <v/>
      </c>
      <c r="BQ42" s="240" t="str">
        <f>IF((BP42&lt;&gt;""),IF(OR($F42&lt;&gt;$G42,PrSettings!$M$4="●"),(($F42-$G42)=(BM42-BN42))*1,0),"")</f>
        <v/>
      </c>
      <c r="BR42" s="240" t="str">
        <f t="shared" si="592"/>
        <v/>
      </c>
      <c r="BS42" s="240" t="str">
        <f>IF(BP42&lt;&gt;"",IF(ABS($F42-$G42)&gt;=PrSettings!$M$7,(ABS($F42-$G42-BM42+BN42)&lt;=1)*1,IF(AND(BP42,$F42=$G42,$F42&gt;=PrSettings!$M$6),(ABS(BM42-$F42)&lt;=1)*1,IF(AND(BP42,$F42+$G42&gt;=PrSettings!$M$8),(ABS(BM42-$F42)+ABS(BN42-$G42)&lt;=1)*1,""))),"")</f>
        <v/>
      </c>
      <c r="BT42" s="273"/>
      <c r="BV42" s="238">
        <f t="shared" si="5"/>
        <v>38</v>
      </c>
      <c r="BW42" s="239" t="str">
        <f t="shared" si="593"/>
        <v>Sweden</v>
      </c>
      <c r="BX42" s="240">
        <f t="shared" si="41"/>
        <v>44</v>
      </c>
      <c r="BY42" s="239" t="str">
        <f t="shared" si="594"/>
        <v>Tunisia</v>
      </c>
      <c r="BZ42" s="275"/>
      <c r="CA42" s="275"/>
      <c r="CB42" s="271"/>
      <c r="CC42" s="240" t="str">
        <f t="shared" si="595"/>
        <v/>
      </c>
      <c r="CD42" s="240" t="str">
        <f>IF((CC42&lt;&gt;""),IF(OR($F42&lt;&gt;$G42,PrSettings!$M$4="●"),(($F42-$G42)=(BZ42-CA42))*1,0),"")</f>
        <v/>
      </c>
      <c r="CE42" s="240" t="str">
        <f t="shared" si="596"/>
        <v/>
      </c>
      <c r="CF42" s="240" t="str">
        <f>IF(CC42&lt;&gt;"",IF(ABS($F42-$G42)&gt;=PrSettings!$M$7,(ABS($F42-$G42-BZ42+CA42)&lt;=1)*1,IF(AND(CC42,$F42=$G42,$F42&gt;=PrSettings!$M$6),(ABS(BZ42-$F42)&lt;=1)*1,IF(AND(CC42,$F42+$G42&gt;=PrSettings!$M$8),(ABS(BZ42-$F42)+ABS(CA42-$G42)&lt;=1)*1,""))),"")</f>
        <v/>
      </c>
      <c r="CG42" s="273"/>
      <c r="CI42" s="238">
        <f t="shared" si="6"/>
        <v>38</v>
      </c>
      <c r="CJ42" s="239" t="str">
        <f t="shared" si="597"/>
        <v>Sweden</v>
      </c>
      <c r="CK42" s="240">
        <f t="shared" si="44"/>
        <v>44</v>
      </c>
      <c r="CL42" s="239" t="str">
        <f t="shared" si="598"/>
        <v>Tunisia</v>
      </c>
      <c r="CM42" s="275"/>
      <c r="CN42" s="275"/>
      <c r="CO42" s="271"/>
      <c r="CP42" s="240" t="str">
        <f t="shared" si="599"/>
        <v/>
      </c>
      <c r="CQ42" s="240" t="str">
        <f>IF((CP42&lt;&gt;""),IF(OR($F42&lt;&gt;$G42,PrSettings!$M$4="●"),(($F42-$G42)=(CM42-CN42))*1,0),"")</f>
        <v/>
      </c>
      <c r="CR42" s="240" t="str">
        <f t="shared" si="600"/>
        <v/>
      </c>
      <c r="CS42" s="240" t="str">
        <f>IF(CP42&lt;&gt;"",IF(ABS($F42-$G42)&gt;=PrSettings!$M$7,(ABS($F42-$G42-CM42+CN42)&lt;=1)*1,IF(AND(CP42,$F42=$G42,$F42&gt;=PrSettings!$M$6),(ABS(CM42-$F42)&lt;=1)*1,IF(AND(CP42,$F42+$G42&gt;=PrSettings!$M$8),(ABS(CM42-$F42)+ABS(CN42-$G42)&lt;=1)*1,""))),"")</f>
        <v/>
      </c>
      <c r="CT42" s="273"/>
      <c r="CV42" s="238">
        <f t="shared" si="7"/>
        <v>38</v>
      </c>
      <c r="CW42" s="239" t="str">
        <f t="shared" si="601"/>
        <v>Sweden</v>
      </c>
      <c r="CX42" s="240">
        <f t="shared" si="47"/>
        <v>44</v>
      </c>
      <c r="CY42" s="239" t="str">
        <f t="shared" si="602"/>
        <v>Tunisia</v>
      </c>
      <c r="CZ42" s="275"/>
      <c r="DA42" s="275"/>
      <c r="DB42" s="271"/>
      <c r="DC42" s="240" t="str">
        <f t="shared" si="603"/>
        <v/>
      </c>
      <c r="DD42" s="240" t="str">
        <f>IF((DC42&lt;&gt;""),IF(OR($F42&lt;&gt;$G42,PrSettings!$M$4="●"),(($F42-$G42)=(CZ42-DA42))*1,0),"")</f>
        <v/>
      </c>
      <c r="DE42" s="240" t="str">
        <f t="shared" si="604"/>
        <v/>
      </c>
      <c r="DF42" s="240" t="str">
        <f>IF(DC42&lt;&gt;"",IF(ABS($F42-$G42)&gt;=PrSettings!$M$7,(ABS($F42-$G42-CZ42+DA42)&lt;=1)*1,IF(AND(DC42,$F42=$G42,$F42&gt;=PrSettings!$M$6),(ABS(CZ42-$F42)&lt;=1)*1,IF(AND(DC42,$F42+$G42&gt;=PrSettings!$M$8),(ABS(CZ42-$F42)+ABS(DA42-$G42)&lt;=1)*1,""))),"")</f>
        <v/>
      </c>
      <c r="DG42" s="273"/>
      <c r="DI42" s="238">
        <f t="shared" si="8"/>
        <v>38</v>
      </c>
      <c r="DJ42" s="239" t="str">
        <f t="shared" si="605"/>
        <v>Sweden</v>
      </c>
      <c r="DK42" s="240">
        <f t="shared" si="50"/>
        <v>44</v>
      </c>
      <c r="DL42" s="239" t="str">
        <f t="shared" si="606"/>
        <v>Tunisia</v>
      </c>
      <c r="DM42" s="275"/>
      <c r="DN42" s="275"/>
      <c r="DO42" s="271"/>
      <c r="DP42" s="240" t="str">
        <f t="shared" si="607"/>
        <v/>
      </c>
      <c r="DQ42" s="240" t="str">
        <f>IF((DP42&lt;&gt;""),IF(OR($F42&lt;&gt;$G42,PrSettings!$M$4="●"),(($F42-$G42)=(DM42-DN42))*1,0),"")</f>
        <v/>
      </c>
      <c r="DR42" s="240" t="str">
        <f t="shared" si="608"/>
        <v/>
      </c>
      <c r="DS42" s="240" t="str">
        <f>IF(DP42&lt;&gt;"",IF(ABS($F42-$G42)&gt;=PrSettings!$M$7,(ABS($F42-$G42-DM42+DN42)&lt;=1)*1,IF(AND(DP42,$F42=$G42,$F42&gt;=PrSettings!$M$6),(ABS(DM42-$F42)&lt;=1)*1,IF(AND(DP42,$F42+$G42&gt;=PrSettings!$M$8),(ABS(DM42-$F42)+ABS(DN42-$G42)&lt;=1)*1,""))),"")</f>
        <v/>
      </c>
      <c r="DT42" s="273"/>
      <c r="DV42" s="238">
        <f t="shared" si="9"/>
        <v>38</v>
      </c>
      <c r="DW42" s="239" t="str">
        <f t="shared" si="609"/>
        <v>Sweden</v>
      </c>
      <c r="DX42" s="240">
        <f t="shared" si="53"/>
        <v>44</v>
      </c>
      <c r="DY42" s="239" t="str">
        <f t="shared" si="610"/>
        <v>Tunisia</v>
      </c>
      <c r="DZ42" s="275"/>
      <c r="EA42" s="275"/>
      <c r="EB42" s="271"/>
      <c r="EC42" s="240" t="str">
        <f t="shared" si="611"/>
        <v/>
      </c>
      <c r="ED42" s="240" t="str">
        <f>IF((EC42&lt;&gt;""),IF(OR($F42&lt;&gt;$G42,PrSettings!$M$4="●"),(($F42-$G42)=(DZ42-EA42))*1,0),"")</f>
        <v/>
      </c>
      <c r="EE42" s="240" t="str">
        <f t="shared" si="612"/>
        <v/>
      </c>
      <c r="EF42" s="240" t="str">
        <f>IF(EC42&lt;&gt;"",IF(ABS($F42-$G42)&gt;=PrSettings!$M$7,(ABS($F42-$G42-DZ42+EA42)&lt;=1)*1,IF(AND(EC42,$F42=$G42,$F42&gt;=PrSettings!$M$6),(ABS(DZ42-$F42)&lt;=1)*1,IF(AND(EC42,$F42+$G42&gt;=PrSettings!$M$8),(ABS(DZ42-$F42)+ABS(EA42-$G42)&lt;=1)*1,""))),"")</f>
        <v/>
      </c>
      <c r="EG42" s="273"/>
      <c r="EI42" s="238">
        <f t="shared" si="10"/>
        <v>38</v>
      </c>
      <c r="EJ42" s="239" t="str">
        <f t="shared" si="613"/>
        <v>Sweden</v>
      </c>
      <c r="EK42" s="240">
        <f t="shared" si="56"/>
        <v>44</v>
      </c>
      <c r="EL42" s="239" t="str">
        <f t="shared" si="614"/>
        <v>Tunisia</v>
      </c>
      <c r="EM42" s="275"/>
      <c r="EN42" s="275"/>
      <c r="EO42" s="271"/>
      <c r="EP42" s="240" t="str">
        <f t="shared" si="615"/>
        <v/>
      </c>
      <c r="EQ42" s="240" t="str">
        <f>IF((EP42&lt;&gt;""),IF(OR($F42&lt;&gt;$G42,PrSettings!$M$4="●"),(($F42-$G42)=(EM42-EN42))*1,0),"")</f>
        <v/>
      </c>
      <c r="ER42" s="240" t="str">
        <f t="shared" si="616"/>
        <v/>
      </c>
      <c r="ES42" s="240" t="str">
        <f>IF(EP42&lt;&gt;"",IF(ABS($F42-$G42)&gt;=PrSettings!$M$7,(ABS($F42-$G42-EM42+EN42)&lt;=1)*1,IF(AND(EP42,$F42=$G42,$F42&gt;=PrSettings!$M$6),(ABS(EM42-$F42)&lt;=1)*1,IF(AND(EP42,$F42+$G42&gt;=PrSettings!$M$8),(ABS(EM42-$F42)+ABS(EN42-$G42)&lt;=1)*1,""))),"")</f>
        <v/>
      </c>
      <c r="ET42" s="273"/>
      <c r="EV42" s="238">
        <f t="shared" si="11"/>
        <v>38</v>
      </c>
      <c r="EW42" s="239" t="str">
        <f t="shared" si="617"/>
        <v>Sweden</v>
      </c>
      <c r="EX42" s="240">
        <f t="shared" si="59"/>
        <v>44</v>
      </c>
      <c r="EY42" s="239" t="str">
        <f t="shared" si="618"/>
        <v>Tunisia</v>
      </c>
      <c r="EZ42" s="275"/>
      <c r="FA42" s="275"/>
      <c r="FB42" s="271"/>
      <c r="FC42" s="240" t="str">
        <f t="shared" si="619"/>
        <v/>
      </c>
      <c r="FD42" s="240" t="str">
        <f>IF((FC42&lt;&gt;""),IF(OR($F42&lt;&gt;$G42,PrSettings!$M$4="●"),(($F42-$G42)=(EZ42-FA42))*1,0),"")</f>
        <v/>
      </c>
      <c r="FE42" s="240" t="str">
        <f t="shared" si="620"/>
        <v/>
      </c>
      <c r="FF42" s="240" t="str">
        <f>IF(FC42&lt;&gt;"",IF(ABS($F42-$G42)&gt;=PrSettings!$M$7,(ABS($F42-$G42-EZ42+FA42)&lt;=1)*1,IF(AND(FC42,$F42=$G42,$F42&gt;=PrSettings!$M$6),(ABS(EZ42-$F42)&lt;=1)*1,IF(AND(FC42,$F42+$G42&gt;=PrSettings!$M$8),(ABS(EZ42-$F42)+ABS(FA42-$G42)&lt;=1)*1,""))),"")</f>
        <v/>
      </c>
      <c r="FG42" s="273"/>
      <c r="FI42" s="238">
        <f t="shared" si="12"/>
        <v>38</v>
      </c>
      <c r="FJ42" s="239" t="str">
        <f t="shared" si="621"/>
        <v>Sweden</v>
      </c>
      <c r="FK42" s="240">
        <f t="shared" si="62"/>
        <v>44</v>
      </c>
      <c r="FL42" s="239" t="str">
        <f t="shared" si="622"/>
        <v>Tunisia</v>
      </c>
      <c r="FM42" s="275"/>
      <c r="FN42" s="275"/>
      <c r="FO42" s="271"/>
      <c r="FP42" s="240" t="str">
        <f t="shared" si="623"/>
        <v/>
      </c>
      <c r="FQ42" s="240" t="str">
        <f>IF((FP42&lt;&gt;""),IF(OR($F42&lt;&gt;$G42,PrSettings!$M$4="●"),(($F42-$G42)=(FM42-FN42))*1,0),"")</f>
        <v/>
      </c>
      <c r="FR42" s="240" t="str">
        <f t="shared" si="624"/>
        <v/>
      </c>
      <c r="FS42" s="240" t="str">
        <f>IF(FP42&lt;&gt;"",IF(ABS($F42-$G42)&gt;=PrSettings!$M$7,(ABS($F42-$G42-FM42+FN42)&lt;=1)*1,IF(AND(FP42,$F42=$G42,$F42&gt;=PrSettings!$M$6),(ABS(FM42-$F42)&lt;=1)*1,IF(AND(FP42,$F42+$G42&gt;=PrSettings!$M$8),(ABS(FM42-$F42)+ABS(FN42-$G42)&lt;=1)*1,""))),"")</f>
        <v/>
      </c>
      <c r="FT42" s="273"/>
      <c r="FV42" s="238">
        <f t="shared" si="13"/>
        <v>38</v>
      </c>
      <c r="FW42" s="239" t="str">
        <f t="shared" si="625"/>
        <v>Sweden</v>
      </c>
      <c r="FX42" s="240">
        <f t="shared" si="65"/>
        <v>44</v>
      </c>
      <c r="FY42" s="239" t="str">
        <f t="shared" si="626"/>
        <v>Tunisia</v>
      </c>
      <c r="FZ42" s="275"/>
      <c r="GA42" s="275"/>
      <c r="GB42" s="271"/>
      <c r="GC42" s="240" t="str">
        <f t="shared" si="627"/>
        <v/>
      </c>
      <c r="GD42" s="240" t="str">
        <f>IF((GC42&lt;&gt;""),IF(OR($F42&lt;&gt;$G42,PrSettings!$M$4="●"),(($F42-$G42)=(FZ42-GA42))*1,0),"")</f>
        <v/>
      </c>
      <c r="GE42" s="240" t="str">
        <f t="shared" si="628"/>
        <v/>
      </c>
      <c r="GF42" s="240" t="str">
        <f>IF(GC42&lt;&gt;"",IF(ABS($F42-$G42)&gt;=PrSettings!$M$7,(ABS($F42-$G42-FZ42+GA42)&lt;=1)*1,IF(AND(GC42,$F42=$G42,$F42&gt;=PrSettings!$M$6),(ABS(FZ42-$F42)&lt;=1)*1,IF(AND(GC42,$F42+$G42&gt;=PrSettings!$M$8),(ABS(FZ42-$F42)+ABS(GA42-$G42)&lt;=1)*1,""))),"")</f>
        <v/>
      </c>
      <c r="GG42" s="273"/>
      <c r="GI42" s="238">
        <f t="shared" si="14"/>
        <v>38</v>
      </c>
      <c r="GJ42" s="239" t="str">
        <f t="shared" si="629"/>
        <v>Sweden</v>
      </c>
      <c r="GK42" s="240">
        <f t="shared" si="68"/>
        <v>44</v>
      </c>
      <c r="GL42" s="239" t="str">
        <f t="shared" si="630"/>
        <v>Tunisia</v>
      </c>
      <c r="GM42" s="275"/>
      <c r="GN42" s="275"/>
      <c r="GO42" s="271"/>
      <c r="GP42" s="240" t="str">
        <f t="shared" si="631"/>
        <v/>
      </c>
      <c r="GQ42" s="240" t="str">
        <f>IF((GP42&lt;&gt;""),IF(OR($F42&lt;&gt;$G42,PrSettings!$M$4="●"),(($F42-$G42)=(GM42-GN42))*1,0),"")</f>
        <v/>
      </c>
      <c r="GR42" s="240" t="str">
        <f t="shared" si="632"/>
        <v/>
      </c>
      <c r="GS42" s="240" t="str">
        <f>IF(GP42&lt;&gt;"",IF(ABS($F42-$G42)&gt;=PrSettings!$M$7,(ABS($F42-$G42-GM42+GN42)&lt;=1)*1,IF(AND(GP42,$F42=$G42,$F42&gt;=PrSettings!$M$6),(ABS(GM42-$F42)&lt;=1)*1,IF(AND(GP42,$F42+$G42&gt;=PrSettings!$M$8),(ABS(GM42-$F42)+ABS(GN42-$G42)&lt;=1)*1,""))),"")</f>
        <v/>
      </c>
      <c r="GT42" s="273"/>
      <c r="GV42" s="238">
        <f t="shared" si="15"/>
        <v>38</v>
      </c>
      <c r="GW42" s="239" t="str">
        <f t="shared" si="633"/>
        <v>Sweden</v>
      </c>
      <c r="GX42" s="240">
        <f t="shared" si="71"/>
        <v>44</v>
      </c>
      <c r="GY42" s="239" t="str">
        <f t="shared" si="634"/>
        <v>Tunisia</v>
      </c>
      <c r="GZ42" s="275"/>
      <c r="HA42" s="275"/>
      <c r="HB42" s="271"/>
      <c r="HC42" s="240" t="str">
        <f t="shared" si="635"/>
        <v/>
      </c>
      <c r="HD42" s="240" t="str">
        <f>IF((HC42&lt;&gt;""),IF(OR($F42&lt;&gt;$G42,PrSettings!$M$4="●"),(($F42-$G42)=(GZ42-HA42))*1,0),"")</f>
        <v/>
      </c>
      <c r="HE42" s="240" t="str">
        <f t="shared" si="636"/>
        <v/>
      </c>
      <c r="HF42" s="240" t="str">
        <f>IF(HC42&lt;&gt;"",IF(ABS($F42-$G42)&gt;=PrSettings!$M$7,(ABS($F42-$G42-GZ42+HA42)&lt;=1)*1,IF(AND(HC42,$F42=$G42,$F42&gt;=PrSettings!$M$6),(ABS(GZ42-$F42)&lt;=1)*1,IF(AND(HC42,$F42+$G42&gt;=PrSettings!$M$8),(ABS(GZ42-$F42)+ABS(HA42-$G42)&lt;=1)*1,""))),"")</f>
        <v/>
      </c>
      <c r="HG42" s="273"/>
      <c r="HI42" s="238">
        <f t="shared" si="16"/>
        <v>38</v>
      </c>
      <c r="HJ42" s="239" t="str">
        <f t="shared" si="637"/>
        <v>Sweden</v>
      </c>
      <c r="HK42" s="240">
        <f t="shared" si="74"/>
        <v>44</v>
      </c>
      <c r="HL42" s="239" t="str">
        <f t="shared" si="638"/>
        <v>Tunisia</v>
      </c>
      <c r="HM42" s="275"/>
      <c r="HN42" s="275"/>
      <c r="HO42" s="271"/>
      <c r="HP42" s="240" t="str">
        <f t="shared" si="639"/>
        <v/>
      </c>
      <c r="HQ42" s="240" t="str">
        <f>IF((HP42&lt;&gt;""),IF(OR($F42&lt;&gt;$G42,PrSettings!$M$4="●"),(($F42-$G42)=(HM42-HN42))*1,0),"")</f>
        <v/>
      </c>
      <c r="HR42" s="240" t="str">
        <f t="shared" si="640"/>
        <v/>
      </c>
      <c r="HS42" s="240" t="str">
        <f>IF(HP42&lt;&gt;"",IF(ABS($F42-$G42)&gt;=PrSettings!$M$7,(ABS($F42-$G42-HM42+HN42)&lt;=1)*1,IF(AND(HP42,$F42=$G42,$F42&gt;=PrSettings!$M$6),(ABS(HM42-$F42)&lt;=1)*1,IF(AND(HP42,$F42+$G42&gt;=PrSettings!$M$8),(ABS(HM42-$F42)+ABS(HN42-$G42)&lt;=1)*1,""))),"")</f>
        <v/>
      </c>
      <c r="HT42" s="273"/>
      <c r="HV42" s="238">
        <f t="shared" si="17"/>
        <v>38</v>
      </c>
      <c r="HW42" s="239" t="str">
        <f t="shared" si="641"/>
        <v>Sweden</v>
      </c>
      <c r="HX42" s="240">
        <f t="shared" si="77"/>
        <v>44</v>
      </c>
      <c r="HY42" s="239" t="str">
        <f t="shared" si="642"/>
        <v>Tunisia</v>
      </c>
      <c r="HZ42" s="275"/>
      <c r="IA42" s="275"/>
      <c r="IB42" s="271"/>
      <c r="IC42" s="240" t="str">
        <f t="shared" si="643"/>
        <v/>
      </c>
      <c r="ID42" s="240" t="str">
        <f>IF((IC42&lt;&gt;""),IF(OR($F42&lt;&gt;$G42,PrSettings!$M$4="●"),(($F42-$G42)=(HZ42-IA42))*1,0),"")</f>
        <v/>
      </c>
      <c r="IE42" s="240" t="str">
        <f t="shared" si="644"/>
        <v/>
      </c>
      <c r="IF42" s="240" t="str">
        <f>IF(IC42&lt;&gt;"",IF(ABS($F42-$G42)&gt;=PrSettings!$M$7,(ABS($F42-$G42-HZ42+IA42)&lt;=1)*1,IF(AND(IC42,$F42=$G42,$F42&gt;=PrSettings!$M$6),(ABS(HZ42-$F42)&lt;=1)*1,IF(AND(IC42,$F42+$G42&gt;=PrSettings!$M$8),(ABS(HZ42-$F42)+ABS(IA42-$G42)&lt;=1)*1,""))),"")</f>
        <v/>
      </c>
      <c r="IG42" s="273"/>
      <c r="II42" s="238">
        <f t="shared" si="18"/>
        <v>38</v>
      </c>
      <c r="IJ42" s="239" t="str">
        <f t="shared" si="645"/>
        <v>Sweden</v>
      </c>
      <c r="IK42" s="240">
        <f t="shared" si="80"/>
        <v>44</v>
      </c>
      <c r="IL42" s="239" t="str">
        <f t="shared" si="646"/>
        <v>Tunisia</v>
      </c>
      <c r="IM42" s="275"/>
      <c r="IN42" s="275"/>
      <c r="IO42" s="271"/>
      <c r="IP42" s="240" t="str">
        <f t="shared" si="647"/>
        <v/>
      </c>
      <c r="IQ42" s="240" t="str">
        <f>IF((IP42&lt;&gt;""),IF(OR($F42&lt;&gt;$G42,PrSettings!$M$4="●"),(($F42-$G42)=(IM42-IN42))*1,0),"")</f>
        <v/>
      </c>
      <c r="IR42" s="240" t="str">
        <f t="shared" si="648"/>
        <v/>
      </c>
      <c r="IS42" s="240" t="str">
        <f>IF(IP42&lt;&gt;"",IF(ABS($F42-$G42)&gt;=PrSettings!$M$7,(ABS($F42-$G42-IM42+IN42)&lt;=1)*1,IF(AND(IP42,$F42=$G42,$F42&gt;=PrSettings!$M$6),(ABS(IM42-$F42)&lt;=1)*1,IF(AND(IP42,$F42+$G42&gt;=PrSettings!$M$8),(ABS(IM42-$F42)+ABS(IN42-$G42)&lt;=1)*1,""))),"")</f>
        <v/>
      </c>
      <c r="IT42" s="273"/>
      <c r="IV42" s="238">
        <f t="shared" si="19"/>
        <v>38</v>
      </c>
      <c r="IW42" s="239" t="str">
        <f t="shared" si="649"/>
        <v>Sweden</v>
      </c>
      <c r="IX42" s="240">
        <f t="shared" si="83"/>
        <v>44</v>
      </c>
      <c r="IY42" s="239" t="str">
        <f t="shared" si="650"/>
        <v>Tunisia</v>
      </c>
      <c r="IZ42" s="275"/>
      <c r="JA42" s="275"/>
      <c r="JB42" s="271"/>
      <c r="JC42" s="240" t="str">
        <f t="shared" si="651"/>
        <v/>
      </c>
      <c r="JD42" s="240" t="str">
        <f>IF((JC42&lt;&gt;""),IF(OR($F42&lt;&gt;$G42,PrSettings!$M$4="●"),(($F42-$G42)=(IZ42-JA42))*1,0),"")</f>
        <v/>
      </c>
      <c r="JE42" s="240" t="str">
        <f t="shared" si="652"/>
        <v/>
      </c>
      <c r="JF42" s="240" t="str">
        <f>IF(JC42&lt;&gt;"",IF(ABS($F42-$G42)&gt;=PrSettings!$M$7,(ABS($F42-$G42-IZ42+JA42)&lt;=1)*1,IF(AND(JC42,$F42=$G42,$F42&gt;=PrSettings!$M$6),(ABS(IZ42-$F42)&lt;=1)*1,IF(AND(JC42,$F42+$G42&gt;=PrSettings!$M$8),(ABS(IZ42-$F42)+ABS(JA42-$G42)&lt;=1)*1,""))),"")</f>
        <v/>
      </c>
      <c r="JG42" s="273"/>
      <c r="JI42" s="238">
        <f t="shared" si="20"/>
        <v>38</v>
      </c>
      <c r="JJ42" s="239" t="str">
        <f t="shared" si="653"/>
        <v>Sweden</v>
      </c>
      <c r="JK42" s="240">
        <f t="shared" si="86"/>
        <v>44</v>
      </c>
      <c r="JL42" s="239" t="str">
        <f t="shared" si="654"/>
        <v>Tunisia</v>
      </c>
      <c r="JM42" s="275"/>
      <c r="JN42" s="275"/>
      <c r="JO42" s="271"/>
      <c r="JP42" s="240" t="str">
        <f t="shared" si="655"/>
        <v/>
      </c>
      <c r="JQ42" s="240" t="str">
        <f>IF((JP42&lt;&gt;""),IF(OR($F42&lt;&gt;$G42,PrSettings!$M$4="●"),(($F42-$G42)=(JM42-JN42))*1,0),"")</f>
        <v/>
      </c>
      <c r="JR42" s="240" t="str">
        <f t="shared" si="656"/>
        <v/>
      </c>
      <c r="JS42" s="240" t="str">
        <f>IF(JP42&lt;&gt;"",IF(ABS($F42-$G42)&gt;=PrSettings!$M$7,(ABS($F42-$G42-JM42+JN42)&lt;=1)*1,IF(AND(JP42,$F42=$G42,$F42&gt;=PrSettings!$M$6),(ABS(JM42-$F42)&lt;=1)*1,IF(AND(JP42,$F42+$G42&gt;=PrSettings!$M$8),(ABS(JM42-$F42)+ABS(JN42-$G42)&lt;=1)*1,""))),"")</f>
        <v/>
      </c>
      <c r="JT42" s="273"/>
      <c r="JV42" s="238">
        <f t="shared" si="21"/>
        <v>38</v>
      </c>
      <c r="JW42" s="239" t="str">
        <f t="shared" si="657"/>
        <v>Sweden</v>
      </c>
      <c r="JX42" s="240">
        <f t="shared" si="89"/>
        <v>44</v>
      </c>
      <c r="JY42" s="239" t="str">
        <f t="shared" si="658"/>
        <v>Tunisia</v>
      </c>
      <c r="JZ42" s="275"/>
      <c r="KA42" s="275"/>
      <c r="KB42" s="271"/>
      <c r="KC42" s="240" t="str">
        <f t="shared" si="659"/>
        <v/>
      </c>
      <c r="KD42" s="240" t="str">
        <f>IF((KC42&lt;&gt;""),IF(OR($F42&lt;&gt;$G42,PrSettings!$M$4="●"),(($F42-$G42)=(JZ42-KA42))*1,0),"")</f>
        <v/>
      </c>
      <c r="KE42" s="240" t="str">
        <f t="shared" si="660"/>
        <v/>
      </c>
      <c r="KF42" s="240" t="str">
        <f>IF(KC42&lt;&gt;"",IF(ABS($F42-$G42)&gt;=PrSettings!$M$7,(ABS($F42-$G42-JZ42+KA42)&lt;=1)*1,IF(AND(KC42,$F42=$G42,$F42&gt;=PrSettings!$M$6),(ABS(JZ42-$F42)&lt;=1)*1,IF(AND(KC42,$F42+$G42&gt;=PrSettings!$M$8),(ABS(JZ42-$F42)+ABS(KA42-$G42)&lt;=1)*1,""))),"")</f>
        <v/>
      </c>
      <c r="KG42" s="273"/>
      <c r="KI42" s="238">
        <f t="shared" si="22"/>
        <v>38</v>
      </c>
      <c r="KJ42" s="239" t="str">
        <f t="shared" si="661"/>
        <v>Sweden</v>
      </c>
      <c r="KK42" s="240">
        <f t="shared" si="92"/>
        <v>44</v>
      </c>
      <c r="KL42" s="239" t="str">
        <f t="shared" si="662"/>
        <v>Tunisia</v>
      </c>
      <c r="KM42" s="275"/>
      <c r="KN42" s="275"/>
      <c r="KO42" s="271"/>
      <c r="KP42" s="240" t="str">
        <f t="shared" si="663"/>
        <v/>
      </c>
      <c r="KQ42" s="240" t="str">
        <f>IF((KP42&lt;&gt;""),IF(OR($F42&lt;&gt;$G42,PrSettings!$M$4="●"),(($F42-$G42)=(KM42-KN42))*1,0),"")</f>
        <v/>
      </c>
      <c r="KR42" s="240" t="str">
        <f t="shared" si="664"/>
        <v/>
      </c>
      <c r="KS42" s="240" t="str">
        <f>IF(KP42&lt;&gt;"",IF(ABS($F42-$G42)&gt;=PrSettings!$M$7,(ABS($F42-$G42-KM42+KN42)&lt;=1)*1,IF(AND(KP42,$F42=$G42,$F42&gt;=PrSettings!$M$6),(ABS(KM42-$F42)&lt;=1)*1,IF(AND(KP42,$F42+$G42&gt;=PrSettings!$M$8),(ABS(KM42-$F42)+ABS(KN42-$G42)&lt;=1)*1,""))),"")</f>
        <v/>
      </c>
      <c r="KT42" s="273"/>
      <c r="KV42" s="238">
        <f t="shared" si="23"/>
        <v>38</v>
      </c>
      <c r="KW42" s="239" t="str">
        <f t="shared" si="665"/>
        <v>Sweden</v>
      </c>
      <c r="KX42" s="240">
        <f t="shared" si="95"/>
        <v>44</v>
      </c>
      <c r="KY42" s="239" t="str">
        <f t="shared" si="666"/>
        <v>Tunisia</v>
      </c>
      <c r="KZ42" s="275"/>
      <c r="LA42" s="275"/>
      <c r="LB42" s="271"/>
      <c r="LC42" s="240" t="str">
        <f t="shared" si="667"/>
        <v/>
      </c>
      <c r="LD42" s="240" t="str">
        <f>IF((LC42&lt;&gt;""),IF(OR($F42&lt;&gt;$G42,PrSettings!$M$4="●"),(($F42-$G42)=(KZ42-LA42))*1,0),"")</f>
        <v/>
      </c>
      <c r="LE42" s="240" t="str">
        <f t="shared" si="668"/>
        <v/>
      </c>
      <c r="LF42" s="240" t="str">
        <f>IF(LC42&lt;&gt;"",IF(ABS($F42-$G42)&gt;=PrSettings!$M$7,(ABS($F42-$G42-KZ42+LA42)&lt;=1)*1,IF(AND(LC42,$F42=$G42,$F42&gt;=PrSettings!$M$6),(ABS(KZ42-$F42)&lt;=1)*1,IF(AND(LC42,$F42+$G42&gt;=PrSettings!$M$8),(ABS(KZ42-$F42)+ABS(LA42-$G42)&lt;=1)*1,""))),"")</f>
        <v/>
      </c>
      <c r="LG42" s="273"/>
      <c r="LI42" s="238">
        <f t="shared" si="24"/>
        <v>38</v>
      </c>
      <c r="LJ42" s="239" t="str">
        <f t="shared" si="669"/>
        <v>Sweden</v>
      </c>
      <c r="LK42" s="240">
        <f t="shared" si="98"/>
        <v>44</v>
      </c>
      <c r="LL42" s="239" t="str">
        <f t="shared" si="670"/>
        <v>Tunisia</v>
      </c>
      <c r="LM42" s="275"/>
      <c r="LN42" s="275"/>
      <c r="LO42" s="271"/>
      <c r="LP42" s="240" t="str">
        <f t="shared" si="671"/>
        <v/>
      </c>
      <c r="LQ42" s="240" t="str">
        <f>IF((LP42&lt;&gt;""),IF(OR($F42&lt;&gt;$G42,PrSettings!$M$4="●"),(($F42-$G42)=(LM42-LN42))*1,0),"")</f>
        <v/>
      </c>
      <c r="LR42" s="240" t="str">
        <f t="shared" si="672"/>
        <v/>
      </c>
      <c r="LS42" s="240" t="str">
        <f>IF(LP42&lt;&gt;"",IF(ABS($F42-$G42)&gt;=PrSettings!$M$7,(ABS($F42-$G42-LM42+LN42)&lt;=1)*1,IF(AND(LP42,$F42=$G42,$F42&gt;=PrSettings!$M$6),(ABS(LM42-$F42)&lt;=1)*1,IF(AND(LP42,$F42+$G42&gt;=PrSettings!$M$8),(ABS(LM42-$F42)+ABS(LN42-$G42)&lt;=1)*1,""))),"")</f>
        <v/>
      </c>
      <c r="LT42" s="273"/>
      <c r="LV42" s="238">
        <f t="shared" si="25"/>
        <v>38</v>
      </c>
      <c r="LW42" s="239" t="str">
        <f t="shared" si="673"/>
        <v>Sweden</v>
      </c>
      <c r="LX42" s="240">
        <f t="shared" si="101"/>
        <v>44</v>
      </c>
      <c r="LY42" s="239" t="str">
        <f t="shared" si="674"/>
        <v>Tunisia</v>
      </c>
      <c r="LZ42" s="275"/>
      <c r="MA42" s="275"/>
      <c r="MB42" s="271"/>
      <c r="MC42" s="240" t="str">
        <f t="shared" si="675"/>
        <v/>
      </c>
      <c r="MD42" s="240" t="str">
        <f>IF((MC42&lt;&gt;""),IF(OR($F42&lt;&gt;$G42,PrSettings!$M$4="●"),(($F42-$G42)=(LZ42-MA42))*1,0),"")</f>
        <v/>
      </c>
      <c r="ME42" s="240" t="str">
        <f t="shared" si="676"/>
        <v/>
      </c>
      <c r="MF42" s="240" t="str">
        <f>IF(MC42&lt;&gt;"",IF(ABS($F42-$G42)&gt;=PrSettings!$M$7,(ABS($F42-$G42-LZ42+MA42)&lt;=1)*1,IF(AND(MC42,$F42=$G42,$F42&gt;=PrSettings!$M$6),(ABS(LZ42-$F42)&lt;=1)*1,IF(AND(MC42,$F42+$G42&gt;=PrSettings!$M$8),(ABS(LZ42-$F42)+ABS(MA42-$G42)&lt;=1)*1,""))),"")</f>
        <v/>
      </c>
      <c r="MG42" s="273"/>
    </row>
    <row r="43" spans="1:345" x14ac:dyDescent="0.25">
      <c r="B43" s="238">
        <f>INDEX(Groups!$C$7:$C$65,MATCH(C43,Groups!$D$7:$D$65,0))</f>
        <v>7</v>
      </c>
      <c r="C43" s="239" t="str">
        <f>CalcF!$P$24</f>
        <v>Netherlands</v>
      </c>
      <c r="D43" s="240">
        <f>INDEX(Groups!$C$7:$C$65,MATCH(E43,Groups!$D$7:$D$65,0))</f>
        <v>38</v>
      </c>
      <c r="E43" s="239" t="str">
        <f>CalcF!$Q$24</f>
        <v>Sweden</v>
      </c>
      <c r="F43" s="241" t="str">
        <f>CalcF!$R$24</f>
        <v/>
      </c>
      <c r="G43" s="242" t="str">
        <f>CalcF!$S$24</f>
        <v/>
      </c>
      <c r="I43" s="238">
        <f t="shared" si="468"/>
        <v>7</v>
      </c>
      <c r="J43" s="239" t="str">
        <f t="shared" si="573"/>
        <v>Netherlands</v>
      </c>
      <c r="K43" s="240">
        <f t="shared" si="26"/>
        <v>38</v>
      </c>
      <c r="L43" s="239" t="str">
        <f t="shared" si="574"/>
        <v>Sweden</v>
      </c>
      <c r="M43" s="275"/>
      <c r="N43" s="275"/>
      <c r="O43" s="271"/>
      <c r="P43" s="240" t="str">
        <f t="shared" si="575"/>
        <v/>
      </c>
      <c r="Q43" s="240" t="str">
        <f>IF((P43&lt;&gt;""),IF(OR($F43&lt;&gt;$G43,PrSettings!$M$4="●"),(($F43-$G43)=(M43-N43))*1,0),"")</f>
        <v/>
      </c>
      <c r="R43" s="240" t="str">
        <f t="shared" si="576"/>
        <v/>
      </c>
      <c r="S43" s="240" t="str">
        <f>IF(P43&lt;&gt;"",IF(ABS($F43-$G43)&gt;=PrSettings!$M$7,(ABS($F43-$G43-M43+N43)&lt;=1)*1,IF(AND(P43,$F43=$G43,$F43&gt;=PrSettings!$M$6),(ABS(M43-$F43)&lt;=1)*1,IF(AND(P43,$F43+$G43&gt;=PrSettings!$M$8),(ABS(M43-$F43)+ABS(N43-$G43)&lt;=1)*1,""))),"")</f>
        <v/>
      </c>
      <c r="T43" s="273"/>
      <c r="V43" s="238">
        <f t="shared" si="1"/>
        <v>7</v>
      </c>
      <c r="W43" s="239" t="str">
        <f t="shared" si="577"/>
        <v>Netherlands</v>
      </c>
      <c r="X43" s="240">
        <f t="shared" si="29"/>
        <v>38</v>
      </c>
      <c r="Y43" s="239" t="str">
        <f t="shared" si="578"/>
        <v>Sweden</v>
      </c>
      <c r="Z43" s="275"/>
      <c r="AA43" s="275"/>
      <c r="AB43" s="271"/>
      <c r="AC43" s="240" t="str">
        <f t="shared" si="579"/>
        <v/>
      </c>
      <c r="AD43" s="240" t="str">
        <f>IF((AC43&lt;&gt;""),IF(OR($F43&lt;&gt;$G43,PrSettings!$M$4="●"),(($F43-$G43)=(Z43-AA43))*1,0),"")</f>
        <v/>
      </c>
      <c r="AE43" s="240" t="str">
        <f t="shared" si="580"/>
        <v/>
      </c>
      <c r="AF43" s="240" t="str">
        <f>IF(AC43&lt;&gt;"",IF(ABS($F43-$G43)&gt;=PrSettings!$M$7,(ABS($F43-$G43-Z43+AA43)&lt;=1)*1,IF(AND(AC43,$F43=$G43,$F43&gt;=PrSettings!$M$6),(ABS(Z43-$F43)&lt;=1)*1,IF(AND(AC43,$F43+$G43&gt;=PrSettings!$M$8),(ABS(Z43-$F43)+ABS(AA43-$G43)&lt;=1)*1,""))),"")</f>
        <v/>
      </c>
      <c r="AG43" s="273"/>
      <c r="AI43" s="238">
        <f t="shared" si="2"/>
        <v>7</v>
      </c>
      <c r="AJ43" s="239" t="str">
        <f t="shared" si="581"/>
        <v>Netherlands</v>
      </c>
      <c r="AK43" s="240">
        <f t="shared" si="32"/>
        <v>38</v>
      </c>
      <c r="AL43" s="239" t="str">
        <f t="shared" si="582"/>
        <v>Sweden</v>
      </c>
      <c r="AM43" s="275"/>
      <c r="AN43" s="275"/>
      <c r="AO43" s="271"/>
      <c r="AP43" s="240" t="str">
        <f t="shared" si="583"/>
        <v/>
      </c>
      <c r="AQ43" s="240" t="str">
        <f>IF((AP43&lt;&gt;""),IF(OR($F43&lt;&gt;$G43,PrSettings!$M$4="●"),(($F43-$G43)=(AM43-AN43))*1,0),"")</f>
        <v/>
      </c>
      <c r="AR43" s="240" t="str">
        <f t="shared" si="584"/>
        <v/>
      </c>
      <c r="AS43" s="240" t="str">
        <f>IF(AP43&lt;&gt;"",IF(ABS($F43-$G43)&gt;=PrSettings!$M$7,(ABS($F43-$G43-AM43+AN43)&lt;=1)*1,IF(AND(AP43,$F43=$G43,$F43&gt;=PrSettings!$M$6),(ABS(AM43-$F43)&lt;=1)*1,IF(AND(AP43,$F43+$G43&gt;=PrSettings!$M$8),(ABS(AM43-$F43)+ABS(AN43-$G43)&lt;=1)*1,""))),"")</f>
        <v/>
      </c>
      <c r="AT43" s="273"/>
      <c r="AV43" s="238">
        <f t="shared" si="3"/>
        <v>7</v>
      </c>
      <c r="AW43" s="239" t="str">
        <f t="shared" si="585"/>
        <v>Netherlands</v>
      </c>
      <c r="AX43" s="240">
        <f t="shared" si="35"/>
        <v>38</v>
      </c>
      <c r="AY43" s="239" t="str">
        <f t="shared" si="586"/>
        <v>Sweden</v>
      </c>
      <c r="AZ43" s="275"/>
      <c r="BA43" s="275"/>
      <c r="BB43" s="271"/>
      <c r="BC43" s="240" t="str">
        <f t="shared" si="587"/>
        <v/>
      </c>
      <c r="BD43" s="240" t="str">
        <f>IF((BC43&lt;&gt;""),IF(OR($F43&lt;&gt;$G43,PrSettings!$M$4="●"),(($F43-$G43)=(AZ43-BA43))*1,0),"")</f>
        <v/>
      </c>
      <c r="BE43" s="240" t="str">
        <f t="shared" si="588"/>
        <v/>
      </c>
      <c r="BF43" s="240" t="str">
        <f>IF(BC43&lt;&gt;"",IF(ABS($F43-$G43)&gt;=PrSettings!$M$7,(ABS($F43-$G43-AZ43+BA43)&lt;=1)*1,IF(AND(BC43,$F43=$G43,$F43&gt;=PrSettings!$M$6),(ABS(AZ43-$F43)&lt;=1)*1,IF(AND(BC43,$F43+$G43&gt;=PrSettings!$M$8),(ABS(AZ43-$F43)+ABS(BA43-$G43)&lt;=1)*1,""))),"")</f>
        <v/>
      </c>
      <c r="BG43" s="273"/>
      <c r="BI43" s="238">
        <f t="shared" si="4"/>
        <v>7</v>
      </c>
      <c r="BJ43" s="239" t="str">
        <f t="shared" si="589"/>
        <v>Netherlands</v>
      </c>
      <c r="BK43" s="240">
        <f t="shared" si="38"/>
        <v>38</v>
      </c>
      <c r="BL43" s="239" t="str">
        <f t="shared" si="590"/>
        <v>Sweden</v>
      </c>
      <c r="BM43" s="275"/>
      <c r="BN43" s="275"/>
      <c r="BO43" s="271"/>
      <c r="BP43" s="240" t="str">
        <f t="shared" si="591"/>
        <v/>
      </c>
      <c r="BQ43" s="240" t="str">
        <f>IF((BP43&lt;&gt;""),IF(OR($F43&lt;&gt;$G43,PrSettings!$M$4="●"),(($F43-$G43)=(BM43-BN43))*1,0),"")</f>
        <v/>
      </c>
      <c r="BR43" s="240" t="str">
        <f t="shared" si="592"/>
        <v/>
      </c>
      <c r="BS43" s="240" t="str">
        <f>IF(BP43&lt;&gt;"",IF(ABS($F43-$G43)&gt;=PrSettings!$M$7,(ABS($F43-$G43-BM43+BN43)&lt;=1)*1,IF(AND(BP43,$F43=$G43,$F43&gt;=PrSettings!$M$6),(ABS(BM43-$F43)&lt;=1)*1,IF(AND(BP43,$F43+$G43&gt;=PrSettings!$M$8),(ABS(BM43-$F43)+ABS(BN43-$G43)&lt;=1)*1,""))),"")</f>
        <v/>
      </c>
      <c r="BT43" s="273"/>
      <c r="BV43" s="238">
        <f t="shared" si="5"/>
        <v>7</v>
      </c>
      <c r="BW43" s="239" t="str">
        <f t="shared" si="593"/>
        <v>Netherlands</v>
      </c>
      <c r="BX43" s="240">
        <f t="shared" si="41"/>
        <v>38</v>
      </c>
      <c r="BY43" s="239" t="str">
        <f t="shared" si="594"/>
        <v>Sweden</v>
      </c>
      <c r="BZ43" s="275"/>
      <c r="CA43" s="275"/>
      <c r="CB43" s="271"/>
      <c r="CC43" s="240" t="str">
        <f t="shared" si="595"/>
        <v/>
      </c>
      <c r="CD43" s="240" t="str">
        <f>IF((CC43&lt;&gt;""),IF(OR($F43&lt;&gt;$G43,PrSettings!$M$4="●"),(($F43-$G43)=(BZ43-CA43))*1,0),"")</f>
        <v/>
      </c>
      <c r="CE43" s="240" t="str">
        <f t="shared" si="596"/>
        <v/>
      </c>
      <c r="CF43" s="240" t="str">
        <f>IF(CC43&lt;&gt;"",IF(ABS($F43-$G43)&gt;=PrSettings!$M$7,(ABS($F43-$G43-BZ43+CA43)&lt;=1)*1,IF(AND(CC43,$F43=$G43,$F43&gt;=PrSettings!$M$6),(ABS(BZ43-$F43)&lt;=1)*1,IF(AND(CC43,$F43+$G43&gt;=PrSettings!$M$8),(ABS(BZ43-$F43)+ABS(CA43-$G43)&lt;=1)*1,""))),"")</f>
        <v/>
      </c>
      <c r="CG43" s="273"/>
      <c r="CI43" s="238">
        <f t="shared" si="6"/>
        <v>7</v>
      </c>
      <c r="CJ43" s="239" t="str">
        <f t="shared" si="597"/>
        <v>Netherlands</v>
      </c>
      <c r="CK43" s="240">
        <f t="shared" si="44"/>
        <v>38</v>
      </c>
      <c r="CL43" s="239" t="str">
        <f t="shared" si="598"/>
        <v>Sweden</v>
      </c>
      <c r="CM43" s="275"/>
      <c r="CN43" s="275"/>
      <c r="CO43" s="271"/>
      <c r="CP43" s="240" t="str">
        <f t="shared" si="599"/>
        <v/>
      </c>
      <c r="CQ43" s="240" t="str">
        <f>IF((CP43&lt;&gt;""),IF(OR($F43&lt;&gt;$G43,PrSettings!$M$4="●"),(($F43-$G43)=(CM43-CN43))*1,0),"")</f>
        <v/>
      </c>
      <c r="CR43" s="240" t="str">
        <f t="shared" si="600"/>
        <v/>
      </c>
      <c r="CS43" s="240" t="str">
        <f>IF(CP43&lt;&gt;"",IF(ABS($F43-$G43)&gt;=PrSettings!$M$7,(ABS($F43-$G43-CM43+CN43)&lt;=1)*1,IF(AND(CP43,$F43=$G43,$F43&gt;=PrSettings!$M$6),(ABS(CM43-$F43)&lt;=1)*1,IF(AND(CP43,$F43+$G43&gt;=PrSettings!$M$8),(ABS(CM43-$F43)+ABS(CN43-$G43)&lt;=1)*1,""))),"")</f>
        <v/>
      </c>
      <c r="CT43" s="273"/>
      <c r="CV43" s="238">
        <f t="shared" si="7"/>
        <v>7</v>
      </c>
      <c r="CW43" s="239" t="str">
        <f t="shared" si="601"/>
        <v>Netherlands</v>
      </c>
      <c r="CX43" s="240">
        <f t="shared" si="47"/>
        <v>38</v>
      </c>
      <c r="CY43" s="239" t="str">
        <f t="shared" si="602"/>
        <v>Sweden</v>
      </c>
      <c r="CZ43" s="275"/>
      <c r="DA43" s="275"/>
      <c r="DB43" s="271"/>
      <c r="DC43" s="240" t="str">
        <f t="shared" si="603"/>
        <v/>
      </c>
      <c r="DD43" s="240" t="str">
        <f>IF((DC43&lt;&gt;""),IF(OR($F43&lt;&gt;$G43,PrSettings!$M$4="●"),(($F43-$G43)=(CZ43-DA43))*1,0),"")</f>
        <v/>
      </c>
      <c r="DE43" s="240" t="str">
        <f t="shared" si="604"/>
        <v/>
      </c>
      <c r="DF43" s="240" t="str">
        <f>IF(DC43&lt;&gt;"",IF(ABS($F43-$G43)&gt;=PrSettings!$M$7,(ABS($F43-$G43-CZ43+DA43)&lt;=1)*1,IF(AND(DC43,$F43=$G43,$F43&gt;=PrSettings!$M$6),(ABS(CZ43-$F43)&lt;=1)*1,IF(AND(DC43,$F43+$G43&gt;=PrSettings!$M$8),(ABS(CZ43-$F43)+ABS(DA43-$G43)&lt;=1)*1,""))),"")</f>
        <v/>
      </c>
      <c r="DG43" s="273"/>
      <c r="DI43" s="238">
        <f t="shared" si="8"/>
        <v>7</v>
      </c>
      <c r="DJ43" s="239" t="str">
        <f t="shared" si="605"/>
        <v>Netherlands</v>
      </c>
      <c r="DK43" s="240">
        <f t="shared" si="50"/>
        <v>38</v>
      </c>
      <c r="DL43" s="239" t="str">
        <f t="shared" si="606"/>
        <v>Sweden</v>
      </c>
      <c r="DM43" s="275"/>
      <c r="DN43" s="275"/>
      <c r="DO43" s="271"/>
      <c r="DP43" s="240" t="str">
        <f t="shared" si="607"/>
        <v/>
      </c>
      <c r="DQ43" s="240" t="str">
        <f>IF((DP43&lt;&gt;""),IF(OR($F43&lt;&gt;$G43,PrSettings!$M$4="●"),(($F43-$G43)=(DM43-DN43))*1,0),"")</f>
        <v/>
      </c>
      <c r="DR43" s="240" t="str">
        <f t="shared" si="608"/>
        <v/>
      </c>
      <c r="DS43" s="240" t="str">
        <f>IF(DP43&lt;&gt;"",IF(ABS($F43-$G43)&gt;=PrSettings!$M$7,(ABS($F43-$G43-DM43+DN43)&lt;=1)*1,IF(AND(DP43,$F43=$G43,$F43&gt;=PrSettings!$M$6),(ABS(DM43-$F43)&lt;=1)*1,IF(AND(DP43,$F43+$G43&gt;=PrSettings!$M$8),(ABS(DM43-$F43)+ABS(DN43-$G43)&lt;=1)*1,""))),"")</f>
        <v/>
      </c>
      <c r="DT43" s="273"/>
      <c r="DV43" s="238">
        <f t="shared" si="9"/>
        <v>7</v>
      </c>
      <c r="DW43" s="239" t="str">
        <f t="shared" si="609"/>
        <v>Netherlands</v>
      </c>
      <c r="DX43" s="240">
        <f t="shared" si="53"/>
        <v>38</v>
      </c>
      <c r="DY43" s="239" t="str">
        <f t="shared" si="610"/>
        <v>Sweden</v>
      </c>
      <c r="DZ43" s="275"/>
      <c r="EA43" s="275"/>
      <c r="EB43" s="271"/>
      <c r="EC43" s="240" t="str">
        <f t="shared" si="611"/>
        <v/>
      </c>
      <c r="ED43" s="240" t="str">
        <f>IF((EC43&lt;&gt;""),IF(OR($F43&lt;&gt;$G43,PrSettings!$M$4="●"),(($F43-$G43)=(DZ43-EA43))*1,0),"")</f>
        <v/>
      </c>
      <c r="EE43" s="240" t="str">
        <f t="shared" si="612"/>
        <v/>
      </c>
      <c r="EF43" s="240" t="str">
        <f>IF(EC43&lt;&gt;"",IF(ABS($F43-$G43)&gt;=PrSettings!$M$7,(ABS($F43-$G43-DZ43+EA43)&lt;=1)*1,IF(AND(EC43,$F43=$G43,$F43&gt;=PrSettings!$M$6),(ABS(DZ43-$F43)&lt;=1)*1,IF(AND(EC43,$F43+$G43&gt;=PrSettings!$M$8),(ABS(DZ43-$F43)+ABS(EA43-$G43)&lt;=1)*1,""))),"")</f>
        <v/>
      </c>
      <c r="EG43" s="273"/>
      <c r="EI43" s="238">
        <f t="shared" si="10"/>
        <v>7</v>
      </c>
      <c r="EJ43" s="239" t="str">
        <f t="shared" si="613"/>
        <v>Netherlands</v>
      </c>
      <c r="EK43" s="240">
        <f t="shared" si="56"/>
        <v>38</v>
      </c>
      <c r="EL43" s="239" t="str">
        <f t="shared" si="614"/>
        <v>Sweden</v>
      </c>
      <c r="EM43" s="275"/>
      <c r="EN43" s="275"/>
      <c r="EO43" s="271"/>
      <c r="EP43" s="240" t="str">
        <f t="shared" si="615"/>
        <v/>
      </c>
      <c r="EQ43" s="240" t="str">
        <f>IF((EP43&lt;&gt;""),IF(OR($F43&lt;&gt;$G43,PrSettings!$M$4="●"),(($F43-$G43)=(EM43-EN43))*1,0),"")</f>
        <v/>
      </c>
      <c r="ER43" s="240" t="str">
        <f t="shared" si="616"/>
        <v/>
      </c>
      <c r="ES43" s="240" t="str">
        <f>IF(EP43&lt;&gt;"",IF(ABS($F43-$G43)&gt;=PrSettings!$M$7,(ABS($F43-$G43-EM43+EN43)&lt;=1)*1,IF(AND(EP43,$F43=$G43,$F43&gt;=PrSettings!$M$6),(ABS(EM43-$F43)&lt;=1)*1,IF(AND(EP43,$F43+$G43&gt;=PrSettings!$M$8),(ABS(EM43-$F43)+ABS(EN43-$G43)&lt;=1)*1,""))),"")</f>
        <v/>
      </c>
      <c r="ET43" s="273"/>
      <c r="EV43" s="238">
        <f t="shared" si="11"/>
        <v>7</v>
      </c>
      <c r="EW43" s="239" t="str">
        <f t="shared" si="617"/>
        <v>Netherlands</v>
      </c>
      <c r="EX43" s="240">
        <f t="shared" si="59"/>
        <v>38</v>
      </c>
      <c r="EY43" s="239" t="str">
        <f t="shared" si="618"/>
        <v>Sweden</v>
      </c>
      <c r="EZ43" s="275"/>
      <c r="FA43" s="275"/>
      <c r="FB43" s="271"/>
      <c r="FC43" s="240" t="str">
        <f t="shared" si="619"/>
        <v/>
      </c>
      <c r="FD43" s="240" t="str">
        <f>IF((FC43&lt;&gt;""),IF(OR($F43&lt;&gt;$G43,PrSettings!$M$4="●"),(($F43-$G43)=(EZ43-FA43))*1,0),"")</f>
        <v/>
      </c>
      <c r="FE43" s="240" t="str">
        <f t="shared" si="620"/>
        <v/>
      </c>
      <c r="FF43" s="240" t="str">
        <f>IF(FC43&lt;&gt;"",IF(ABS($F43-$G43)&gt;=PrSettings!$M$7,(ABS($F43-$G43-EZ43+FA43)&lt;=1)*1,IF(AND(FC43,$F43=$G43,$F43&gt;=PrSettings!$M$6),(ABS(EZ43-$F43)&lt;=1)*1,IF(AND(FC43,$F43+$G43&gt;=PrSettings!$M$8),(ABS(EZ43-$F43)+ABS(FA43-$G43)&lt;=1)*1,""))),"")</f>
        <v/>
      </c>
      <c r="FG43" s="273"/>
      <c r="FI43" s="238">
        <f t="shared" si="12"/>
        <v>7</v>
      </c>
      <c r="FJ43" s="239" t="str">
        <f t="shared" si="621"/>
        <v>Netherlands</v>
      </c>
      <c r="FK43" s="240">
        <f t="shared" si="62"/>
        <v>38</v>
      </c>
      <c r="FL43" s="239" t="str">
        <f t="shared" si="622"/>
        <v>Sweden</v>
      </c>
      <c r="FM43" s="275"/>
      <c r="FN43" s="275"/>
      <c r="FO43" s="271"/>
      <c r="FP43" s="240" t="str">
        <f t="shared" si="623"/>
        <v/>
      </c>
      <c r="FQ43" s="240" t="str">
        <f>IF((FP43&lt;&gt;""),IF(OR($F43&lt;&gt;$G43,PrSettings!$M$4="●"),(($F43-$G43)=(FM43-FN43))*1,0),"")</f>
        <v/>
      </c>
      <c r="FR43" s="240" t="str">
        <f t="shared" si="624"/>
        <v/>
      </c>
      <c r="FS43" s="240" t="str">
        <f>IF(FP43&lt;&gt;"",IF(ABS($F43-$G43)&gt;=PrSettings!$M$7,(ABS($F43-$G43-FM43+FN43)&lt;=1)*1,IF(AND(FP43,$F43=$G43,$F43&gt;=PrSettings!$M$6),(ABS(FM43-$F43)&lt;=1)*1,IF(AND(FP43,$F43+$G43&gt;=PrSettings!$M$8),(ABS(FM43-$F43)+ABS(FN43-$G43)&lt;=1)*1,""))),"")</f>
        <v/>
      </c>
      <c r="FT43" s="273"/>
      <c r="FV43" s="238">
        <f t="shared" si="13"/>
        <v>7</v>
      </c>
      <c r="FW43" s="239" t="str">
        <f t="shared" si="625"/>
        <v>Netherlands</v>
      </c>
      <c r="FX43" s="240">
        <f t="shared" si="65"/>
        <v>38</v>
      </c>
      <c r="FY43" s="239" t="str">
        <f t="shared" si="626"/>
        <v>Sweden</v>
      </c>
      <c r="FZ43" s="275"/>
      <c r="GA43" s="275"/>
      <c r="GB43" s="271"/>
      <c r="GC43" s="240" t="str">
        <f t="shared" si="627"/>
        <v/>
      </c>
      <c r="GD43" s="240" t="str">
        <f>IF((GC43&lt;&gt;""),IF(OR($F43&lt;&gt;$G43,PrSettings!$M$4="●"),(($F43-$G43)=(FZ43-GA43))*1,0),"")</f>
        <v/>
      </c>
      <c r="GE43" s="240" t="str">
        <f t="shared" si="628"/>
        <v/>
      </c>
      <c r="GF43" s="240" t="str">
        <f>IF(GC43&lt;&gt;"",IF(ABS($F43-$G43)&gt;=PrSettings!$M$7,(ABS($F43-$G43-FZ43+GA43)&lt;=1)*1,IF(AND(GC43,$F43=$G43,$F43&gt;=PrSettings!$M$6),(ABS(FZ43-$F43)&lt;=1)*1,IF(AND(GC43,$F43+$G43&gt;=PrSettings!$M$8),(ABS(FZ43-$F43)+ABS(GA43-$G43)&lt;=1)*1,""))),"")</f>
        <v/>
      </c>
      <c r="GG43" s="273"/>
      <c r="GI43" s="238">
        <f t="shared" si="14"/>
        <v>7</v>
      </c>
      <c r="GJ43" s="239" t="str">
        <f t="shared" si="629"/>
        <v>Netherlands</v>
      </c>
      <c r="GK43" s="240">
        <f t="shared" si="68"/>
        <v>38</v>
      </c>
      <c r="GL43" s="239" t="str">
        <f t="shared" si="630"/>
        <v>Sweden</v>
      </c>
      <c r="GM43" s="275"/>
      <c r="GN43" s="275"/>
      <c r="GO43" s="271"/>
      <c r="GP43" s="240" t="str">
        <f t="shared" si="631"/>
        <v/>
      </c>
      <c r="GQ43" s="240" t="str">
        <f>IF((GP43&lt;&gt;""),IF(OR($F43&lt;&gt;$G43,PrSettings!$M$4="●"),(($F43-$G43)=(GM43-GN43))*1,0),"")</f>
        <v/>
      </c>
      <c r="GR43" s="240" t="str">
        <f t="shared" si="632"/>
        <v/>
      </c>
      <c r="GS43" s="240" t="str">
        <f>IF(GP43&lt;&gt;"",IF(ABS($F43-$G43)&gt;=PrSettings!$M$7,(ABS($F43-$G43-GM43+GN43)&lt;=1)*1,IF(AND(GP43,$F43=$G43,$F43&gt;=PrSettings!$M$6),(ABS(GM43-$F43)&lt;=1)*1,IF(AND(GP43,$F43+$G43&gt;=PrSettings!$M$8),(ABS(GM43-$F43)+ABS(GN43-$G43)&lt;=1)*1,""))),"")</f>
        <v/>
      </c>
      <c r="GT43" s="273"/>
      <c r="GV43" s="238">
        <f t="shared" si="15"/>
        <v>7</v>
      </c>
      <c r="GW43" s="239" t="str">
        <f t="shared" si="633"/>
        <v>Netherlands</v>
      </c>
      <c r="GX43" s="240">
        <f t="shared" si="71"/>
        <v>38</v>
      </c>
      <c r="GY43" s="239" t="str">
        <f t="shared" si="634"/>
        <v>Sweden</v>
      </c>
      <c r="GZ43" s="275"/>
      <c r="HA43" s="275"/>
      <c r="HB43" s="271"/>
      <c r="HC43" s="240" t="str">
        <f t="shared" si="635"/>
        <v/>
      </c>
      <c r="HD43" s="240" t="str">
        <f>IF((HC43&lt;&gt;""),IF(OR($F43&lt;&gt;$G43,PrSettings!$M$4="●"),(($F43-$G43)=(GZ43-HA43))*1,0),"")</f>
        <v/>
      </c>
      <c r="HE43" s="240" t="str">
        <f t="shared" si="636"/>
        <v/>
      </c>
      <c r="HF43" s="240" t="str">
        <f>IF(HC43&lt;&gt;"",IF(ABS($F43-$G43)&gt;=PrSettings!$M$7,(ABS($F43-$G43-GZ43+HA43)&lt;=1)*1,IF(AND(HC43,$F43=$G43,$F43&gt;=PrSettings!$M$6),(ABS(GZ43-$F43)&lt;=1)*1,IF(AND(HC43,$F43+$G43&gt;=PrSettings!$M$8),(ABS(GZ43-$F43)+ABS(HA43-$G43)&lt;=1)*1,""))),"")</f>
        <v/>
      </c>
      <c r="HG43" s="273"/>
      <c r="HI43" s="238">
        <f t="shared" si="16"/>
        <v>7</v>
      </c>
      <c r="HJ43" s="239" t="str">
        <f t="shared" si="637"/>
        <v>Netherlands</v>
      </c>
      <c r="HK43" s="240">
        <f t="shared" si="74"/>
        <v>38</v>
      </c>
      <c r="HL43" s="239" t="str">
        <f t="shared" si="638"/>
        <v>Sweden</v>
      </c>
      <c r="HM43" s="275"/>
      <c r="HN43" s="275"/>
      <c r="HO43" s="271"/>
      <c r="HP43" s="240" t="str">
        <f t="shared" si="639"/>
        <v/>
      </c>
      <c r="HQ43" s="240" t="str">
        <f>IF((HP43&lt;&gt;""),IF(OR($F43&lt;&gt;$G43,PrSettings!$M$4="●"),(($F43-$G43)=(HM43-HN43))*1,0),"")</f>
        <v/>
      </c>
      <c r="HR43" s="240" t="str">
        <f t="shared" si="640"/>
        <v/>
      </c>
      <c r="HS43" s="240" t="str">
        <f>IF(HP43&lt;&gt;"",IF(ABS($F43-$G43)&gt;=PrSettings!$M$7,(ABS($F43-$G43-HM43+HN43)&lt;=1)*1,IF(AND(HP43,$F43=$G43,$F43&gt;=PrSettings!$M$6),(ABS(HM43-$F43)&lt;=1)*1,IF(AND(HP43,$F43+$G43&gt;=PrSettings!$M$8),(ABS(HM43-$F43)+ABS(HN43-$G43)&lt;=1)*1,""))),"")</f>
        <v/>
      </c>
      <c r="HT43" s="273"/>
      <c r="HV43" s="238">
        <f t="shared" si="17"/>
        <v>7</v>
      </c>
      <c r="HW43" s="239" t="str">
        <f t="shared" si="641"/>
        <v>Netherlands</v>
      </c>
      <c r="HX43" s="240">
        <f t="shared" si="77"/>
        <v>38</v>
      </c>
      <c r="HY43" s="239" t="str">
        <f t="shared" si="642"/>
        <v>Sweden</v>
      </c>
      <c r="HZ43" s="275"/>
      <c r="IA43" s="275"/>
      <c r="IB43" s="271"/>
      <c r="IC43" s="240" t="str">
        <f t="shared" si="643"/>
        <v/>
      </c>
      <c r="ID43" s="240" t="str">
        <f>IF((IC43&lt;&gt;""),IF(OR($F43&lt;&gt;$G43,PrSettings!$M$4="●"),(($F43-$G43)=(HZ43-IA43))*1,0),"")</f>
        <v/>
      </c>
      <c r="IE43" s="240" t="str">
        <f t="shared" si="644"/>
        <v/>
      </c>
      <c r="IF43" s="240" t="str">
        <f>IF(IC43&lt;&gt;"",IF(ABS($F43-$G43)&gt;=PrSettings!$M$7,(ABS($F43-$G43-HZ43+IA43)&lt;=1)*1,IF(AND(IC43,$F43=$G43,$F43&gt;=PrSettings!$M$6),(ABS(HZ43-$F43)&lt;=1)*1,IF(AND(IC43,$F43+$G43&gt;=PrSettings!$M$8),(ABS(HZ43-$F43)+ABS(IA43-$G43)&lt;=1)*1,""))),"")</f>
        <v/>
      </c>
      <c r="IG43" s="273"/>
      <c r="II43" s="238">
        <f t="shared" si="18"/>
        <v>7</v>
      </c>
      <c r="IJ43" s="239" t="str">
        <f t="shared" si="645"/>
        <v>Netherlands</v>
      </c>
      <c r="IK43" s="240">
        <f t="shared" si="80"/>
        <v>38</v>
      </c>
      <c r="IL43" s="239" t="str">
        <f t="shared" si="646"/>
        <v>Sweden</v>
      </c>
      <c r="IM43" s="275"/>
      <c r="IN43" s="275"/>
      <c r="IO43" s="271"/>
      <c r="IP43" s="240" t="str">
        <f t="shared" si="647"/>
        <v/>
      </c>
      <c r="IQ43" s="240" t="str">
        <f>IF((IP43&lt;&gt;""),IF(OR($F43&lt;&gt;$G43,PrSettings!$M$4="●"),(($F43-$G43)=(IM43-IN43))*1,0),"")</f>
        <v/>
      </c>
      <c r="IR43" s="240" t="str">
        <f t="shared" si="648"/>
        <v/>
      </c>
      <c r="IS43" s="240" t="str">
        <f>IF(IP43&lt;&gt;"",IF(ABS($F43-$G43)&gt;=PrSettings!$M$7,(ABS($F43-$G43-IM43+IN43)&lt;=1)*1,IF(AND(IP43,$F43=$G43,$F43&gt;=PrSettings!$M$6),(ABS(IM43-$F43)&lt;=1)*1,IF(AND(IP43,$F43+$G43&gt;=PrSettings!$M$8),(ABS(IM43-$F43)+ABS(IN43-$G43)&lt;=1)*1,""))),"")</f>
        <v/>
      </c>
      <c r="IT43" s="273"/>
      <c r="IV43" s="238">
        <f t="shared" si="19"/>
        <v>7</v>
      </c>
      <c r="IW43" s="239" t="str">
        <f t="shared" si="649"/>
        <v>Netherlands</v>
      </c>
      <c r="IX43" s="240">
        <f t="shared" si="83"/>
        <v>38</v>
      </c>
      <c r="IY43" s="239" t="str">
        <f t="shared" si="650"/>
        <v>Sweden</v>
      </c>
      <c r="IZ43" s="275"/>
      <c r="JA43" s="275"/>
      <c r="JB43" s="271"/>
      <c r="JC43" s="240" t="str">
        <f t="shared" si="651"/>
        <v/>
      </c>
      <c r="JD43" s="240" t="str">
        <f>IF((JC43&lt;&gt;""),IF(OR($F43&lt;&gt;$G43,PrSettings!$M$4="●"),(($F43-$G43)=(IZ43-JA43))*1,0),"")</f>
        <v/>
      </c>
      <c r="JE43" s="240" t="str">
        <f t="shared" si="652"/>
        <v/>
      </c>
      <c r="JF43" s="240" t="str">
        <f>IF(JC43&lt;&gt;"",IF(ABS($F43-$G43)&gt;=PrSettings!$M$7,(ABS($F43-$G43-IZ43+JA43)&lt;=1)*1,IF(AND(JC43,$F43=$G43,$F43&gt;=PrSettings!$M$6),(ABS(IZ43-$F43)&lt;=1)*1,IF(AND(JC43,$F43+$G43&gt;=PrSettings!$M$8),(ABS(IZ43-$F43)+ABS(JA43-$G43)&lt;=1)*1,""))),"")</f>
        <v/>
      </c>
      <c r="JG43" s="273"/>
      <c r="JI43" s="238">
        <f t="shared" si="20"/>
        <v>7</v>
      </c>
      <c r="JJ43" s="239" t="str">
        <f t="shared" si="653"/>
        <v>Netherlands</v>
      </c>
      <c r="JK43" s="240">
        <f t="shared" si="86"/>
        <v>38</v>
      </c>
      <c r="JL43" s="239" t="str">
        <f t="shared" si="654"/>
        <v>Sweden</v>
      </c>
      <c r="JM43" s="275"/>
      <c r="JN43" s="275"/>
      <c r="JO43" s="271"/>
      <c r="JP43" s="240" t="str">
        <f t="shared" si="655"/>
        <v/>
      </c>
      <c r="JQ43" s="240" t="str">
        <f>IF((JP43&lt;&gt;""),IF(OR($F43&lt;&gt;$G43,PrSettings!$M$4="●"),(($F43-$G43)=(JM43-JN43))*1,0),"")</f>
        <v/>
      </c>
      <c r="JR43" s="240" t="str">
        <f t="shared" si="656"/>
        <v/>
      </c>
      <c r="JS43" s="240" t="str">
        <f>IF(JP43&lt;&gt;"",IF(ABS($F43-$G43)&gt;=PrSettings!$M$7,(ABS($F43-$G43-JM43+JN43)&lt;=1)*1,IF(AND(JP43,$F43=$G43,$F43&gt;=PrSettings!$M$6),(ABS(JM43-$F43)&lt;=1)*1,IF(AND(JP43,$F43+$G43&gt;=PrSettings!$M$8),(ABS(JM43-$F43)+ABS(JN43-$G43)&lt;=1)*1,""))),"")</f>
        <v/>
      </c>
      <c r="JT43" s="273"/>
      <c r="JV43" s="238">
        <f t="shared" si="21"/>
        <v>7</v>
      </c>
      <c r="JW43" s="239" t="str">
        <f t="shared" si="657"/>
        <v>Netherlands</v>
      </c>
      <c r="JX43" s="240">
        <f t="shared" si="89"/>
        <v>38</v>
      </c>
      <c r="JY43" s="239" t="str">
        <f t="shared" si="658"/>
        <v>Sweden</v>
      </c>
      <c r="JZ43" s="275"/>
      <c r="KA43" s="275"/>
      <c r="KB43" s="271"/>
      <c r="KC43" s="240" t="str">
        <f t="shared" si="659"/>
        <v/>
      </c>
      <c r="KD43" s="240" t="str">
        <f>IF((KC43&lt;&gt;""),IF(OR($F43&lt;&gt;$G43,PrSettings!$M$4="●"),(($F43-$G43)=(JZ43-KA43))*1,0),"")</f>
        <v/>
      </c>
      <c r="KE43" s="240" t="str">
        <f t="shared" si="660"/>
        <v/>
      </c>
      <c r="KF43" s="240" t="str">
        <f>IF(KC43&lt;&gt;"",IF(ABS($F43-$G43)&gt;=PrSettings!$M$7,(ABS($F43-$G43-JZ43+KA43)&lt;=1)*1,IF(AND(KC43,$F43=$G43,$F43&gt;=PrSettings!$M$6),(ABS(JZ43-$F43)&lt;=1)*1,IF(AND(KC43,$F43+$G43&gt;=PrSettings!$M$8),(ABS(JZ43-$F43)+ABS(KA43-$G43)&lt;=1)*1,""))),"")</f>
        <v/>
      </c>
      <c r="KG43" s="273"/>
      <c r="KI43" s="238">
        <f t="shared" si="22"/>
        <v>7</v>
      </c>
      <c r="KJ43" s="239" t="str">
        <f t="shared" si="661"/>
        <v>Netherlands</v>
      </c>
      <c r="KK43" s="240">
        <f t="shared" si="92"/>
        <v>38</v>
      </c>
      <c r="KL43" s="239" t="str">
        <f t="shared" si="662"/>
        <v>Sweden</v>
      </c>
      <c r="KM43" s="275"/>
      <c r="KN43" s="275"/>
      <c r="KO43" s="271"/>
      <c r="KP43" s="240" t="str">
        <f t="shared" si="663"/>
        <v/>
      </c>
      <c r="KQ43" s="240" t="str">
        <f>IF((KP43&lt;&gt;""),IF(OR($F43&lt;&gt;$G43,PrSettings!$M$4="●"),(($F43-$G43)=(KM43-KN43))*1,0),"")</f>
        <v/>
      </c>
      <c r="KR43" s="240" t="str">
        <f t="shared" si="664"/>
        <v/>
      </c>
      <c r="KS43" s="240" t="str">
        <f>IF(KP43&lt;&gt;"",IF(ABS($F43-$G43)&gt;=PrSettings!$M$7,(ABS($F43-$G43-KM43+KN43)&lt;=1)*1,IF(AND(KP43,$F43=$G43,$F43&gt;=PrSettings!$M$6),(ABS(KM43-$F43)&lt;=1)*1,IF(AND(KP43,$F43+$G43&gt;=PrSettings!$M$8),(ABS(KM43-$F43)+ABS(KN43-$G43)&lt;=1)*1,""))),"")</f>
        <v/>
      </c>
      <c r="KT43" s="273"/>
      <c r="KV43" s="238">
        <f t="shared" si="23"/>
        <v>7</v>
      </c>
      <c r="KW43" s="239" t="str">
        <f t="shared" si="665"/>
        <v>Netherlands</v>
      </c>
      <c r="KX43" s="240">
        <f t="shared" si="95"/>
        <v>38</v>
      </c>
      <c r="KY43" s="239" t="str">
        <f t="shared" si="666"/>
        <v>Sweden</v>
      </c>
      <c r="KZ43" s="275"/>
      <c r="LA43" s="275"/>
      <c r="LB43" s="271"/>
      <c r="LC43" s="240" t="str">
        <f t="shared" si="667"/>
        <v/>
      </c>
      <c r="LD43" s="240" t="str">
        <f>IF((LC43&lt;&gt;""),IF(OR($F43&lt;&gt;$G43,PrSettings!$M$4="●"),(($F43-$G43)=(KZ43-LA43))*1,0),"")</f>
        <v/>
      </c>
      <c r="LE43" s="240" t="str">
        <f t="shared" si="668"/>
        <v/>
      </c>
      <c r="LF43" s="240" t="str">
        <f>IF(LC43&lt;&gt;"",IF(ABS($F43-$G43)&gt;=PrSettings!$M$7,(ABS($F43-$G43-KZ43+LA43)&lt;=1)*1,IF(AND(LC43,$F43=$G43,$F43&gt;=PrSettings!$M$6),(ABS(KZ43-$F43)&lt;=1)*1,IF(AND(LC43,$F43+$G43&gt;=PrSettings!$M$8),(ABS(KZ43-$F43)+ABS(LA43-$G43)&lt;=1)*1,""))),"")</f>
        <v/>
      </c>
      <c r="LG43" s="273"/>
      <c r="LI43" s="238">
        <f t="shared" si="24"/>
        <v>7</v>
      </c>
      <c r="LJ43" s="239" t="str">
        <f t="shared" si="669"/>
        <v>Netherlands</v>
      </c>
      <c r="LK43" s="240">
        <f t="shared" si="98"/>
        <v>38</v>
      </c>
      <c r="LL43" s="239" t="str">
        <f t="shared" si="670"/>
        <v>Sweden</v>
      </c>
      <c r="LM43" s="275"/>
      <c r="LN43" s="275"/>
      <c r="LO43" s="271"/>
      <c r="LP43" s="240" t="str">
        <f t="shared" si="671"/>
        <v/>
      </c>
      <c r="LQ43" s="240" t="str">
        <f>IF((LP43&lt;&gt;""),IF(OR($F43&lt;&gt;$G43,PrSettings!$M$4="●"),(($F43-$G43)=(LM43-LN43))*1,0),"")</f>
        <v/>
      </c>
      <c r="LR43" s="240" t="str">
        <f t="shared" si="672"/>
        <v/>
      </c>
      <c r="LS43" s="240" t="str">
        <f>IF(LP43&lt;&gt;"",IF(ABS($F43-$G43)&gt;=PrSettings!$M$7,(ABS($F43-$G43-LM43+LN43)&lt;=1)*1,IF(AND(LP43,$F43=$G43,$F43&gt;=PrSettings!$M$6),(ABS(LM43-$F43)&lt;=1)*1,IF(AND(LP43,$F43+$G43&gt;=PrSettings!$M$8),(ABS(LM43-$F43)+ABS(LN43-$G43)&lt;=1)*1,""))),"")</f>
        <v/>
      </c>
      <c r="LT43" s="273"/>
      <c r="LV43" s="238">
        <f t="shared" si="25"/>
        <v>7</v>
      </c>
      <c r="LW43" s="239" t="str">
        <f t="shared" si="673"/>
        <v>Netherlands</v>
      </c>
      <c r="LX43" s="240">
        <f t="shared" si="101"/>
        <v>38</v>
      </c>
      <c r="LY43" s="239" t="str">
        <f t="shared" si="674"/>
        <v>Sweden</v>
      </c>
      <c r="LZ43" s="275"/>
      <c r="MA43" s="275"/>
      <c r="MB43" s="271"/>
      <c r="MC43" s="240" t="str">
        <f t="shared" si="675"/>
        <v/>
      </c>
      <c r="MD43" s="240" t="str">
        <f>IF((MC43&lt;&gt;""),IF(OR($F43&lt;&gt;$G43,PrSettings!$M$4="●"),(($F43-$G43)=(LZ43-MA43))*1,0),"")</f>
        <v/>
      </c>
      <c r="ME43" s="240" t="str">
        <f t="shared" si="676"/>
        <v/>
      </c>
      <c r="MF43" s="240" t="str">
        <f>IF(MC43&lt;&gt;"",IF(ABS($F43-$G43)&gt;=PrSettings!$M$7,(ABS($F43-$G43-LZ43+MA43)&lt;=1)*1,IF(AND(MC43,$F43=$G43,$F43&gt;=PrSettings!$M$6),(ABS(LZ43-$F43)&lt;=1)*1,IF(AND(MC43,$F43+$G43&gt;=PrSettings!$M$8),(ABS(LZ43-$F43)+ABS(MA43-$G43)&lt;=1)*1,""))),"")</f>
        <v/>
      </c>
      <c r="MG43" s="273"/>
    </row>
    <row r="44" spans="1:345" x14ac:dyDescent="0.25">
      <c r="B44" s="238">
        <f>INDEX(Groups!$C$7:$C$65,MATCH(C44,Groups!$D$7:$D$65,0))</f>
        <v>44</v>
      </c>
      <c r="C44" s="239" t="str">
        <f>CalcF!$P$25</f>
        <v>Tunisia</v>
      </c>
      <c r="D44" s="240">
        <f>INDEX(Groups!$C$7:$C$65,MATCH(E44,Groups!$D$7:$D$65,0))</f>
        <v>18</v>
      </c>
      <c r="E44" s="239" t="str">
        <f>CalcF!$Q$25</f>
        <v>Japan</v>
      </c>
      <c r="F44" s="241" t="str">
        <f>CalcF!$R$25</f>
        <v/>
      </c>
      <c r="G44" s="242" t="str">
        <f>CalcF!$S$25</f>
        <v/>
      </c>
      <c r="I44" s="238">
        <f t="shared" si="468"/>
        <v>44</v>
      </c>
      <c r="J44" s="239" t="str">
        <f t="shared" si="573"/>
        <v>Tunisia</v>
      </c>
      <c r="K44" s="240">
        <f t="shared" si="26"/>
        <v>18</v>
      </c>
      <c r="L44" s="239" t="str">
        <f t="shared" si="574"/>
        <v>Japan</v>
      </c>
      <c r="M44" s="275"/>
      <c r="N44" s="275"/>
      <c r="O44" s="271"/>
      <c r="P44" s="240" t="str">
        <f t="shared" si="575"/>
        <v/>
      </c>
      <c r="Q44" s="240" t="str">
        <f>IF((P44&lt;&gt;""),IF(OR($F44&lt;&gt;$G44,PrSettings!$M$4="●"),(($F44-$G44)=(M44-N44))*1,0),"")</f>
        <v/>
      </c>
      <c r="R44" s="240" t="str">
        <f t="shared" si="576"/>
        <v/>
      </c>
      <c r="S44" s="240" t="str">
        <f>IF(P44&lt;&gt;"",IF(ABS($F44-$G44)&gt;=PrSettings!$M$7,(ABS($F44-$G44-M44+N44)&lt;=1)*1,IF(AND(P44,$F44=$G44,$F44&gt;=PrSettings!$M$6),(ABS(M44-$F44)&lt;=1)*1,IF(AND(P44,$F44+$G44&gt;=PrSettings!$M$8),(ABS(M44-$F44)+ABS(N44-$G44)&lt;=1)*1,""))),"")</f>
        <v/>
      </c>
      <c r="T44" s="273"/>
      <c r="V44" s="238">
        <f t="shared" si="1"/>
        <v>44</v>
      </c>
      <c r="W44" s="239" t="str">
        <f t="shared" si="577"/>
        <v>Tunisia</v>
      </c>
      <c r="X44" s="240">
        <f t="shared" si="29"/>
        <v>18</v>
      </c>
      <c r="Y44" s="239" t="str">
        <f t="shared" si="578"/>
        <v>Japan</v>
      </c>
      <c r="Z44" s="275"/>
      <c r="AA44" s="275"/>
      <c r="AB44" s="271"/>
      <c r="AC44" s="240" t="str">
        <f t="shared" si="579"/>
        <v/>
      </c>
      <c r="AD44" s="240" t="str">
        <f>IF((AC44&lt;&gt;""),IF(OR($F44&lt;&gt;$G44,PrSettings!$M$4="●"),(($F44-$G44)=(Z44-AA44))*1,0),"")</f>
        <v/>
      </c>
      <c r="AE44" s="240" t="str">
        <f t="shared" si="580"/>
        <v/>
      </c>
      <c r="AF44" s="240" t="str">
        <f>IF(AC44&lt;&gt;"",IF(ABS($F44-$G44)&gt;=PrSettings!$M$7,(ABS($F44-$G44-Z44+AA44)&lt;=1)*1,IF(AND(AC44,$F44=$G44,$F44&gt;=PrSettings!$M$6),(ABS(Z44-$F44)&lt;=1)*1,IF(AND(AC44,$F44+$G44&gt;=PrSettings!$M$8),(ABS(Z44-$F44)+ABS(AA44-$G44)&lt;=1)*1,""))),"")</f>
        <v/>
      </c>
      <c r="AG44" s="273"/>
      <c r="AI44" s="238">
        <f t="shared" si="2"/>
        <v>44</v>
      </c>
      <c r="AJ44" s="239" t="str">
        <f t="shared" si="581"/>
        <v>Tunisia</v>
      </c>
      <c r="AK44" s="240">
        <f t="shared" si="32"/>
        <v>18</v>
      </c>
      <c r="AL44" s="239" t="str">
        <f t="shared" si="582"/>
        <v>Japan</v>
      </c>
      <c r="AM44" s="275"/>
      <c r="AN44" s="275"/>
      <c r="AO44" s="271"/>
      <c r="AP44" s="240" t="str">
        <f t="shared" si="583"/>
        <v/>
      </c>
      <c r="AQ44" s="240" t="str">
        <f>IF((AP44&lt;&gt;""),IF(OR($F44&lt;&gt;$G44,PrSettings!$M$4="●"),(($F44-$G44)=(AM44-AN44))*1,0),"")</f>
        <v/>
      </c>
      <c r="AR44" s="240" t="str">
        <f t="shared" si="584"/>
        <v/>
      </c>
      <c r="AS44" s="240" t="str">
        <f>IF(AP44&lt;&gt;"",IF(ABS($F44-$G44)&gt;=PrSettings!$M$7,(ABS($F44-$G44-AM44+AN44)&lt;=1)*1,IF(AND(AP44,$F44=$G44,$F44&gt;=PrSettings!$M$6),(ABS(AM44-$F44)&lt;=1)*1,IF(AND(AP44,$F44+$G44&gt;=PrSettings!$M$8),(ABS(AM44-$F44)+ABS(AN44-$G44)&lt;=1)*1,""))),"")</f>
        <v/>
      </c>
      <c r="AT44" s="273"/>
      <c r="AV44" s="238">
        <f t="shared" si="3"/>
        <v>44</v>
      </c>
      <c r="AW44" s="239" t="str">
        <f t="shared" si="585"/>
        <v>Tunisia</v>
      </c>
      <c r="AX44" s="240">
        <f t="shared" si="35"/>
        <v>18</v>
      </c>
      <c r="AY44" s="239" t="str">
        <f t="shared" si="586"/>
        <v>Japan</v>
      </c>
      <c r="AZ44" s="275"/>
      <c r="BA44" s="275"/>
      <c r="BB44" s="271"/>
      <c r="BC44" s="240" t="str">
        <f t="shared" si="587"/>
        <v/>
      </c>
      <c r="BD44" s="240" t="str">
        <f>IF((BC44&lt;&gt;""),IF(OR($F44&lt;&gt;$G44,PrSettings!$M$4="●"),(($F44-$G44)=(AZ44-BA44))*1,0),"")</f>
        <v/>
      </c>
      <c r="BE44" s="240" t="str">
        <f t="shared" si="588"/>
        <v/>
      </c>
      <c r="BF44" s="240" t="str">
        <f>IF(BC44&lt;&gt;"",IF(ABS($F44-$G44)&gt;=PrSettings!$M$7,(ABS($F44-$G44-AZ44+BA44)&lt;=1)*1,IF(AND(BC44,$F44=$G44,$F44&gt;=PrSettings!$M$6),(ABS(AZ44-$F44)&lt;=1)*1,IF(AND(BC44,$F44+$G44&gt;=PrSettings!$M$8),(ABS(AZ44-$F44)+ABS(BA44-$G44)&lt;=1)*1,""))),"")</f>
        <v/>
      </c>
      <c r="BG44" s="273"/>
      <c r="BI44" s="238">
        <f t="shared" si="4"/>
        <v>44</v>
      </c>
      <c r="BJ44" s="239" t="str">
        <f t="shared" si="589"/>
        <v>Tunisia</v>
      </c>
      <c r="BK44" s="240">
        <f t="shared" si="38"/>
        <v>18</v>
      </c>
      <c r="BL44" s="239" t="str">
        <f t="shared" si="590"/>
        <v>Japan</v>
      </c>
      <c r="BM44" s="275"/>
      <c r="BN44" s="275"/>
      <c r="BO44" s="271"/>
      <c r="BP44" s="240" t="str">
        <f t="shared" si="591"/>
        <v/>
      </c>
      <c r="BQ44" s="240" t="str">
        <f>IF((BP44&lt;&gt;""),IF(OR($F44&lt;&gt;$G44,PrSettings!$M$4="●"),(($F44-$G44)=(BM44-BN44))*1,0),"")</f>
        <v/>
      </c>
      <c r="BR44" s="240" t="str">
        <f t="shared" si="592"/>
        <v/>
      </c>
      <c r="BS44" s="240" t="str">
        <f>IF(BP44&lt;&gt;"",IF(ABS($F44-$G44)&gt;=PrSettings!$M$7,(ABS($F44-$G44-BM44+BN44)&lt;=1)*1,IF(AND(BP44,$F44=$G44,$F44&gt;=PrSettings!$M$6),(ABS(BM44-$F44)&lt;=1)*1,IF(AND(BP44,$F44+$G44&gt;=PrSettings!$M$8),(ABS(BM44-$F44)+ABS(BN44-$G44)&lt;=1)*1,""))),"")</f>
        <v/>
      </c>
      <c r="BT44" s="273"/>
      <c r="BV44" s="238">
        <f t="shared" si="5"/>
        <v>44</v>
      </c>
      <c r="BW44" s="239" t="str">
        <f t="shared" si="593"/>
        <v>Tunisia</v>
      </c>
      <c r="BX44" s="240">
        <f t="shared" si="41"/>
        <v>18</v>
      </c>
      <c r="BY44" s="239" t="str">
        <f t="shared" si="594"/>
        <v>Japan</v>
      </c>
      <c r="BZ44" s="275"/>
      <c r="CA44" s="275"/>
      <c r="CB44" s="271"/>
      <c r="CC44" s="240" t="str">
        <f t="shared" si="595"/>
        <v/>
      </c>
      <c r="CD44" s="240" t="str">
        <f>IF((CC44&lt;&gt;""),IF(OR($F44&lt;&gt;$G44,PrSettings!$M$4="●"),(($F44-$G44)=(BZ44-CA44))*1,0),"")</f>
        <v/>
      </c>
      <c r="CE44" s="240" t="str">
        <f t="shared" si="596"/>
        <v/>
      </c>
      <c r="CF44" s="240" t="str">
        <f>IF(CC44&lt;&gt;"",IF(ABS($F44-$G44)&gt;=PrSettings!$M$7,(ABS($F44-$G44-BZ44+CA44)&lt;=1)*1,IF(AND(CC44,$F44=$G44,$F44&gt;=PrSettings!$M$6),(ABS(BZ44-$F44)&lt;=1)*1,IF(AND(CC44,$F44+$G44&gt;=PrSettings!$M$8),(ABS(BZ44-$F44)+ABS(CA44-$G44)&lt;=1)*1,""))),"")</f>
        <v/>
      </c>
      <c r="CG44" s="273"/>
      <c r="CI44" s="238">
        <f t="shared" si="6"/>
        <v>44</v>
      </c>
      <c r="CJ44" s="239" t="str">
        <f t="shared" si="597"/>
        <v>Tunisia</v>
      </c>
      <c r="CK44" s="240">
        <f t="shared" si="44"/>
        <v>18</v>
      </c>
      <c r="CL44" s="239" t="str">
        <f t="shared" si="598"/>
        <v>Japan</v>
      </c>
      <c r="CM44" s="275"/>
      <c r="CN44" s="275"/>
      <c r="CO44" s="271"/>
      <c r="CP44" s="240" t="str">
        <f t="shared" si="599"/>
        <v/>
      </c>
      <c r="CQ44" s="240" t="str">
        <f>IF((CP44&lt;&gt;""),IF(OR($F44&lt;&gt;$G44,PrSettings!$M$4="●"),(($F44-$G44)=(CM44-CN44))*1,0),"")</f>
        <v/>
      </c>
      <c r="CR44" s="240" t="str">
        <f t="shared" si="600"/>
        <v/>
      </c>
      <c r="CS44" s="240" t="str">
        <f>IF(CP44&lt;&gt;"",IF(ABS($F44-$G44)&gt;=PrSettings!$M$7,(ABS($F44-$G44-CM44+CN44)&lt;=1)*1,IF(AND(CP44,$F44=$G44,$F44&gt;=PrSettings!$M$6),(ABS(CM44-$F44)&lt;=1)*1,IF(AND(CP44,$F44+$G44&gt;=PrSettings!$M$8),(ABS(CM44-$F44)+ABS(CN44-$G44)&lt;=1)*1,""))),"")</f>
        <v/>
      </c>
      <c r="CT44" s="273"/>
      <c r="CV44" s="238">
        <f t="shared" si="7"/>
        <v>44</v>
      </c>
      <c r="CW44" s="239" t="str">
        <f t="shared" si="601"/>
        <v>Tunisia</v>
      </c>
      <c r="CX44" s="240">
        <f t="shared" si="47"/>
        <v>18</v>
      </c>
      <c r="CY44" s="239" t="str">
        <f t="shared" si="602"/>
        <v>Japan</v>
      </c>
      <c r="CZ44" s="275"/>
      <c r="DA44" s="275"/>
      <c r="DB44" s="271"/>
      <c r="DC44" s="240" t="str">
        <f t="shared" si="603"/>
        <v/>
      </c>
      <c r="DD44" s="240" t="str">
        <f>IF((DC44&lt;&gt;""),IF(OR($F44&lt;&gt;$G44,PrSettings!$M$4="●"),(($F44-$G44)=(CZ44-DA44))*1,0),"")</f>
        <v/>
      </c>
      <c r="DE44" s="240" t="str">
        <f t="shared" si="604"/>
        <v/>
      </c>
      <c r="DF44" s="240" t="str">
        <f>IF(DC44&lt;&gt;"",IF(ABS($F44-$G44)&gt;=PrSettings!$M$7,(ABS($F44-$G44-CZ44+DA44)&lt;=1)*1,IF(AND(DC44,$F44=$G44,$F44&gt;=PrSettings!$M$6),(ABS(CZ44-$F44)&lt;=1)*1,IF(AND(DC44,$F44+$G44&gt;=PrSettings!$M$8),(ABS(CZ44-$F44)+ABS(DA44-$G44)&lt;=1)*1,""))),"")</f>
        <v/>
      </c>
      <c r="DG44" s="273"/>
      <c r="DI44" s="238">
        <f t="shared" si="8"/>
        <v>44</v>
      </c>
      <c r="DJ44" s="239" t="str">
        <f t="shared" si="605"/>
        <v>Tunisia</v>
      </c>
      <c r="DK44" s="240">
        <f t="shared" si="50"/>
        <v>18</v>
      </c>
      <c r="DL44" s="239" t="str">
        <f t="shared" si="606"/>
        <v>Japan</v>
      </c>
      <c r="DM44" s="275"/>
      <c r="DN44" s="275"/>
      <c r="DO44" s="271"/>
      <c r="DP44" s="240" t="str">
        <f t="shared" si="607"/>
        <v/>
      </c>
      <c r="DQ44" s="240" t="str">
        <f>IF((DP44&lt;&gt;""),IF(OR($F44&lt;&gt;$G44,PrSettings!$M$4="●"),(($F44-$G44)=(DM44-DN44))*1,0),"")</f>
        <v/>
      </c>
      <c r="DR44" s="240" t="str">
        <f t="shared" si="608"/>
        <v/>
      </c>
      <c r="DS44" s="240" t="str">
        <f>IF(DP44&lt;&gt;"",IF(ABS($F44-$G44)&gt;=PrSettings!$M$7,(ABS($F44-$G44-DM44+DN44)&lt;=1)*1,IF(AND(DP44,$F44=$G44,$F44&gt;=PrSettings!$M$6),(ABS(DM44-$F44)&lt;=1)*1,IF(AND(DP44,$F44+$G44&gt;=PrSettings!$M$8),(ABS(DM44-$F44)+ABS(DN44-$G44)&lt;=1)*1,""))),"")</f>
        <v/>
      </c>
      <c r="DT44" s="273"/>
      <c r="DV44" s="238">
        <f t="shared" si="9"/>
        <v>44</v>
      </c>
      <c r="DW44" s="239" t="str">
        <f t="shared" si="609"/>
        <v>Tunisia</v>
      </c>
      <c r="DX44" s="240">
        <f t="shared" si="53"/>
        <v>18</v>
      </c>
      <c r="DY44" s="239" t="str">
        <f t="shared" si="610"/>
        <v>Japan</v>
      </c>
      <c r="DZ44" s="275"/>
      <c r="EA44" s="275"/>
      <c r="EB44" s="271"/>
      <c r="EC44" s="240" t="str">
        <f t="shared" si="611"/>
        <v/>
      </c>
      <c r="ED44" s="240" t="str">
        <f>IF((EC44&lt;&gt;""),IF(OR($F44&lt;&gt;$G44,PrSettings!$M$4="●"),(($F44-$G44)=(DZ44-EA44))*1,0),"")</f>
        <v/>
      </c>
      <c r="EE44" s="240" t="str">
        <f t="shared" si="612"/>
        <v/>
      </c>
      <c r="EF44" s="240" t="str">
        <f>IF(EC44&lt;&gt;"",IF(ABS($F44-$G44)&gt;=PrSettings!$M$7,(ABS($F44-$G44-DZ44+EA44)&lt;=1)*1,IF(AND(EC44,$F44=$G44,$F44&gt;=PrSettings!$M$6),(ABS(DZ44-$F44)&lt;=1)*1,IF(AND(EC44,$F44+$G44&gt;=PrSettings!$M$8),(ABS(DZ44-$F44)+ABS(EA44-$G44)&lt;=1)*1,""))),"")</f>
        <v/>
      </c>
      <c r="EG44" s="273"/>
      <c r="EI44" s="238">
        <f t="shared" si="10"/>
        <v>44</v>
      </c>
      <c r="EJ44" s="239" t="str">
        <f t="shared" si="613"/>
        <v>Tunisia</v>
      </c>
      <c r="EK44" s="240">
        <f t="shared" si="56"/>
        <v>18</v>
      </c>
      <c r="EL44" s="239" t="str">
        <f t="shared" si="614"/>
        <v>Japan</v>
      </c>
      <c r="EM44" s="275"/>
      <c r="EN44" s="275"/>
      <c r="EO44" s="271"/>
      <c r="EP44" s="240" t="str">
        <f t="shared" si="615"/>
        <v/>
      </c>
      <c r="EQ44" s="240" t="str">
        <f>IF((EP44&lt;&gt;""),IF(OR($F44&lt;&gt;$G44,PrSettings!$M$4="●"),(($F44-$G44)=(EM44-EN44))*1,0),"")</f>
        <v/>
      </c>
      <c r="ER44" s="240" t="str">
        <f t="shared" si="616"/>
        <v/>
      </c>
      <c r="ES44" s="240" t="str">
        <f>IF(EP44&lt;&gt;"",IF(ABS($F44-$G44)&gt;=PrSettings!$M$7,(ABS($F44-$G44-EM44+EN44)&lt;=1)*1,IF(AND(EP44,$F44=$G44,$F44&gt;=PrSettings!$M$6),(ABS(EM44-$F44)&lt;=1)*1,IF(AND(EP44,$F44+$G44&gt;=PrSettings!$M$8),(ABS(EM44-$F44)+ABS(EN44-$G44)&lt;=1)*1,""))),"")</f>
        <v/>
      </c>
      <c r="ET44" s="273"/>
      <c r="EV44" s="238">
        <f t="shared" si="11"/>
        <v>44</v>
      </c>
      <c r="EW44" s="239" t="str">
        <f t="shared" si="617"/>
        <v>Tunisia</v>
      </c>
      <c r="EX44" s="240">
        <f t="shared" si="59"/>
        <v>18</v>
      </c>
      <c r="EY44" s="239" t="str">
        <f t="shared" si="618"/>
        <v>Japan</v>
      </c>
      <c r="EZ44" s="275"/>
      <c r="FA44" s="275"/>
      <c r="FB44" s="271"/>
      <c r="FC44" s="240" t="str">
        <f t="shared" si="619"/>
        <v/>
      </c>
      <c r="FD44" s="240" t="str">
        <f>IF((FC44&lt;&gt;""),IF(OR($F44&lt;&gt;$G44,PrSettings!$M$4="●"),(($F44-$G44)=(EZ44-FA44))*1,0),"")</f>
        <v/>
      </c>
      <c r="FE44" s="240" t="str">
        <f t="shared" si="620"/>
        <v/>
      </c>
      <c r="FF44" s="240" t="str">
        <f>IF(FC44&lt;&gt;"",IF(ABS($F44-$G44)&gt;=PrSettings!$M$7,(ABS($F44-$G44-EZ44+FA44)&lt;=1)*1,IF(AND(FC44,$F44=$G44,$F44&gt;=PrSettings!$M$6),(ABS(EZ44-$F44)&lt;=1)*1,IF(AND(FC44,$F44+$G44&gt;=PrSettings!$M$8),(ABS(EZ44-$F44)+ABS(FA44-$G44)&lt;=1)*1,""))),"")</f>
        <v/>
      </c>
      <c r="FG44" s="273"/>
      <c r="FI44" s="238">
        <f t="shared" si="12"/>
        <v>44</v>
      </c>
      <c r="FJ44" s="239" t="str">
        <f t="shared" si="621"/>
        <v>Tunisia</v>
      </c>
      <c r="FK44" s="240">
        <f t="shared" si="62"/>
        <v>18</v>
      </c>
      <c r="FL44" s="239" t="str">
        <f t="shared" si="622"/>
        <v>Japan</v>
      </c>
      <c r="FM44" s="275"/>
      <c r="FN44" s="275"/>
      <c r="FO44" s="271"/>
      <c r="FP44" s="240" t="str">
        <f t="shared" si="623"/>
        <v/>
      </c>
      <c r="FQ44" s="240" t="str">
        <f>IF((FP44&lt;&gt;""),IF(OR($F44&lt;&gt;$G44,PrSettings!$M$4="●"),(($F44-$G44)=(FM44-FN44))*1,0),"")</f>
        <v/>
      </c>
      <c r="FR44" s="240" t="str">
        <f t="shared" si="624"/>
        <v/>
      </c>
      <c r="FS44" s="240" t="str">
        <f>IF(FP44&lt;&gt;"",IF(ABS($F44-$G44)&gt;=PrSettings!$M$7,(ABS($F44-$G44-FM44+FN44)&lt;=1)*1,IF(AND(FP44,$F44=$G44,$F44&gt;=PrSettings!$M$6),(ABS(FM44-$F44)&lt;=1)*1,IF(AND(FP44,$F44+$G44&gt;=PrSettings!$M$8),(ABS(FM44-$F44)+ABS(FN44-$G44)&lt;=1)*1,""))),"")</f>
        <v/>
      </c>
      <c r="FT44" s="273"/>
      <c r="FV44" s="238">
        <f t="shared" si="13"/>
        <v>44</v>
      </c>
      <c r="FW44" s="239" t="str">
        <f t="shared" si="625"/>
        <v>Tunisia</v>
      </c>
      <c r="FX44" s="240">
        <f t="shared" si="65"/>
        <v>18</v>
      </c>
      <c r="FY44" s="239" t="str">
        <f t="shared" si="626"/>
        <v>Japan</v>
      </c>
      <c r="FZ44" s="275"/>
      <c r="GA44" s="275"/>
      <c r="GB44" s="271"/>
      <c r="GC44" s="240" t="str">
        <f t="shared" si="627"/>
        <v/>
      </c>
      <c r="GD44" s="240" t="str">
        <f>IF((GC44&lt;&gt;""),IF(OR($F44&lt;&gt;$G44,PrSettings!$M$4="●"),(($F44-$G44)=(FZ44-GA44))*1,0),"")</f>
        <v/>
      </c>
      <c r="GE44" s="240" t="str">
        <f t="shared" si="628"/>
        <v/>
      </c>
      <c r="GF44" s="240" t="str">
        <f>IF(GC44&lt;&gt;"",IF(ABS($F44-$G44)&gt;=PrSettings!$M$7,(ABS($F44-$G44-FZ44+GA44)&lt;=1)*1,IF(AND(GC44,$F44=$G44,$F44&gt;=PrSettings!$M$6),(ABS(FZ44-$F44)&lt;=1)*1,IF(AND(GC44,$F44+$G44&gt;=PrSettings!$M$8),(ABS(FZ44-$F44)+ABS(GA44-$G44)&lt;=1)*1,""))),"")</f>
        <v/>
      </c>
      <c r="GG44" s="273"/>
      <c r="GI44" s="238">
        <f t="shared" si="14"/>
        <v>44</v>
      </c>
      <c r="GJ44" s="239" t="str">
        <f t="shared" si="629"/>
        <v>Tunisia</v>
      </c>
      <c r="GK44" s="240">
        <f t="shared" si="68"/>
        <v>18</v>
      </c>
      <c r="GL44" s="239" t="str">
        <f t="shared" si="630"/>
        <v>Japan</v>
      </c>
      <c r="GM44" s="275"/>
      <c r="GN44" s="275"/>
      <c r="GO44" s="271"/>
      <c r="GP44" s="240" t="str">
        <f t="shared" si="631"/>
        <v/>
      </c>
      <c r="GQ44" s="240" t="str">
        <f>IF((GP44&lt;&gt;""),IF(OR($F44&lt;&gt;$G44,PrSettings!$M$4="●"),(($F44-$G44)=(GM44-GN44))*1,0),"")</f>
        <v/>
      </c>
      <c r="GR44" s="240" t="str">
        <f t="shared" si="632"/>
        <v/>
      </c>
      <c r="GS44" s="240" t="str">
        <f>IF(GP44&lt;&gt;"",IF(ABS($F44-$G44)&gt;=PrSettings!$M$7,(ABS($F44-$G44-GM44+GN44)&lt;=1)*1,IF(AND(GP44,$F44=$G44,$F44&gt;=PrSettings!$M$6),(ABS(GM44-$F44)&lt;=1)*1,IF(AND(GP44,$F44+$G44&gt;=PrSettings!$M$8),(ABS(GM44-$F44)+ABS(GN44-$G44)&lt;=1)*1,""))),"")</f>
        <v/>
      </c>
      <c r="GT44" s="273"/>
      <c r="GV44" s="238">
        <f t="shared" si="15"/>
        <v>44</v>
      </c>
      <c r="GW44" s="239" t="str">
        <f t="shared" si="633"/>
        <v>Tunisia</v>
      </c>
      <c r="GX44" s="240">
        <f t="shared" si="71"/>
        <v>18</v>
      </c>
      <c r="GY44" s="239" t="str">
        <f t="shared" si="634"/>
        <v>Japan</v>
      </c>
      <c r="GZ44" s="275"/>
      <c r="HA44" s="275"/>
      <c r="HB44" s="271"/>
      <c r="HC44" s="240" t="str">
        <f t="shared" si="635"/>
        <v/>
      </c>
      <c r="HD44" s="240" t="str">
        <f>IF((HC44&lt;&gt;""),IF(OR($F44&lt;&gt;$G44,PrSettings!$M$4="●"),(($F44-$G44)=(GZ44-HA44))*1,0),"")</f>
        <v/>
      </c>
      <c r="HE44" s="240" t="str">
        <f t="shared" si="636"/>
        <v/>
      </c>
      <c r="HF44" s="240" t="str">
        <f>IF(HC44&lt;&gt;"",IF(ABS($F44-$G44)&gt;=PrSettings!$M$7,(ABS($F44-$G44-GZ44+HA44)&lt;=1)*1,IF(AND(HC44,$F44=$G44,$F44&gt;=PrSettings!$M$6),(ABS(GZ44-$F44)&lt;=1)*1,IF(AND(HC44,$F44+$G44&gt;=PrSettings!$M$8),(ABS(GZ44-$F44)+ABS(HA44-$G44)&lt;=1)*1,""))),"")</f>
        <v/>
      </c>
      <c r="HG44" s="273"/>
      <c r="HI44" s="238">
        <f t="shared" si="16"/>
        <v>44</v>
      </c>
      <c r="HJ44" s="239" t="str">
        <f t="shared" si="637"/>
        <v>Tunisia</v>
      </c>
      <c r="HK44" s="240">
        <f t="shared" si="74"/>
        <v>18</v>
      </c>
      <c r="HL44" s="239" t="str">
        <f t="shared" si="638"/>
        <v>Japan</v>
      </c>
      <c r="HM44" s="275"/>
      <c r="HN44" s="275"/>
      <c r="HO44" s="271"/>
      <c r="HP44" s="240" t="str">
        <f t="shared" si="639"/>
        <v/>
      </c>
      <c r="HQ44" s="240" t="str">
        <f>IF((HP44&lt;&gt;""),IF(OR($F44&lt;&gt;$G44,PrSettings!$M$4="●"),(($F44-$G44)=(HM44-HN44))*1,0),"")</f>
        <v/>
      </c>
      <c r="HR44" s="240" t="str">
        <f t="shared" si="640"/>
        <v/>
      </c>
      <c r="HS44" s="240" t="str">
        <f>IF(HP44&lt;&gt;"",IF(ABS($F44-$G44)&gt;=PrSettings!$M$7,(ABS($F44-$G44-HM44+HN44)&lt;=1)*1,IF(AND(HP44,$F44=$G44,$F44&gt;=PrSettings!$M$6),(ABS(HM44-$F44)&lt;=1)*1,IF(AND(HP44,$F44+$G44&gt;=PrSettings!$M$8),(ABS(HM44-$F44)+ABS(HN44-$G44)&lt;=1)*1,""))),"")</f>
        <v/>
      </c>
      <c r="HT44" s="273"/>
      <c r="HV44" s="238">
        <f t="shared" si="17"/>
        <v>44</v>
      </c>
      <c r="HW44" s="239" t="str">
        <f t="shared" si="641"/>
        <v>Tunisia</v>
      </c>
      <c r="HX44" s="240">
        <f t="shared" si="77"/>
        <v>18</v>
      </c>
      <c r="HY44" s="239" t="str">
        <f t="shared" si="642"/>
        <v>Japan</v>
      </c>
      <c r="HZ44" s="275"/>
      <c r="IA44" s="275"/>
      <c r="IB44" s="271"/>
      <c r="IC44" s="240" t="str">
        <f t="shared" si="643"/>
        <v/>
      </c>
      <c r="ID44" s="240" t="str">
        <f>IF((IC44&lt;&gt;""),IF(OR($F44&lt;&gt;$G44,PrSettings!$M$4="●"),(($F44-$G44)=(HZ44-IA44))*1,0),"")</f>
        <v/>
      </c>
      <c r="IE44" s="240" t="str">
        <f t="shared" si="644"/>
        <v/>
      </c>
      <c r="IF44" s="240" t="str">
        <f>IF(IC44&lt;&gt;"",IF(ABS($F44-$G44)&gt;=PrSettings!$M$7,(ABS($F44-$G44-HZ44+IA44)&lt;=1)*1,IF(AND(IC44,$F44=$G44,$F44&gt;=PrSettings!$M$6),(ABS(HZ44-$F44)&lt;=1)*1,IF(AND(IC44,$F44+$G44&gt;=PrSettings!$M$8),(ABS(HZ44-$F44)+ABS(IA44-$G44)&lt;=1)*1,""))),"")</f>
        <v/>
      </c>
      <c r="IG44" s="273"/>
      <c r="II44" s="238">
        <f t="shared" si="18"/>
        <v>44</v>
      </c>
      <c r="IJ44" s="239" t="str">
        <f t="shared" si="645"/>
        <v>Tunisia</v>
      </c>
      <c r="IK44" s="240">
        <f t="shared" si="80"/>
        <v>18</v>
      </c>
      <c r="IL44" s="239" t="str">
        <f t="shared" si="646"/>
        <v>Japan</v>
      </c>
      <c r="IM44" s="275"/>
      <c r="IN44" s="275"/>
      <c r="IO44" s="271"/>
      <c r="IP44" s="240" t="str">
        <f t="shared" si="647"/>
        <v/>
      </c>
      <c r="IQ44" s="240" t="str">
        <f>IF((IP44&lt;&gt;""),IF(OR($F44&lt;&gt;$G44,PrSettings!$M$4="●"),(($F44-$G44)=(IM44-IN44))*1,0),"")</f>
        <v/>
      </c>
      <c r="IR44" s="240" t="str">
        <f t="shared" si="648"/>
        <v/>
      </c>
      <c r="IS44" s="240" t="str">
        <f>IF(IP44&lt;&gt;"",IF(ABS($F44-$G44)&gt;=PrSettings!$M$7,(ABS($F44-$G44-IM44+IN44)&lt;=1)*1,IF(AND(IP44,$F44=$G44,$F44&gt;=PrSettings!$M$6),(ABS(IM44-$F44)&lt;=1)*1,IF(AND(IP44,$F44+$G44&gt;=PrSettings!$M$8),(ABS(IM44-$F44)+ABS(IN44-$G44)&lt;=1)*1,""))),"")</f>
        <v/>
      </c>
      <c r="IT44" s="273"/>
      <c r="IV44" s="238">
        <f t="shared" si="19"/>
        <v>44</v>
      </c>
      <c r="IW44" s="239" t="str">
        <f t="shared" si="649"/>
        <v>Tunisia</v>
      </c>
      <c r="IX44" s="240">
        <f t="shared" si="83"/>
        <v>18</v>
      </c>
      <c r="IY44" s="239" t="str">
        <f t="shared" si="650"/>
        <v>Japan</v>
      </c>
      <c r="IZ44" s="275"/>
      <c r="JA44" s="275"/>
      <c r="JB44" s="271"/>
      <c r="JC44" s="240" t="str">
        <f t="shared" si="651"/>
        <v/>
      </c>
      <c r="JD44" s="240" t="str">
        <f>IF((JC44&lt;&gt;""),IF(OR($F44&lt;&gt;$G44,PrSettings!$M$4="●"),(($F44-$G44)=(IZ44-JA44))*1,0),"")</f>
        <v/>
      </c>
      <c r="JE44" s="240" t="str">
        <f t="shared" si="652"/>
        <v/>
      </c>
      <c r="JF44" s="240" t="str">
        <f>IF(JC44&lt;&gt;"",IF(ABS($F44-$G44)&gt;=PrSettings!$M$7,(ABS($F44-$G44-IZ44+JA44)&lt;=1)*1,IF(AND(JC44,$F44=$G44,$F44&gt;=PrSettings!$M$6),(ABS(IZ44-$F44)&lt;=1)*1,IF(AND(JC44,$F44+$G44&gt;=PrSettings!$M$8),(ABS(IZ44-$F44)+ABS(JA44-$G44)&lt;=1)*1,""))),"")</f>
        <v/>
      </c>
      <c r="JG44" s="273"/>
      <c r="JI44" s="238">
        <f t="shared" si="20"/>
        <v>44</v>
      </c>
      <c r="JJ44" s="239" t="str">
        <f t="shared" si="653"/>
        <v>Tunisia</v>
      </c>
      <c r="JK44" s="240">
        <f t="shared" si="86"/>
        <v>18</v>
      </c>
      <c r="JL44" s="239" t="str">
        <f t="shared" si="654"/>
        <v>Japan</v>
      </c>
      <c r="JM44" s="275"/>
      <c r="JN44" s="275"/>
      <c r="JO44" s="271"/>
      <c r="JP44" s="240" t="str">
        <f t="shared" si="655"/>
        <v/>
      </c>
      <c r="JQ44" s="240" t="str">
        <f>IF((JP44&lt;&gt;""),IF(OR($F44&lt;&gt;$G44,PrSettings!$M$4="●"),(($F44-$G44)=(JM44-JN44))*1,0),"")</f>
        <v/>
      </c>
      <c r="JR44" s="240" t="str">
        <f t="shared" si="656"/>
        <v/>
      </c>
      <c r="JS44" s="240" t="str">
        <f>IF(JP44&lt;&gt;"",IF(ABS($F44-$G44)&gt;=PrSettings!$M$7,(ABS($F44-$G44-JM44+JN44)&lt;=1)*1,IF(AND(JP44,$F44=$G44,$F44&gt;=PrSettings!$M$6),(ABS(JM44-$F44)&lt;=1)*1,IF(AND(JP44,$F44+$G44&gt;=PrSettings!$M$8),(ABS(JM44-$F44)+ABS(JN44-$G44)&lt;=1)*1,""))),"")</f>
        <v/>
      </c>
      <c r="JT44" s="273"/>
      <c r="JV44" s="238">
        <f t="shared" si="21"/>
        <v>44</v>
      </c>
      <c r="JW44" s="239" t="str">
        <f t="shared" si="657"/>
        <v>Tunisia</v>
      </c>
      <c r="JX44" s="240">
        <f t="shared" si="89"/>
        <v>18</v>
      </c>
      <c r="JY44" s="239" t="str">
        <f t="shared" si="658"/>
        <v>Japan</v>
      </c>
      <c r="JZ44" s="275"/>
      <c r="KA44" s="275"/>
      <c r="KB44" s="271"/>
      <c r="KC44" s="240" t="str">
        <f t="shared" si="659"/>
        <v/>
      </c>
      <c r="KD44" s="240" t="str">
        <f>IF((KC44&lt;&gt;""),IF(OR($F44&lt;&gt;$G44,PrSettings!$M$4="●"),(($F44-$G44)=(JZ44-KA44))*1,0),"")</f>
        <v/>
      </c>
      <c r="KE44" s="240" t="str">
        <f t="shared" si="660"/>
        <v/>
      </c>
      <c r="KF44" s="240" t="str">
        <f>IF(KC44&lt;&gt;"",IF(ABS($F44-$G44)&gt;=PrSettings!$M$7,(ABS($F44-$G44-JZ44+KA44)&lt;=1)*1,IF(AND(KC44,$F44=$G44,$F44&gt;=PrSettings!$M$6),(ABS(JZ44-$F44)&lt;=1)*1,IF(AND(KC44,$F44+$G44&gt;=PrSettings!$M$8),(ABS(JZ44-$F44)+ABS(KA44-$G44)&lt;=1)*1,""))),"")</f>
        <v/>
      </c>
      <c r="KG44" s="273"/>
      <c r="KI44" s="238">
        <f t="shared" si="22"/>
        <v>44</v>
      </c>
      <c r="KJ44" s="239" t="str">
        <f t="shared" si="661"/>
        <v>Tunisia</v>
      </c>
      <c r="KK44" s="240">
        <f t="shared" si="92"/>
        <v>18</v>
      </c>
      <c r="KL44" s="239" t="str">
        <f t="shared" si="662"/>
        <v>Japan</v>
      </c>
      <c r="KM44" s="275"/>
      <c r="KN44" s="275"/>
      <c r="KO44" s="271"/>
      <c r="KP44" s="240" t="str">
        <f t="shared" si="663"/>
        <v/>
      </c>
      <c r="KQ44" s="240" t="str">
        <f>IF((KP44&lt;&gt;""),IF(OR($F44&lt;&gt;$G44,PrSettings!$M$4="●"),(($F44-$G44)=(KM44-KN44))*1,0),"")</f>
        <v/>
      </c>
      <c r="KR44" s="240" t="str">
        <f t="shared" si="664"/>
        <v/>
      </c>
      <c r="KS44" s="240" t="str">
        <f>IF(KP44&lt;&gt;"",IF(ABS($F44-$G44)&gt;=PrSettings!$M$7,(ABS($F44-$G44-KM44+KN44)&lt;=1)*1,IF(AND(KP44,$F44=$G44,$F44&gt;=PrSettings!$M$6),(ABS(KM44-$F44)&lt;=1)*1,IF(AND(KP44,$F44+$G44&gt;=PrSettings!$M$8),(ABS(KM44-$F44)+ABS(KN44-$G44)&lt;=1)*1,""))),"")</f>
        <v/>
      </c>
      <c r="KT44" s="273"/>
      <c r="KV44" s="238">
        <f t="shared" si="23"/>
        <v>44</v>
      </c>
      <c r="KW44" s="239" t="str">
        <f t="shared" si="665"/>
        <v>Tunisia</v>
      </c>
      <c r="KX44" s="240">
        <f t="shared" si="95"/>
        <v>18</v>
      </c>
      <c r="KY44" s="239" t="str">
        <f t="shared" si="666"/>
        <v>Japan</v>
      </c>
      <c r="KZ44" s="275"/>
      <c r="LA44" s="275"/>
      <c r="LB44" s="271"/>
      <c r="LC44" s="240" t="str">
        <f t="shared" si="667"/>
        <v/>
      </c>
      <c r="LD44" s="240" t="str">
        <f>IF((LC44&lt;&gt;""),IF(OR($F44&lt;&gt;$G44,PrSettings!$M$4="●"),(($F44-$G44)=(KZ44-LA44))*1,0),"")</f>
        <v/>
      </c>
      <c r="LE44" s="240" t="str">
        <f t="shared" si="668"/>
        <v/>
      </c>
      <c r="LF44" s="240" t="str">
        <f>IF(LC44&lt;&gt;"",IF(ABS($F44-$G44)&gt;=PrSettings!$M$7,(ABS($F44-$G44-KZ44+LA44)&lt;=1)*1,IF(AND(LC44,$F44=$G44,$F44&gt;=PrSettings!$M$6),(ABS(KZ44-$F44)&lt;=1)*1,IF(AND(LC44,$F44+$G44&gt;=PrSettings!$M$8),(ABS(KZ44-$F44)+ABS(LA44-$G44)&lt;=1)*1,""))),"")</f>
        <v/>
      </c>
      <c r="LG44" s="273"/>
      <c r="LI44" s="238">
        <f t="shared" si="24"/>
        <v>44</v>
      </c>
      <c r="LJ44" s="239" t="str">
        <f t="shared" si="669"/>
        <v>Tunisia</v>
      </c>
      <c r="LK44" s="240">
        <f t="shared" si="98"/>
        <v>18</v>
      </c>
      <c r="LL44" s="239" t="str">
        <f t="shared" si="670"/>
        <v>Japan</v>
      </c>
      <c r="LM44" s="275"/>
      <c r="LN44" s="275"/>
      <c r="LO44" s="271"/>
      <c r="LP44" s="240" t="str">
        <f t="shared" si="671"/>
        <v/>
      </c>
      <c r="LQ44" s="240" t="str">
        <f>IF((LP44&lt;&gt;""),IF(OR($F44&lt;&gt;$G44,PrSettings!$M$4="●"),(($F44-$G44)=(LM44-LN44))*1,0),"")</f>
        <v/>
      </c>
      <c r="LR44" s="240" t="str">
        <f t="shared" si="672"/>
        <v/>
      </c>
      <c r="LS44" s="240" t="str">
        <f>IF(LP44&lt;&gt;"",IF(ABS($F44-$G44)&gt;=PrSettings!$M$7,(ABS($F44-$G44-LM44+LN44)&lt;=1)*1,IF(AND(LP44,$F44=$G44,$F44&gt;=PrSettings!$M$6),(ABS(LM44-$F44)&lt;=1)*1,IF(AND(LP44,$F44+$G44&gt;=PrSettings!$M$8),(ABS(LM44-$F44)+ABS(LN44-$G44)&lt;=1)*1,""))),"")</f>
        <v/>
      </c>
      <c r="LT44" s="273"/>
      <c r="LV44" s="238">
        <f t="shared" si="25"/>
        <v>44</v>
      </c>
      <c r="LW44" s="239" t="str">
        <f t="shared" si="673"/>
        <v>Tunisia</v>
      </c>
      <c r="LX44" s="240">
        <f t="shared" si="101"/>
        <v>18</v>
      </c>
      <c r="LY44" s="239" t="str">
        <f t="shared" si="674"/>
        <v>Japan</v>
      </c>
      <c r="LZ44" s="275"/>
      <c r="MA44" s="275"/>
      <c r="MB44" s="271"/>
      <c r="MC44" s="240" t="str">
        <f t="shared" si="675"/>
        <v/>
      </c>
      <c r="MD44" s="240" t="str">
        <f>IF((MC44&lt;&gt;""),IF(OR($F44&lt;&gt;$G44,PrSettings!$M$4="●"),(($F44-$G44)=(LZ44-MA44))*1,0),"")</f>
        <v/>
      </c>
      <c r="ME44" s="240" t="str">
        <f t="shared" si="676"/>
        <v/>
      </c>
      <c r="MF44" s="240" t="str">
        <f>IF(MC44&lt;&gt;"",IF(ABS($F44-$G44)&gt;=PrSettings!$M$7,(ABS($F44-$G44-LZ44+MA44)&lt;=1)*1,IF(AND(MC44,$F44=$G44,$F44&gt;=PrSettings!$M$6),(ABS(LZ44-$F44)&lt;=1)*1,IF(AND(MC44,$F44+$G44&gt;=PrSettings!$M$8),(ABS(LZ44-$F44)+ABS(MA44-$G44)&lt;=1)*1,""))),"")</f>
        <v/>
      </c>
      <c r="MG44" s="273"/>
    </row>
    <row r="45" spans="1:345" x14ac:dyDescent="0.25">
      <c r="B45" s="238">
        <f>INDEX(Groups!$C$7:$C$65,MATCH(C45,Groups!$D$7:$D$65,0))</f>
        <v>18</v>
      </c>
      <c r="C45" s="239" t="str">
        <f>CalcF!$P$26</f>
        <v>Japan</v>
      </c>
      <c r="D45" s="240">
        <f>INDEX(Groups!$C$7:$C$65,MATCH(E45,Groups!$D$7:$D$65,0))</f>
        <v>38</v>
      </c>
      <c r="E45" s="239" t="str">
        <f>CalcF!$Q$26</f>
        <v>Sweden</v>
      </c>
      <c r="F45" s="241" t="str">
        <f>CalcF!$R$26</f>
        <v/>
      </c>
      <c r="G45" s="242" t="str">
        <f>CalcF!$S$26</f>
        <v/>
      </c>
      <c r="I45" s="238">
        <f t="shared" si="468"/>
        <v>18</v>
      </c>
      <c r="J45" s="239" t="str">
        <f t="shared" si="573"/>
        <v>Japan</v>
      </c>
      <c r="K45" s="240">
        <f t="shared" si="26"/>
        <v>38</v>
      </c>
      <c r="L45" s="239" t="str">
        <f t="shared" si="574"/>
        <v>Sweden</v>
      </c>
      <c r="M45" s="275"/>
      <c r="N45" s="275"/>
      <c r="O45" s="271"/>
      <c r="P45" s="240" t="str">
        <f t="shared" si="575"/>
        <v/>
      </c>
      <c r="Q45" s="240" t="str">
        <f>IF((P45&lt;&gt;""),IF(OR($F45&lt;&gt;$G45,PrSettings!$M$4="●"),(($F45-$G45)=(M45-N45))*1,0),"")</f>
        <v/>
      </c>
      <c r="R45" s="240" t="str">
        <f t="shared" si="576"/>
        <v/>
      </c>
      <c r="S45" s="240" t="str">
        <f>IF(P45&lt;&gt;"",IF(ABS($F45-$G45)&gt;=PrSettings!$M$7,(ABS($F45-$G45-M45+N45)&lt;=1)*1,IF(AND(P45,$F45=$G45,$F45&gt;=PrSettings!$M$6),(ABS(M45-$F45)&lt;=1)*1,IF(AND(P45,$F45+$G45&gt;=PrSettings!$M$8),(ABS(M45-$F45)+ABS(N45-$G45)&lt;=1)*1,""))),"")</f>
        <v/>
      </c>
      <c r="T45" s="273"/>
      <c r="V45" s="238">
        <f t="shared" si="1"/>
        <v>18</v>
      </c>
      <c r="W45" s="239" t="str">
        <f t="shared" si="577"/>
        <v>Japan</v>
      </c>
      <c r="X45" s="240">
        <f t="shared" si="29"/>
        <v>38</v>
      </c>
      <c r="Y45" s="239" t="str">
        <f t="shared" si="578"/>
        <v>Sweden</v>
      </c>
      <c r="Z45" s="275"/>
      <c r="AA45" s="275"/>
      <c r="AB45" s="271"/>
      <c r="AC45" s="240" t="str">
        <f t="shared" si="579"/>
        <v/>
      </c>
      <c r="AD45" s="240" t="str">
        <f>IF((AC45&lt;&gt;""),IF(OR($F45&lt;&gt;$G45,PrSettings!$M$4="●"),(($F45-$G45)=(Z45-AA45))*1,0),"")</f>
        <v/>
      </c>
      <c r="AE45" s="240" t="str">
        <f t="shared" si="580"/>
        <v/>
      </c>
      <c r="AF45" s="240" t="str">
        <f>IF(AC45&lt;&gt;"",IF(ABS($F45-$G45)&gt;=PrSettings!$M$7,(ABS($F45-$G45-Z45+AA45)&lt;=1)*1,IF(AND(AC45,$F45=$G45,$F45&gt;=PrSettings!$M$6),(ABS(Z45-$F45)&lt;=1)*1,IF(AND(AC45,$F45+$G45&gt;=PrSettings!$M$8),(ABS(Z45-$F45)+ABS(AA45-$G45)&lt;=1)*1,""))),"")</f>
        <v/>
      </c>
      <c r="AG45" s="273"/>
      <c r="AI45" s="238">
        <f t="shared" si="2"/>
        <v>18</v>
      </c>
      <c r="AJ45" s="239" t="str">
        <f t="shared" si="581"/>
        <v>Japan</v>
      </c>
      <c r="AK45" s="240">
        <f t="shared" si="32"/>
        <v>38</v>
      </c>
      <c r="AL45" s="239" t="str">
        <f t="shared" si="582"/>
        <v>Sweden</v>
      </c>
      <c r="AM45" s="275"/>
      <c r="AN45" s="275"/>
      <c r="AO45" s="271"/>
      <c r="AP45" s="240" t="str">
        <f t="shared" si="583"/>
        <v/>
      </c>
      <c r="AQ45" s="240" t="str">
        <f>IF((AP45&lt;&gt;""),IF(OR($F45&lt;&gt;$G45,PrSettings!$M$4="●"),(($F45-$G45)=(AM45-AN45))*1,0),"")</f>
        <v/>
      </c>
      <c r="AR45" s="240" t="str">
        <f t="shared" si="584"/>
        <v/>
      </c>
      <c r="AS45" s="240" t="str">
        <f>IF(AP45&lt;&gt;"",IF(ABS($F45-$G45)&gt;=PrSettings!$M$7,(ABS($F45-$G45-AM45+AN45)&lt;=1)*1,IF(AND(AP45,$F45=$G45,$F45&gt;=PrSettings!$M$6),(ABS(AM45-$F45)&lt;=1)*1,IF(AND(AP45,$F45+$G45&gt;=PrSettings!$M$8),(ABS(AM45-$F45)+ABS(AN45-$G45)&lt;=1)*1,""))),"")</f>
        <v/>
      </c>
      <c r="AT45" s="273"/>
      <c r="AV45" s="238">
        <f t="shared" si="3"/>
        <v>18</v>
      </c>
      <c r="AW45" s="239" t="str">
        <f t="shared" si="585"/>
        <v>Japan</v>
      </c>
      <c r="AX45" s="240">
        <f t="shared" si="35"/>
        <v>38</v>
      </c>
      <c r="AY45" s="239" t="str">
        <f t="shared" si="586"/>
        <v>Sweden</v>
      </c>
      <c r="AZ45" s="275"/>
      <c r="BA45" s="275"/>
      <c r="BB45" s="271"/>
      <c r="BC45" s="240" t="str">
        <f t="shared" si="587"/>
        <v/>
      </c>
      <c r="BD45" s="240" t="str">
        <f>IF((BC45&lt;&gt;""),IF(OR($F45&lt;&gt;$G45,PrSettings!$M$4="●"),(($F45-$G45)=(AZ45-BA45))*1,0),"")</f>
        <v/>
      </c>
      <c r="BE45" s="240" t="str">
        <f t="shared" si="588"/>
        <v/>
      </c>
      <c r="BF45" s="240" t="str">
        <f>IF(BC45&lt;&gt;"",IF(ABS($F45-$G45)&gt;=PrSettings!$M$7,(ABS($F45-$G45-AZ45+BA45)&lt;=1)*1,IF(AND(BC45,$F45=$G45,$F45&gt;=PrSettings!$M$6),(ABS(AZ45-$F45)&lt;=1)*1,IF(AND(BC45,$F45+$G45&gt;=PrSettings!$M$8),(ABS(AZ45-$F45)+ABS(BA45-$G45)&lt;=1)*1,""))),"")</f>
        <v/>
      </c>
      <c r="BG45" s="273"/>
      <c r="BI45" s="238">
        <f t="shared" si="4"/>
        <v>18</v>
      </c>
      <c r="BJ45" s="239" t="str">
        <f t="shared" si="589"/>
        <v>Japan</v>
      </c>
      <c r="BK45" s="240">
        <f t="shared" si="38"/>
        <v>38</v>
      </c>
      <c r="BL45" s="239" t="str">
        <f t="shared" si="590"/>
        <v>Sweden</v>
      </c>
      <c r="BM45" s="275"/>
      <c r="BN45" s="275"/>
      <c r="BO45" s="271"/>
      <c r="BP45" s="240" t="str">
        <f t="shared" si="591"/>
        <v/>
      </c>
      <c r="BQ45" s="240" t="str">
        <f>IF((BP45&lt;&gt;""),IF(OR($F45&lt;&gt;$G45,PrSettings!$M$4="●"),(($F45-$G45)=(BM45-BN45))*1,0),"")</f>
        <v/>
      </c>
      <c r="BR45" s="240" t="str">
        <f t="shared" si="592"/>
        <v/>
      </c>
      <c r="BS45" s="240" t="str">
        <f>IF(BP45&lt;&gt;"",IF(ABS($F45-$G45)&gt;=PrSettings!$M$7,(ABS($F45-$G45-BM45+BN45)&lt;=1)*1,IF(AND(BP45,$F45=$G45,$F45&gt;=PrSettings!$M$6),(ABS(BM45-$F45)&lt;=1)*1,IF(AND(BP45,$F45+$G45&gt;=PrSettings!$M$8),(ABS(BM45-$F45)+ABS(BN45-$G45)&lt;=1)*1,""))),"")</f>
        <v/>
      </c>
      <c r="BT45" s="273"/>
      <c r="BV45" s="238">
        <f t="shared" si="5"/>
        <v>18</v>
      </c>
      <c r="BW45" s="239" t="str">
        <f t="shared" si="593"/>
        <v>Japan</v>
      </c>
      <c r="BX45" s="240">
        <f t="shared" si="41"/>
        <v>38</v>
      </c>
      <c r="BY45" s="239" t="str">
        <f t="shared" si="594"/>
        <v>Sweden</v>
      </c>
      <c r="BZ45" s="275"/>
      <c r="CA45" s="275"/>
      <c r="CB45" s="271"/>
      <c r="CC45" s="240" t="str">
        <f t="shared" si="595"/>
        <v/>
      </c>
      <c r="CD45" s="240" t="str">
        <f>IF((CC45&lt;&gt;""),IF(OR($F45&lt;&gt;$G45,PrSettings!$M$4="●"),(($F45-$G45)=(BZ45-CA45))*1,0),"")</f>
        <v/>
      </c>
      <c r="CE45" s="240" t="str">
        <f t="shared" si="596"/>
        <v/>
      </c>
      <c r="CF45" s="240" t="str">
        <f>IF(CC45&lt;&gt;"",IF(ABS($F45-$G45)&gt;=PrSettings!$M$7,(ABS($F45-$G45-BZ45+CA45)&lt;=1)*1,IF(AND(CC45,$F45=$G45,$F45&gt;=PrSettings!$M$6),(ABS(BZ45-$F45)&lt;=1)*1,IF(AND(CC45,$F45+$G45&gt;=PrSettings!$M$8),(ABS(BZ45-$F45)+ABS(CA45-$G45)&lt;=1)*1,""))),"")</f>
        <v/>
      </c>
      <c r="CG45" s="273"/>
      <c r="CI45" s="238">
        <f t="shared" si="6"/>
        <v>18</v>
      </c>
      <c r="CJ45" s="239" t="str">
        <f t="shared" si="597"/>
        <v>Japan</v>
      </c>
      <c r="CK45" s="240">
        <f t="shared" si="44"/>
        <v>38</v>
      </c>
      <c r="CL45" s="239" t="str">
        <f t="shared" si="598"/>
        <v>Sweden</v>
      </c>
      <c r="CM45" s="275"/>
      <c r="CN45" s="275"/>
      <c r="CO45" s="271"/>
      <c r="CP45" s="240" t="str">
        <f t="shared" si="599"/>
        <v/>
      </c>
      <c r="CQ45" s="240" t="str">
        <f>IF((CP45&lt;&gt;""),IF(OR($F45&lt;&gt;$G45,PrSettings!$M$4="●"),(($F45-$G45)=(CM45-CN45))*1,0),"")</f>
        <v/>
      </c>
      <c r="CR45" s="240" t="str">
        <f t="shared" si="600"/>
        <v/>
      </c>
      <c r="CS45" s="240" t="str">
        <f>IF(CP45&lt;&gt;"",IF(ABS($F45-$G45)&gt;=PrSettings!$M$7,(ABS($F45-$G45-CM45+CN45)&lt;=1)*1,IF(AND(CP45,$F45=$G45,$F45&gt;=PrSettings!$M$6),(ABS(CM45-$F45)&lt;=1)*1,IF(AND(CP45,$F45+$G45&gt;=PrSettings!$M$8),(ABS(CM45-$F45)+ABS(CN45-$G45)&lt;=1)*1,""))),"")</f>
        <v/>
      </c>
      <c r="CT45" s="273"/>
      <c r="CV45" s="238">
        <f t="shared" si="7"/>
        <v>18</v>
      </c>
      <c r="CW45" s="239" t="str">
        <f t="shared" si="601"/>
        <v>Japan</v>
      </c>
      <c r="CX45" s="240">
        <f t="shared" si="47"/>
        <v>38</v>
      </c>
      <c r="CY45" s="239" t="str">
        <f t="shared" si="602"/>
        <v>Sweden</v>
      </c>
      <c r="CZ45" s="275"/>
      <c r="DA45" s="275"/>
      <c r="DB45" s="271"/>
      <c r="DC45" s="240" t="str">
        <f t="shared" si="603"/>
        <v/>
      </c>
      <c r="DD45" s="240" t="str">
        <f>IF((DC45&lt;&gt;""),IF(OR($F45&lt;&gt;$G45,PrSettings!$M$4="●"),(($F45-$G45)=(CZ45-DA45))*1,0),"")</f>
        <v/>
      </c>
      <c r="DE45" s="240" t="str">
        <f t="shared" si="604"/>
        <v/>
      </c>
      <c r="DF45" s="240" t="str">
        <f>IF(DC45&lt;&gt;"",IF(ABS($F45-$G45)&gt;=PrSettings!$M$7,(ABS($F45-$G45-CZ45+DA45)&lt;=1)*1,IF(AND(DC45,$F45=$G45,$F45&gt;=PrSettings!$M$6),(ABS(CZ45-$F45)&lt;=1)*1,IF(AND(DC45,$F45+$G45&gt;=PrSettings!$M$8),(ABS(CZ45-$F45)+ABS(DA45-$G45)&lt;=1)*1,""))),"")</f>
        <v/>
      </c>
      <c r="DG45" s="273"/>
      <c r="DI45" s="238">
        <f t="shared" si="8"/>
        <v>18</v>
      </c>
      <c r="DJ45" s="239" t="str">
        <f t="shared" si="605"/>
        <v>Japan</v>
      </c>
      <c r="DK45" s="240">
        <f t="shared" si="50"/>
        <v>38</v>
      </c>
      <c r="DL45" s="239" t="str">
        <f t="shared" si="606"/>
        <v>Sweden</v>
      </c>
      <c r="DM45" s="275"/>
      <c r="DN45" s="275"/>
      <c r="DO45" s="271"/>
      <c r="DP45" s="240" t="str">
        <f t="shared" si="607"/>
        <v/>
      </c>
      <c r="DQ45" s="240" t="str">
        <f>IF((DP45&lt;&gt;""),IF(OR($F45&lt;&gt;$G45,PrSettings!$M$4="●"),(($F45-$G45)=(DM45-DN45))*1,0),"")</f>
        <v/>
      </c>
      <c r="DR45" s="240" t="str">
        <f t="shared" si="608"/>
        <v/>
      </c>
      <c r="DS45" s="240" t="str">
        <f>IF(DP45&lt;&gt;"",IF(ABS($F45-$G45)&gt;=PrSettings!$M$7,(ABS($F45-$G45-DM45+DN45)&lt;=1)*1,IF(AND(DP45,$F45=$G45,$F45&gt;=PrSettings!$M$6),(ABS(DM45-$F45)&lt;=1)*1,IF(AND(DP45,$F45+$G45&gt;=PrSettings!$M$8),(ABS(DM45-$F45)+ABS(DN45-$G45)&lt;=1)*1,""))),"")</f>
        <v/>
      </c>
      <c r="DT45" s="273"/>
      <c r="DV45" s="238">
        <f t="shared" si="9"/>
        <v>18</v>
      </c>
      <c r="DW45" s="239" t="str">
        <f t="shared" si="609"/>
        <v>Japan</v>
      </c>
      <c r="DX45" s="240">
        <f t="shared" si="53"/>
        <v>38</v>
      </c>
      <c r="DY45" s="239" t="str">
        <f t="shared" si="610"/>
        <v>Sweden</v>
      </c>
      <c r="DZ45" s="275"/>
      <c r="EA45" s="275"/>
      <c r="EB45" s="271"/>
      <c r="EC45" s="240" t="str">
        <f t="shared" si="611"/>
        <v/>
      </c>
      <c r="ED45" s="240" t="str">
        <f>IF((EC45&lt;&gt;""),IF(OR($F45&lt;&gt;$G45,PrSettings!$M$4="●"),(($F45-$G45)=(DZ45-EA45))*1,0),"")</f>
        <v/>
      </c>
      <c r="EE45" s="240" t="str">
        <f t="shared" si="612"/>
        <v/>
      </c>
      <c r="EF45" s="240" t="str">
        <f>IF(EC45&lt;&gt;"",IF(ABS($F45-$G45)&gt;=PrSettings!$M$7,(ABS($F45-$G45-DZ45+EA45)&lt;=1)*1,IF(AND(EC45,$F45=$G45,$F45&gt;=PrSettings!$M$6),(ABS(DZ45-$F45)&lt;=1)*1,IF(AND(EC45,$F45+$G45&gt;=PrSettings!$M$8),(ABS(DZ45-$F45)+ABS(EA45-$G45)&lt;=1)*1,""))),"")</f>
        <v/>
      </c>
      <c r="EG45" s="273"/>
      <c r="EI45" s="238">
        <f t="shared" si="10"/>
        <v>18</v>
      </c>
      <c r="EJ45" s="239" t="str">
        <f t="shared" si="613"/>
        <v>Japan</v>
      </c>
      <c r="EK45" s="240">
        <f t="shared" si="56"/>
        <v>38</v>
      </c>
      <c r="EL45" s="239" t="str">
        <f t="shared" si="614"/>
        <v>Sweden</v>
      </c>
      <c r="EM45" s="275"/>
      <c r="EN45" s="275"/>
      <c r="EO45" s="271"/>
      <c r="EP45" s="240" t="str">
        <f t="shared" si="615"/>
        <v/>
      </c>
      <c r="EQ45" s="240" t="str">
        <f>IF((EP45&lt;&gt;""),IF(OR($F45&lt;&gt;$G45,PrSettings!$M$4="●"),(($F45-$G45)=(EM45-EN45))*1,0),"")</f>
        <v/>
      </c>
      <c r="ER45" s="240" t="str">
        <f t="shared" si="616"/>
        <v/>
      </c>
      <c r="ES45" s="240" t="str">
        <f>IF(EP45&lt;&gt;"",IF(ABS($F45-$G45)&gt;=PrSettings!$M$7,(ABS($F45-$G45-EM45+EN45)&lt;=1)*1,IF(AND(EP45,$F45=$G45,$F45&gt;=PrSettings!$M$6),(ABS(EM45-$F45)&lt;=1)*1,IF(AND(EP45,$F45+$G45&gt;=PrSettings!$M$8),(ABS(EM45-$F45)+ABS(EN45-$G45)&lt;=1)*1,""))),"")</f>
        <v/>
      </c>
      <c r="ET45" s="273"/>
      <c r="EV45" s="238">
        <f t="shared" si="11"/>
        <v>18</v>
      </c>
      <c r="EW45" s="239" t="str">
        <f t="shared" si="617"/>
        <v>Japan</v>
      </c>
      <c r="EX45" s="240">
        <f t="shared" si="59"/>
        <v>38</v>
      </c>
      <c r="EY45" s="239" t="str">
        <f t="shared" si="618"/>
        <v>Sweden</v>
      </c>
      <c r="EZ45" s="275"/>
      <c r="FA45" s="275"/>
      <c r="FB45" s="271"/>
      <c r="FC45" s="240" t="str">
        <f t="shared" si="619"/>
        <v/>
      </c>
      <c r="FD45" s="240" t="str">
        <f>IF((FC45&lt;&gt;""),IF(OR($F45&lt;&gt;$G45,PrSettings!$M$4="●"),(($F45-$G45)=(EZ45-FA45))*1,0),"")</f>
        <v/>
      </c>
      <c r="FE45" s="240" t="str">
        <f t="shared" si="620"/>
        <v/>
      </c>
      <c r="FF45" s="240" t="str">
        <f>IF(FC45&lt;&gt;"",IF(ABS($F45-$G45)&gt;=PrSettings!$M$7,(ABS($F45-$G45-EZ45+FA45)&lt;=1)*1,IF(AND(FC45,$F45=$G45,$F45&gt;=PrSettings!$M$6),(ABS(EZ45-$F45)&lt;=1)*1,IF(AND(FC45,$F45+$G45&gt;=PrSettings!$M$8),(ABS(EZ45-$F45)+ABS(FA45-$G45)&lt;=1)*1,""))),"")</f>
        <v/>
      </c>
      <c r="FG45" s="273"/>
      <c r="FI45" s="238">
        <f t="shared" si="12"/>
        <v>18</v>
      </c>
      <c r="FJ45" s="239" t="str">
        <f t="shared" si="621"/>
        <v>Japan</v>
      </c>
      <c r="FK45" s="240">
        <f t="shared" si="62"/>
        <v>38</v>
      </c>
      <c r="FL45" s="239" t="str">
        <f t="shared" si="622"/>
        <v>Sweden</v>
      </c>
      <c r="FM45" s="275"/>
      <c r="FN45" s="275"/>
      <c r="FO45" s="271"/>
      <c r="FP45" s="240" t="str">
        <f t="shared" si="623"/>
        <v/>
      </c>
      <c r="FQ45" s="240" t="str">
        <f>IF((FP45&lt;&gt;""),IF(OR($F45&lt;&gt;$G45,PrSettings!$M$4="●"),(($F45-$G45)=(FM45-FN45))*1,0),"")</f>
        <v/>
      </c>
      <c r="FR45" s="240" t="str">
        <f t="shared" si="624"/>
        <v/>
      </c>
      <c r="FS45" s="240" t="str">
        <f>IF(FP45&lt;&gt;"",IF(ABS($F45-$G45)&gt;=PrSettings!$M$7,(ABS($F45-$G45-FM45+FN45)&lt;=1)*1,IF(AND(FP45,$F45=$G45,$F45&gt;=PrSettings!$M$6),(ABS(FM45-$F45)&lt;=1)*1,IF(AND(FP45,$F45+$G45&gt;=PrSettings!$M$8),(ABS(FM45-$F45)+ABS(FN45-$G45)&lt;=1)*1,""))),"")</f>
        <v/>
      </c>
      <c r="FT45" s="273"/>
      <c r="FV45" s="238">
        <f t="shared" si="13"/>
        <v>18</v>
      </c>
      <c r="FW45" s="239" t="str">
        <f t="shared" si="625"/>
        <v>Japan</v>
      </c>
      <c r="FX45" s="240">
        <f t="shared" si="65"/>
        <v>38</v>
      </c>
      <c r="FY45" s="239" t="str">
        <f t="shared" si="626"/>
        <v>Sweden</v>
      </c>
      <c r="FZ45" s="275"/>
      <c r="GA45" s="275"/>
      <c r="GB45" s="271"/>
      <c r="GC45" s="240" t="str">
        <f t="shared" si="627"/>
        <v/>
      </c>
      <c r="GD45" s="240" t="str">
        <f>IF((GC45&lt;&gt;""),IF(OR($F45&lt;&gt;$G45,PrSettings!$M$4="●"),(($F45-$G45)=(FZ45-GA45))*1,0),"")</f>
        <v/>
      </c>
      <c r="GE45" s="240" t="str">
        <f t="shared" si="628"/>
        <v/>
      </c>
      <c r="GF45" s="240" t="str">
        <f>IF(GC45&lt;&gt;"",IF(ABS($F45-$G45)&gt;=PrSettings!$M$7,(ABS($F45-$G45-FZ45+GA45)&lt;=1)*1,IF(AND(GC45,$F45=$G45,$F45&gt;=PrSettings!$M$6),(ABS(FZ45-$F45)&lt;=1)*1,IF(AND(GC45,$F45+$G45&gt;=PrSettings!$M$8),(ABS(FZ45-$F45)+ABS(GA45-$G45)&lt;=1)*1,""))),"")</f>
        <v/>
      </c>
      <c r="GG45" s="273"/>
      <c r="GI45" s="238">
        <f t="shared" si="14"/>
        <v>18</v>
      </c>
      <c r="GJ45" s="239" t="str">
        <f t="shared" si="629"/>
        <v>Japan</v>
      </c>
      <c r="GK45" s="240">
        <f t="shared" si="68"/>
        <v>38</v>
      </c>
      <c r="GL45" s="239" t="str">
        <f t="shared" si="630"/>
        <v>Sweden</v>
      </c>
      <c r="GM45" s="275"/>
      <c r="GN45" s="275"/>
      <c r="GO45" s="271"/>
      <c r="GP45" s="240" t="str">
        <f t="shared" si="631"/>
        <v/>
      </c>
      <c r="GQ45" s="240" t="str">
        <f>IF((GP45&lt;&gt;""),IF(OR($F45&lt;&gt;$G45,PrSettings!$M$4="●"),(($F45-$G45)=(GM45-GN45))*1,0),"")</f>
        <v/>
      </c>
      <c r="GR45" s="240" t="str">
        <f t="shared" si="632"/>
        <v/>
      </c>
      <c r="GS45" s="240" t="str">
        <f>IF(GP45&lt;&gt;"",IF(ABS($F45-$G45)&gt;=PrSettings!$M$7,(ABS($F45-$G45-GM45+GN45)&lt;=1)*1,IF(AND(GP45,$F45=$G45,$F45&gt;=PrSettings!$M$6),(ABS(GM45-$F45)&lt;=1)*1,IF(AND(GP45,$F45+$G45&gt;=PrSettings!$M$8),(ABS(GM45-$F45)+ABS(GN45-$G45)&lt;=1)*1,""))),"")</f>
        <v/>
      </c>
      <c r="GT45" s="273"/>
      <c r="GV45" s="238">
        <f t="shared" si="15"/>
        <v>18</v>
      </c>
      <c r="GW45" s="239" t="str">
        <f t="shared" si="633"/>
        <v>Japan</v>
      </c>
      <c r="GX45" s="240">
        <f t="shared" si="71"/>
        <v>38</v>
      </c>
      <c r="GY45" s="239" t="str">
        <f t="shared" si="634"/>
        <v>Sweden</v>
      </c>
      <c r="GZ45" s="275"/>
      <c r="HA45" s="275"/>
      <c r="HB45" s="271"/>
      <c r="HC45" s="240" t="str">
        <f t="shared" si="635"/>
        <v/>
      </c>
      <c r="HD45" s="240" t="str">
        <f>IF((HC45&lt;&gt;""),IF(OR($F45&lt;&gt;$G45,PrSettings!$M$4="●"),(($F45-$G45)=(GZ45-HA45))*1,0),"")</f>
        <v/>
      </c>
      <c r="HE45" s="240" t="str">
        <f t="shared" si="636"/>
        <v/>
      </c>
      <c r="HF45" s="240" t="str">
        <f>IF(HC45&lt;&gt;"",IF(ABS($F45-$G45)&gt;=PrSettings!$M$7,(ABS($F45-$G45-GZ45+HA45)&lt;=1)*1,IF(AND(HC45,$F45=$G45,$F45&gt;=PrSettings!$M$6),(ABS(GZ45-$F45)&lt;=1)*1,IF(AND(HC45,$F45+$G45&gt;=PrSettings!$M$8),(ABS(GZ45-$F45)+ABS(HA45-$G45)&lt;=1)*1,""))),"")</f>
        <v/>
      </c>
      <c r="HG45" s="273"/>
      <c r="HI45" s="238">
        <f t="shared" si="16"/>
        <v>18</v>
      </c>
      <c r="HJ45" s="239" t="str">
        <f t="shared" si="637"/>
        <v>Japan</v>
      </c>
      <c r="HK45" s="240">
        <f t="shared" si="74"/>
        <v>38</v>
      </c>
      <c r="HL45" s="239" t="str">
        <f t="shared" si="638"/>
        <v>Sweden</v>
      </c>
      <c r="HM45" s="275"/>
      <c r="HN45" s="275"/>
      <c r="HO45" s="271"/>
      <c r="HP45" s="240" t="str">
        <f t="shared" si="639"/>
        <v/>
      </c>
      <c r="HQ45" s="240" t="str">
        <f>IF((HP45&lt;&gt;""),IF(OR($F45&lt;&gt;$G45,PrSettings!$M$4="●"),(($F45-$G45)=(HM45-HN45))*1,0),"")</f>
        <v/>
      </c>
      <c r="HR45" s="240" t="str">
        <f t="shared" si="640"/>
        <v/>
      </c>
      <c r="HS45" s="240" t="str">
        <f>IF(HP45&lt;&gt;"",IF(ABS($F45-$G45)&gt;=PrSettings!$M$7,(ABS($F45-$G45-HM45+HN45)&lt;=1)*1,IF(AND(HP45,$F45=$G45,$F45&gt;=PrSettings!$M$6),(ABS(HM45-$F45)&lt;=1)*1,IF(AND(HP45,$F45+$G45&gt;=PrSettings!$M$8),(ABS(HM45-$F45)+ABS(HN45-$G45)&lt;=1)*1,""))),"")</f>
        <v/>
      </c>
      <c r="HT45" s="273"/>
      <c r="HV45" s="238">
        <f t="shared" si="17"/>
        <v>18</v>
      </c>
      <c r="HW45" s="239" t="str">
        <f t="shared" si="641"/>
        <v>Japan</v>
      </c>
      <c r="HX45" s="240">
        <f t="shared" si="77"/>
        <v>38</v>
      </c>
      <c r="HY45" s="239" t="str">
        <f t="shared" si="642"/>
        <v>Sweden</v>
      </c>
      <c r="HZ45" s="275"/>
      <c r="IA45" s="275"/>
      <c r="IB45" s="271"/>
      <c r="IC45" s="240" t="str">
        <f t="shared" si="643"/>
        <v/>
      </c>
      <c r="ID45" s="240" t="str">
        <f>IF((IC45&lt;&gt;""),IF(OR($F45&lt;&gt;$G45,PrSettings!$M$4="●"),(($F45-$G45)=(HZ45-IA45))*1,0),"")</f>
        <v/>
      </c>
      <c r="IE45" s="240" t="str">
        <f t="shared" si="644"/>
        <v/>
      </c>
      <c r="IF45" s="240" t="str">
        <f>IF(IC45&lt;&gt;"",IF(ABS($F45-$G45)&gt;=PrSettings!$M$7,(ABS($F45-$G45-HZ45+IA45)&lt;=1)*1,IF(AND(IC45,$F45=$G45,$F45&gt;=PrSettings!$M$6),(ABS(HZ45-$F45)&lt;=1)*1,IF(AND(IC45,$F45+$G45&gt;=PrSettings!$M$8),(ABS(HZ45-$F45)+ABS(IA45-$G45)&lt;=1)*1,""))),"")</f>
        <v/>
      </c>
      <c r="IG45" s="273"/>
      <c r="II45" s="238">
        <f t="shared" si="18"/>
        <v>18</v>
      </c>
      <c r="IJ45" s="239" t="str">
        <f t="shared" si="645"/>
        <v>Japan</v>
      </c>
      <c r="IK45" s="240">
        <f t="shared" si="80"/>
        <v>38</v>
      </c>
      <c r="IL45" s="239" t="str">
        <f t="shared" si="646"/>
        <v>Sweden</v>
      </c>
      <c r="IM45" s="275"/>
      <c r="IN45" s="275"/>
      <c r="IO45" s="271"/>
      <c r="IP45" s="240" t="str">
        <f t="shared" si="647"/>
        <v/>
      </c>
      <c r="IQ45" s="240" t="str">
        <f>IF((IP45&lt;&gt;""),IF(OR($F45&lt;&gt;$G45,PrSettings!$M$4="●"),(($F45-$G45)=(IM45-IN45))*1,0),"")</f>
        <v/>
      </c>
      <c r="IR45" s="240" t="str">
        <f t="shared" si="648"/>
        <v/>
      </c>
      <c r="IS45" s="240" t="str">
        <f>IF(IP45&lt;&gt;"",IF(ABS($F45-$G45)&gt;=PrSettings!$M$7,(ABS($F45-$G45-IM45+IN45)&lt;=1)*1,IF(AND(IP45,$F45=$G45,$F45&gt;=PrSettings!$M$6),(ABS(IM45-$F45)&lt;=1)*1,IF(AND(IP45,$F45+$G45&gt;=PrSettings!$M$8),(ABS(IM45-$F45)+ABS(IN45-$G45)&lt;=1)*1,""))),"")</f>
        <v/>
      </c>
      <c r="IT45" s="273"/>
      <c r="IV45" s="238">
        <f t="shared" si="19"/>
        <v>18</v>
      </c>
      <c r="IW45" s="239" t="str">
        <f t="shared" si="649"/>
        <v>Japan</v>
      </c>
      <c r="IX45" s="240">
        <f t="shared" si="83"/>
        <v>38</v>
      </c>
      <c r="IY45" s="239" t="str">
        <f t="shared" si="650"/>
        <v>Sweden</v>
      </c>
      <c r="IZ45" s="275"/>
      <c r="JA45" s="275"/>
      <c r="JB45" s="271"/>
      <c r="JC45" s="240" t="str">
        <f t="shared" si="651"/>
        <v/>
      </c>
      <c r="JD45" s="240" t="str">
        <f>IF((JC45&lt;&gt;""),IF(OR($F45&lt;&gt;$G45,PrSettings!$M$4="●"),(($F45-$G45)=(IZ45-JA45))*1,0),"")</f>
        <v/>
      </c>
      <c r="JE45" s="240" t="str">
        <f t="shared" si="652"/>
        <v/>
      </c>
      <c r="JF45" s="240" t="str">
        <f>IF(JC45&lt;&gt;"",IF(ABS($F45-$G45)&gt;=PrSettings!$M$7,(ABS($F45-$G45-IZ45+JA45)&lt;=1)*1,IF(AND(JC45,$F45=$G45,$F45&gt;=PrSettings!$M$6),(ABS(IZ45-$F45)&lt;=1)*1,IF(AND(JC45,$F45+$G45&gt;=PrSettings!$M$8),(ABS(IZ45-$F45)+ABS(JA45-$G45)&lt;=1)*1,""))),"")</f>
        <v/>
      </c>
      <c r="JG45" s="273"/>
      <c r="JI45" s="238">
        <f t="shared" si="20"/>
        <v>18</v>
      </c>
      <c r="JJ45" s="239" t="str">
        <f t="shared" si="653"/>
        <v>Japan</v>
      </c>
      <c r="JK45" s="240">
        <f t="shared" si="86"/>
        <v>38</v>
      </c>
      <c r="JL45" s="239" t="str">
        <f t="shared" si="654"/>
        <v>Sweden</v>
      </c>
      <c r="JM45" s="275"/>
      <c r="JN45" s="275"/>
      <c r="JO45" s="271"/>
      <c r="JP45" s="240" t="str">
        <f t="shared" si="655"/>
        <v/>
      </c>
      <c r="JQ45" s="240" t="str">
        <f>IF((JP45&lt;&gt;""),IF(OR($F45&lt;&gt;$G45,PrSettings!$M$4="●"),(($F45-$G45)=(JM45-JN45))*1,0),"")</f>
        <v/>
      </c>
      <c r="JR45" s="240" t="str">
        <f t="shared" si="656"/>
        <v/>
      </c>
      <c r="JS45" s="240" t="str">
        <f>IF(JP45&lt;&gt;"",IF(ABS($F45-$G45)&gt;=PrSettings!$M$7,(ABS($F45-$G45-JM45+JN45)&lt;=1)*1,IF(AND(JP45,$F45=$G45,$F45&gt;=PrSettings!$M$6),(ABS(JM45-$F45)&lt;=1)*1,IF(AND(JP45,$F45+$G45&gt;=PrSettings!$M$8),(ABS(JM45-$F45)+ABS(JN45-$G45)&lt;=1)*1,""))),"")</f>
        <v/>
      </c>
      <c r="JT45" s="273"/>
      <c r="JV45" s="238">
        <f t="shared" si="21"/>
        <v>18</v>
      </c>
      <c r="JW45" s="239" t="str">
        <f t="shared" si="657"/>
        <v>Japan</v>
      </c>
      <c r="JX45" s="240">
        <f t="shared" si="89"/>
        <v>38</v>
      </c>
      <c r="JY45" s="239" t="str">
        <f t="shared" si="658"/>
        <v>Sweden</v>
      </c>
      <c r="JZ45" s="275"/>
      <c r="KA45" s="275"/>
      <c r="KB45" s="271"/>
      <c r="KC45" s="240" t="str">
        <f t="shared" si="659"/>
        <v/>
      </c>
      <c r="KD45" s="240" t="str">
        <f>IF((KC45&lt;&gt;""),IF(OR($F45&lt;&gt;$G45,PrSettings!$M$4="●"),(($F45-$G45)=(JZ45-KA45))*1,0),"")</f>
        <v/>
      </c>
      <c r="KE45" s="240" t="str">
        <f t="shared" si="660"/>
        <v/>
      </c>
      <c r="KF45" s="240" t="str">
        <f>IF(KC45&lt;&gt;"",IF(ABS($F45-$G45)&gt;=PrSettings!$M$7,(ABS($F45-$G45-JZ45+KA45)&lt;=1)*1,IF(AND(KC45,$F45=$G45,$F45&gt;=PrSettings!$M$6),(ABS(JZ45-$F45)&lt;=1)*1,IF(AND(KC45,$F45+$G45&gt;=PrSettings!$M$8),(ABS(JZ45-$F45)+ABS(KA45-$G45)&lt;=1)*1,""))),"")</f>
        <v/>
      </c>
      <c r="KG45" s="273"/>
      <c r="KI45" s="238">
        <f t="shared" si="22"/>
        <v>18</v>
      </c>
      <c r="KJ45" s="239" t="str">
        <f t="shared" si="661"/>
        <v>Japan</v>
      </c>
      <c r="KK45" s="240">
        <f t="shared" si="92"/>
        <v>38</v>
      </c>
      <c r="KL45" s="239" t="str">
        <f t="shared" si="662"/>
        <v>Sweden</v>
      </c>
      <c r="KM45" s="275"/>
      <c r="KN45" s="275"/>
      <c r="KO45" s="271"/>
      <c r="KP45" s="240" t="str">
        <f t="shared" si="663"/>
        <v/>
      </c>
      <c r="KQ45" s="240" t="str">
        <f>IF((KP45&lt;&gt;""),IF(OR($F45&lt;&gt;$G45,PrSettings!$M$4="●"),(($F45-$G45)=(KM45-KN45))*1,0),"")</f>
        <v/>
      </c>
      <c r="KR45" s="240" t="str">
        <f t="shared" si="664"/>
        <v/>
      </c>
      <c r="KS45" s="240" t="str">
        <f>IF(KP45&lt;&gt;"",IF(ABS($F45-$G45)&gt;=PrSettings!$M$7,(ABS($F45-$G45-KM45+KN45)&lt;=1)*1,IF(AND(KP45,$F45=$G45,$F45&gt;=PrSettings!$M$6),(ABS(KM45-$F45)&lt;=1)*1,IF(AND(KP45,$F45+$G45&gt;=PrSettings!$M$8),(ABS(KM45-$F45)+ABS(KN45-$G45)&lt;=1)*1,""))),"")</f>
        <v/>
      </c>
      <c r="KT45" s="273"/>
      <c r="KV45" s="238">
        <f t="shared" si="23"/>
        <v>18</v>
      </c>
      <c r="KW45" s="239" t="str">
        <f t="shared" si="665"/>
        <v>Japan</v>
      </c>
      <c r="KX45" s="240">
        <f t="shared" si="95"/>
        <v>38</v>
      </c>
      <c r="KY45" s="239" t="str">
        <f t="shared" si="666"/>
        <v>Sweden</v>
      </c>
      <c r="KZ45" s="275"/>
      <c r="LA45" s="275"/>
      <c r="LB45" s="271"/>
      <c r="LC45" s="240" t="str">
        <f t="shared" si="667"/>
        <v/>
      </c>
      <c r="LD45" s="240" t="str">
        <f>IF((LC45&lt;&gt;""),IF(OR($F45&lt;&gt;$G45,PrSettings!$M$4="●"),(($F45-$G45)=(KZ45-LA45))*1,0),"")</f>
        <v/>
      </c>
      <c r="LE45" s="240" t="str">
        <f t="shared" si="668"/>
        <v/>
      </c>
      <c r="LF45" s="240" t="str">
        <f>IF(LC45&lt;&gt;"",IF(ABS($F45-$G45)&gt;=PrSettings!$M$7,(ABS($F45-$G45-KZ45+LA45)&lt;=1)*1,IF(AND(LC45,$F45=$G45,$F45&gt;=PrSettings!$M$6),(ABS(KZ45-$F45)&lt;=1)*1,IF(AND(LC45,$F45+$G45&gt;=PrSettings!$M$8),(ABS(KZ45-$F45)+ABS(LA45-$G45)&lt;=1)*1,""))),"")</f>
        <v/>
      </c>
      <c r="LG45" s="273"/>
      <c r="LI45" s="238">
        <f t="shared" si="24"/>
        <v>18</v>
      </c>
      <c r="LJ45" s="239" t="str">
        <f t="shared" si="669"/>
        <v>Japan</v>
      </c>
      <c r="LK45" s="240">
        <f t="shared" si="98"/>
        <v>38</v>
      </c>
      <c r="LL45" s="239" t="str">
        <f t="shared" si="670"/>
        <v>Sweden</v>
      </c>
      <c r="LM45" s="275"/>
      <c r="LN45" s="275"/>
      <c r="LO45" s="271"/>
      <c r="LP45" s="240" t="str">
        <f t="shared" si="671"/>
        <v/>
      </c>
      <c r="LQ45" s="240" t="str">
        <f>IF((LP45&lt;&gt;""),IF(OR($F45&lt;&gt;$G45,PrSettings!$M$4="●"),(($F45-$G45)=(LM45-LN45))*1,0),"")</f>
        <v/>
      </c>
      <c r="LR45" s="240" t="str">
        <f t="shared" si="672"/>
        <v/>
      </c>
      <c r="LS45" s="240" t="str">
        <f>IF(LP45&lt;&gt;"",IF(ABS($F45-$G45)&gt;=PrSettings!$M$7,(ABS($F45-$G45-LM45+LN45)&lt;=1)*1,IF(AND(LP45,$F45=$G45,$F45&gt;=PrSettings!$M$6),(ABS(LM45-$F45)&lt;=1)*1,IF(AND(LP45,$F45+$G45&gt;=PrSettings!$M$8),(ABS(LM45-$F45)+ABS(LN45-$G45)&lt;=1)*1,""))),"")</f>
        <v/>
      </c>
      <c r="LT45" s="273"/>
      <c r="LV45" s="238">
        <f t="shared" si="25"/>
        <v>18</v>
      </c>
      <c r="LW45" s="239" t="str">
        <f t="shared" si="673"/>
        <v>Japan</v>
      </c>
      <c r="LX45" s="240">
        <f t="shared" si="101"/>
        <v>38</v>
      </c>
      <c r="LY45" s="239" t="str">
        <f t="shared" si="674"/>
        <v>Sweden</v>
      </c>
      <c r="LZ45" s="275"/>
      <c r="MA45" s="275"/>
      <c r="MB45" s="271"/>
      <c r="MC45" s="240" t="str">
        <f t="shared" si="675"/>
        <v/>
      </c>
      <c r="MD45" s="240" t="str">
        <f>IF((MC45&lt;&gt;""),IF(OR($F45&lt;&gt;$G45,PrSettings!$M$4="●"),(($F45-$G45)=(LZ45-MA45))*1,0),"")</f>
        <v/>
      </c>
      <c r="ME45" s="240" t="str">
        <f t="shared" si="676"/>
        <v/>
      </c>
      <c r="MF45" s="240" t="str">
        <f>IF(MC45&lt;&gt;"",IF(ABS($F45-$G45)&gt;=PrSettings!$M$7,(ABS($F45-$G45-LZ45+MA45)&lt;=1)*1,IF(AND(MC45,$F45=$G45,$F45&gt;=PrSettings!$M$6),(ABS(LZ45-$F45)&lt;=1)*1,IF(AND(MC45,$F45+$G45&gt;=PrSettings!$M$8),(ABS(LZ45-$F45)+ABS(MA45-$G45)&lt;=1)*1,""))),"")</f>
        <v/>
      </c>
      <c r="MG45" s="273"/>
    </row>
    <row r="46" spans="1:345" x14ac:dyDescent="0.25">
      <c r="B46" s="238">
        <f>INDEX(Groups!$C$7:$C$65,MATCH(C46,Groups!$D$7:$D$65,0))</f>
        <v>44</v>
      </c>
      <c r="C46" s="239" t="str">
        <f>CalcF!$P$27</f>
        <v>Tunisia</v>
      </c>
      <c r="D46" s="240">
        <f>INDEX(Groups!$C$7:$C$65,MATCH(E46,Groups!$D$7:$D$65,0))</f>
        <v>7</v>
      </c>
      <c r="E46" s="239" t="str">
        <f>CalcF!$Q$27</f>
        <v>Netherlands</v>
      </c>
      <c r="F46" s="241" t="str">
        <f>CalcF!$R$27</f>
        <v/>
      </c>
      <c r="G46" s="242" t="str">
        <f>CalcF!$S$27</f>
        <v/>
      </c>
      <c r="I46" s="238">
        <f t="shared" si="468"/>
        <v>44</v>
      </c>
      <c r="J46" s="239" t="str">
        <f t="shared" si="573"/>
        <v>Tunisia</v>
      </c>
      <c r="K46" s="240">
        <f t="shared" si="26"/>
        <v>7</v>
      </c>
      <c r="L46" s="239" t="str">
        <f t="shared" si="574"/>
        <v>Netherlands</v>
      </c>
      <c r="M46" s="275"/>
      <c r="N46" s="275"/>
      <c r="O46" s="545"/>
      <c r="P46" s="240" t="str">
        <f t="shared" si="575"/>
        <v/>
      </c>
      <c r="Q46" s="240" t="str">
        <f>IF((P46&lt;&gt;""),IF(OR($F46&lt;&gt;$G46,PrSettings!$M$4="●"),(($F46-$G46)=(M46-N46))*1,0),"")</f>
        <v/>
      </c>
      <c r="R46" s="240" t="str">
        <f t="shared" si="576"/>
        <v/>
      </c>
      <c r="S46" s="240" t="str">
        <f>IF(P46&lt;&gt;"",IF(ABS($F46-$G46)&gt;=PrSettings!$M$7,(ABS($F46-$G46-M46+N46)&lt;=1)*1,IF(AND(P46,$F46=$G46,$F46&gt;=PrSettings!$M$6),(ABS(M46-$F46)&lt;=1)*1,IF(AND(P46,$F46+$G46&gt;=PrSettings!$M$8),(ABS(M46-$F46)+ABS(N46-$G46)&lt;=1)*1,""))),"")</f>
        <v/>
      </c>
      <c r="T46" s="546"/>
      <c r="V46" s="238">
        <f t="shared" si="1"/>
        <v>44</v>
      </c>
      <c r="W46" s="239" t="str">
        <f t="shared" si="577"/>
        <v>Tunisia</v>
      </c>
      <c r="X46" s="240">
        <f t="shared" si="29"/>
        <v>7</v>
      </c>
      <c r="Y46" s="239" t="str">
        <f t="shared" si="578"/>
        <v>Netherlands</v>
      </c>
      <c r="Z46" s="275"/>
      <c r="AA46" s="275"/>
      <c r="AB46" s="545"/>
      <c r="AC46" s="240" t="str">
        <f t="shared" si="579"/>
        <v/>
      </c>
      <c r="AD46" s="240" t="str">
        <f>IF((AC46&lt;&gt;""),IF(OR($F46&lt;&gt;$G46,PrSettings!$M$4="●"),(($F46-$G46)=(Z46-AA46))*1,0),"")</f>
        <v/>
      </c>
      <c r="AE46" s="240" t="str">
        <f t="shared" si="580"/>
        <v/>
      </c>
      <c r="AF46" s="240" t="str">
        <f>IF(AC46&lt;&gt;"",IF(ABS($F46-$G46)&gt;=PrSettings!$M$7,(ABS($F46-$G46-Z46+AA46)&lt;=1)*1,IF(AND(AC46,$F46=$G46,$F46&gt;=PrSettings!$M$6),(ABS(Z46-$F46)&lt;=1)*1,IF(AND(AC46,$F46+$G46&gt;=PrSettings!$M$8),(ABS(Z46-$F46)+ABS(AA46-$G46)&lt;=1)*1,""))),"")</f>
        <v/>
      </c>
      <c r="AG46" s="546"/>
      <c r="AI46" s="238">
        <f t="shared" si="2"/>
        <v>44</v>
      </c>
      <c r="AJ46" s="239" t="str">
        <f t="shared" si="581"/>
        <v>Tunisia</v>
      </c>
      <c r="AK46" s="240">
        <f t="shared" si="32"/>
        <v>7</v>
      </c>
      <c r="AL46" s="239" t="str">
        <f t="shared" si="582"/>
        <v>Netherlands</v>
      </c>
      <c r="AM46" s="275"/>
      <c r="AN46" s="275"/>
      <c r="AO46" s="545"/>
      <c r="AP46" s="240" t="str">
        <f t="shared" si="583"/>
        <v/>
      </c>
      <c r="AQ46" s="240" t="str">
        <f>IF((AP46&lt;&gt;""),IF(OR($F46&lt;&gt;$G46,PrSettings!$M$4="●"),(($F46-$G46)=(AM46-AN46))*1,0),"")</f>
        <v/>
      </c>
      <c r="AR46" s="240" t="str">
        <f t="shared" si="584"/>
        <v/>
      </c>
      <c r="AS46" s="240" t="str">
        <f>IF(AP46&lt;&gt;"",IF(ABS($F46-$G46)&gt;=PrSettings!$M$7,(ABS($F46-$G46-AM46+AN46)&lt;=1)*1,IF(AND(AP46,$F46=$G46,$F46&gt;=PrSettings!$M$6),(ABS(AM46-$F46)&lt;=1)*1,IF(AND(AP46,$F46+$G46&gt;=PrSettings!$M$8),(ABS(AM46-$F46)+ABS(AN46-$G46)&lt;=1)*1,""))),"")</f>
        <v/>
      </c>
      <c r="AT46" s="546"/>
      <c r="AV46" s="238">
        <f t="shared" si="3"/>
        <v>44</v>
      </c>
      <c r="AW46" s="239" t="str">
        <f t="shared" si="585"/>
        <v>Tunisia</v>
      </c>
      <c r="AX46" s="240">
        <f t="shared" si="35"/>
        <v>7</v>
      </c>
      <c r="AY46" s="239" t="str">
        <f t="shared" si="586"/>
        <v>Netherlands</v>
      </c>
      <c r="AZ46" s="275"/>
      <c r="BA46" s="275"/>
      <c r="BB46" s="545"/>
      <c r="BC46" s="240" t="str">
        <f t="shared" si="587"/>
        <v/>
      </c>
      <c r="BD46" s="240" t="str">
        <f>IF((BC46&lt;&gt;""),IF(OR($F46&lt;&gt;$G46,PrSettings!$M$4="●"),(($F46-$G46)=(AZ46-BA46))*1,0),"")</f>
        <v/>
      </c>
      <c r="BE46" s="240" t="str">
        <f t="shared" si="588"/>
        <v/>
      </c>
      <c r="BF46" s="240" t="str">
        <f>IF(BC46&lt;&gt;"",IF(ABS($F46-$G46)&gt;=PrSettings!$M$7,(ABS($F46-$G46-AZ46+BA46)&lt;=1)*1,IF(AND(BC46,$F46=$G46,$F46&gt;=PrSettings!$M$6),(ABS(AZ46-$F46)&lt;=1)*1,IF(AND(BC46,$F46+$G46&gt;=PrSettings!$M$8),(ABS(AZ46-$F46)+ABS(BA46-$G46)&lt;=1)*1,""))),"")</f>
        <v/>
      </c>
      <c r="BG46" s="546"/>
      <c r="BI46" s="238">
        <f t="shared" si="4"/>
        <v>44</v>
      </c>
      <c r="BJ46" s="239" t="str">
        <f t="shared" si="589"/>
        <v>Tunisia</v>
      </c>
      <c r="BK46" s="240">
        <f t="shared" si="38"/>
        <v>7</v>
      </c>
      <c r="BL46" s="239" t="str">
        <f t="shared" si="590"/>
        <v>Netherlands</v>
      </c>
      <c r="BM46" s="275"/>
      <c r="BN46" s="275"/>
      <c r="BO46" s="545"/>
      <c r="BP46" s="240" t="str">
        <f t="shared" si="591"/>
        <v/>
      </c>
      <c r="BQ46" s="240" t="str">
        <f>IF((BP46&lt;&gt;""),IF(OR($F46&lt;&gt;$G46,PrSettings!$M$4="●"),(($F46-$G46)=(BM46-BN46))*1,0),"")</f>
        <v/>
      </c>
      <c r="BR46" s="240" t="str">
        <f t="shared" si="592"/>
        <v/>
      </c>
      <c r="BS46" s="240" t="str">
        <f>IF(BP46&lt;&gt;"",IF(ABS($F46-$G46)&gt;=PrSettings!$M$7,(ABS($F46-$G46-BM46+BN46)&lt;=1)*1,IF(AND(BP46,$F46=$G46,$F46&gt;=PrSettings!$M$6),(ABS(BM46-$F46)&lt;=1)*1,IF(AND(BP46,$F46+$G46&gt;=PrSettings!$M$8),(ABS(BM46-$F46)+ABS(BN46-$G46)&lt;=1)*1,""))),"")</f>
        <v/>
      </c>
      <c r="BT46" s="546"/>
      <c r="BV46" s="238">
        <f t="shared" si="5"/>
        <v>44</v>
      </c>
      <c r="BW46" s="239" t="str">
        <f t="shared" si="593"/>
        <v>Tunisia</v>
      </c>
      <c r="BX46" s="240">
        <f t="shared" si="41"/>
        <v>7</v>
      </c>
      <c r="BY46" s="239" t="str">
        <f t="shared" si="594"/>
        <v>Netherlands</v>
      </c>
      <c r="BZ46" s="275"/>
      <c r="CA46" s="275"/>
      <c r="CB46" s="545"/>
      <c r="CC46" s="240" t="str">
        <f t="shared" si="595"/>
        <v/>
      </c>
      <c r="CD46" s="240" t="str">
        <f>IF((CC46&lt;&gt;""),IF(OR($F46&lt;&gt;$G46,PrSettings!$M$4="●"),(($F46-$G46)=(BZ46-CA46))*1,0),"")</f>
        <v/>
      </c>
      <c r="CE46" s="240" t="str">
        <f t="shared" si="596"/>
        <v/>
      </c>
      <c r="CF46" s="240" t="str">
        <f>IF(CC46&lt;&gt;"",IF(ABS($F46-$G46)&gt;=PrSettings!$M$7,(ABS($F46-$G46-BZ46+CA46)&lt;=1)*1,IF(AND(CC46,$F46=$G46,$F46&gt;=PrSettings!$M$6),(ABS(BZ46-$F46)&lt;=1)*1,IF(AND(CC46,$F46+$G46&gt;=PrSettings!$M$8),(ABS(BZ46-$F46)+ABS(CA46-$G46)&lt;=1)*1,""))),"")</f>
        <v/>
      </c>
      <c r="CG46" s="546"/>
      <c r="CI46" s="238">
        <f t="shared" si="6"/>
        <v>44</v>
      </c>
      <c r="CJ46" s="239" t="str">
        <f t="shared" si="597"/>
        <v>Tunisia</v>
      </c>
      <c r="CK46" s="240">
        <f t="shared" si="44"/>
        <v>7</v>
      </c>
      <c r="CL46" s="239" t="str">
        <f t="shared" si="598"/>
        <v>Netherlands</v>
      </c>
      <c r="CM46" s="275"/>
      <c r="CN46" s="275"/>
      <c r="CO46" s="545"/>
      <c r="CP46" s="240" t="str">
        <f t="shared" si="599"/>
        <v/>
      </c>
      <c r="CQ46" s="240" t="str">
        <f>IF((CP46&lt;&gt;""),IF(OR($F46&lt;&gt;$G46,PrSettings!$M$4="●"),(($F46-$G46)=(CM46-CN46))*1,0),"")</f>
        <v/>
      </c>
      <c r="CR46" s="240" t="str">
        <f t="shared" si="600"/>
        <v/>
      </c>
      <c r="CS46" s="240" t="str">
        <f>IF(CP46&lt;&gt;"",IF(ABS($F46-$G46)&gt;=PrSettings!$M$7,(ABS($F46-$G46-CM46+CN46)&lt;=1)*1,IF(AND(CP46,$F46=$G46,$F46&gt;=PrSettings!$M$6),(ABS(CM46-$F46)&lt;=1)*1,IF(AND(CP46,$F46+$G46&gt;=PrSettings!$M$8),(ABS(CM46-$F46)+ABS(CN46-$G46)&lt;=1)*1,""))),"")</f>
        <v/>
      </c>
      <c r="CT46" s="546"/>
      <c r="CV46" s="238">
        <f t="shared" si="7"/>
        <v>44</v>
      </c>
      <c r="CW46" s="239" t="str">
        <f t="shared" si="601"/>
        <v>Tunisia</v>
      </c>
      <c r="CX46" s="240">
        <f t="shared" si="47"/>
        <v>7</v>
      </c>
      <c r="CY46" s="239" t="str">
        <f t="shared" si="602"/>
        <v>Netherlands</v>
      </c>
      <c r="CZ46" s="275"/>
      <c r="DA46" s="275"/>
      <c r="DB46" s="545"/>
      <c r="DC46" s="240" t="str">
        <f t="shared" si="603"/>
        <v/>
      </c>
      <c r="DD46" s="240" t="str">
        <f>IF((DC46&lt;&gt;""),IF(OR($F46&lt;&gt;$G46,PrSettings!$M$4="●"),(($F46-$G46)=(CZ46-DA46))*1,0),"")</f>
        <v/>
      </c>
      <c r="DE46" s="240" t="str">
        <f t="shared" si="604"/>
        <v/>
      </c>
      <c r="DF46" s="240" t="str">
        <f>IF(DC46&lt;&gt;"",IF(ABS($F46-$G46)&gt;=PrSettings!$M$7,(ABS($F46-$G46-CZ46+DA46)&lt;=1)*1,IF(AND(DC46,$F46=$G46,$F46&gt;=PrSettings!$M$6),(ABS(CZ46-$F46)&lt;=1)*1,IF(AND(DC46,$F46+$G46&gt;=PrSettings!$M$8),(ABS(CZ46-$F46)+ABS(DA46-$G46)&lt;=1)*1,""))),"")</f>
        <v/>
      </c>
      <c r="DG46" s="546"/>
      <c r="DI46" s="238">
        <f t="shared" si="8"/>
        <v>44</v>
      </c>
      <c r="DJ46" s="239" t="str">
        <f t="shared" si="605"/>
        <v>Tunisia</v>
      </c>
      <c r="DK46" s="240">
        <f t="shared" si="50"/>
        <v>7</v>
      </c>
      <c r="DL46" s="239" t="str">
        <f t="shared" si="606"/>
        <v>Netherlands</v>
      </c>
      <c r="DM46" s="275"/>
      <c r="DN46" s="275"/>
      <c r="DO46" s="545"/>
      <c r="DP46" s="240" t="str">
        <f t="shared" si="607"/>
        <v/>
      </c>
      <c r="DQ46" s="240" t="str">
        <f>IF((DP46&lt;&gt;""),IF(OR($F46&lt;&gt;$G46,PrSettings!$M$4="●"),(($F46-$G46)=(DM46-DN46))*1,0),"")</f>
        <v/>
      </c>
      <c r="DR46" s="240" t="str">
        <f t="shared" si="608"/>
        <v/>
      </c>
      <c r="DS46" s="240" t="str">
        <f>IF(DP46&lt;&gt;"",IF(ABS($F46-$G46)&gt;=PrSettings!$M$7,(ABS($F46-$G46-DM46+DN46)&lt;=1)*1,IF(AND(DP46,$F46=$G46,$F46&gt;=PrSettings!$M$6),(ABS(DM46-$F46)&lt;=1)*1,IF(AND(DP46,$F46+$G46&gt;=PrSettings!$M$8),(ABS(DM46-$F46)+ABS(DN46-$G46)&lt;=1)*1,""))),"")</f>
        <v/>
      </c>
      <c r="DT46" s="546"/>
      <c r="DV46" s="238">
        <f t="shared" si="9"/>
        <v>44</v>
      </c>
      <c r="DW46" s="239" t="str">
        <f t="shared" si="609"/>
        <v>Tunisia</v>
      </c>
      <c r="DX46" s="240">
        <f t="shared" si="53"/>
        <v>7</v>
      </c>
      <c r="DY46" s="239" t="str">
        <f t="shared" si="610"/>
        <v>Netherlands</v>
      </c>
      <c r="DZ46" s="275"/>
      <c r="EA46" s="275"/>
      <c r="EB46" s="545"/>
      <c r="EC46" s="240" t="str">
        <f t="shared" si="611"/>
        <v/>
      </c>
      <c r="ED46" s="240" t="str">
        <f>IF((EC46&lt;&gt;""),IF(OR($F46&lt;&gt;$G46,PrSettings!$M$4="●"),(($F46-$G46)=(DZ46-EA46))*1,0),"")</f>
        <v/>
      </c>
      <c r="EE46" s="240" t="str">
        <f t="shared" si="612"/>
        <v/>
      </c>
      <c r="EF46" s="240" t="str">
        <f>IF(EC46&lt;&gt;"",IF(ABS($F46-$G46)&gt;=PrSettings!$M$7,(ABS($F46-$G46-DZ46+EA46)&lt;=1)*1,IF(AND(EC46,$F46=$G46,$F46&gt;=PrSettings!$M$6),(ABS(DZ46-$F46)&lt;=1)*1,IF(AND(EC46,$F46+$G46&gt;=PrSettings!$M$8),(ABS(DZ46-$F46)+ABS(EA46-$G46)&lt;=1)*1,""))),"")</f>
        <v/>
      </c>
      <c r="EG46" s="546"/>
      <c r="EI46" s="238">
        <f t="shared" si="10"/>
        <v>44</v>
      </c>
      <c r="EJ46" s="239" t="str">
        <f t="shared" si="613"/>
        <v>Tunisia</v>
      </c>
      <c r="EK46" s="240">
        <f t="shared" si="56"/>
        <v>7</v>
      </c>
      <c r="EL46" s="239" t="str">
        <f t="shared" si="614"/>
        <v>Netherlands</v>
      </c>
      <c r="EM46" s="275"/>
      <c r="EN46" s="275"/>
      <c r="EO46" s="545"/>
      <c r="EP46" s="240" t="str">
        <f t="shared" si="615"/>
        <v/>
      </c>
      <c r="EQ46" s="240" t="str">
        <f>IF((EP46&lt;&gt;""),IF(OR($F46&lt;&gt;$G46,PrSettings!$M$4="●"),(($F46-$G46)=(EM46-EN46))*1,0),"")</f>
        <v/>
      </c>
      <c r="ER46" s="240" t="str">
        <f t="shared" si="616"/>
        <v/>
      </c>
      <c r="ES46" s="240" t="str">
        <f>IF(EP46&lt;&gt;"",IF(ABS($F46-$G46)&gt;=PrSettings!$M$7,(ABS($F46-$G46-EM46+EN46)&lt;=1)*1,IF(AND(EP46,$F46=$G46,$F46&gt;=PrSettings!$M$6),(ABS(EM46-$F46)&lt;=1)*1,IF(AND(EP46,$F46+$G46&gt;=PrSettings!$M$8),(ABS(EM46-$F46)+ABS(EN46-$G46)&lt;=1)*1,""))),"")</f>
        <v/>
      </c>
      <c r="ET46" s="546"/>
      <c r="EV46" s="238">
        <f t="shared" si="11"/>
        <v>44</v>
      </c>
      <c r="EW46" s="239" t="str">
        <f t="shared" si="617"/>
        <v>Tunisia</v>
      </c>
      <c r="EX46" s="240">
        <f t="shared" si="59"/>
        <v>7</v>
      </c>
      <c r="EY46" s="239" t="str">
        <f t="shared" si="618"/>
        <v>Netherlands</v>
      </c>
      <c r="EZ46" s="275"/>
      <c r="FA46" s="275"/>
      <c r="FB46" s="545"/>
      <c r="FC46" s="240" t="str">
        <f t="shared" si="619"/>
        <v/>
      </c>
      <c r="FD46" s="240" t="str">
        <f>IF((FC46&lt;&gt;""),IF(OR($F46&lt;&gt;$G46,PrSettings!$M$4="●"),(($F46-$G46)=(EZ46-FA46))*1,0),"")</f>
        <v/>
      </c>
      <c r="FE46" s="240" t="str">
        <f t="shared" si="620"/>
        <v/>
      </c>
      <c r="FF46" s="240" t="str">
        <f>IF(FC46&lt;&gt;"",IF(ABS($F46-$G46)&gt;=PrSettings!$M$7,(ABS($F46-$G46-EZ46+FA46)&lt;=1)*1,IF(AND(FC46,$F46=$G46,$F46&gt;=PrSettings!$M$6),(ABS(EZ46-$F46)&lt;=1)*1,IF(AND(FC46,$F46+$G46&gt;=PrSettings!$M$8),(ABS(EZ46-$F46)+ABS(FA46-$G46)&lt;=1)*1,""))),"")</f>
        <v/>
      </c>
      <c r="FG46" s="546"/>
      <c r="FI46" s="238">
        <f t="shared" si="12"/>
        <v>44</v>
      </c>
      <c r="FJ46" s="239" t="str">
        <f t="shared" si="621"/>
        <v>Tunisia</v>
      </c>
      <c r="FK46" s="240">
        <f t="shared" si="62"/>
        <v>7</v>
      </c>
      <c r="FL46" s="239" t="str">
        <f t="shared" si="622"/>
        <v>Netherlands</v>
      </c>
      <c r="FM46" s="275"/>
      <c r="FN46" s="275"/>
      <c r="FO46" s="545"/>
      <c r="FP46" s="240" t="str">
        <f t="shared" si="623"/>
        <v/>
      </c>
      <c r="FQ46" s="240" t="str">
        <f>IF((FP46&lt;&gt;""),IF(OR($F46&lt;&gt;$G46,PrSettings!$M$4="●"),(($F46-$G46)=(FM46-FN46))*1,0),"")</f>
        <v/>
      </c>
      <c r="FR46" s="240" t="str">
        <f t="shared" si="624"/>
        <v/>
      </c>
      <c r="FS46" s="240" t="str">
        <f>IF(FP46&lt;&gt;"",IF(ABS($F46-$G46)&gt;=PrSettings!$M$7,(ABS($F46-$G46-FM46+FN46)&lt;=1)*1,IF(AND(FP46,$F46=$G46,$F46&gt;=PrSettings!$M$6),(ABS(FM46-$F46)&lt;=1)*1,IF(AND(FP46,$F46+$G46&gt;=PrSettings!$M$8),(ABS(FM46-$F46)+ABS(FN46-$G46)&lt;=1)*1,""))),"")</f>
        <v/>
      </c>
      <c r="FT46" s="546"/>
      <c r="FV46" s="238">
        <f t="shared" si="13"/>
        <v>44</v>
      </c>
      <c r="FW46" s="239" t="str">
        <f t="shared" si="625"/>
        <v>Tunisia</v>
      </c>
      <c r="FX46" s="240">
        <f t="shared" si="65"/>
        <v>7</v>
      </c>
      <c r="FY46" s="239" t="str">
        <f t="shared" si="626"/>
        <v>Netherlands</v>
      </c>
      <c r="FZ46" s="275"/>
      <c r="GA46" s="275"/>
      <c r="GB46" s="545"/>
      <c r="GC46" s="240" t="str">
        <f t="shared" si="627"/>
        <v/>
      </c>
      <c r="GD46" s="240" t="str">
        <f>IF((GC46&lt;&gt;""),IF(OR($F46&lt;&gt;$G46,PrSettings!$M$4="●"),(($F46-$G46)=(FZ46-GA46))*1,0),"")</f>
        <v/>
      </c>
      <c r="GE46" s="240" t="str">
        <f t="shared" si="628"/>
        <v/>
      </c>
      <c r="GF46" s="240" t="str">
        <f>IF(GC46&lt;&gt;"",IF(ABS($F46-$G46)&gt;=PrSettings!$M$7,(ABS($F46-$G46-FZ46+GA46)&lt;=1)*1,IF(AND(GC46,$F46=$G46,$F46&gt;=PrSettings!$M$6),(ABS(FZ46-$F46)&lt;=1)*1,IF(AND(GC46,$F46+$G46&gt;=PrSettings!$M$8),(ABS(FZ46-$F46)+ABS(GA46-$G46)&lt;=1)*1,""))),"")</f>
        <v/>
      </c>
      <c r="GG46" s="546"/>
      <c r="GI46" s="238">
        <f t="shared" si="14"/>
        <v>44</v>
      </c>
      <c r="GJ46" s="239" t="str">
        <f t="shared" si="629"/>
        <v>Tunisia</v>
      </c>
      <c r="GK46" s="240">
        <f t="shared" si="68"/>
        <v>7</v>
      </c>
      <c r="GL46" s="239" t="str">
        <f t="shared" si="630"/>
        <v>Netherlands</v>
      </c>
      <c r="GM46" s="275"/>
      <c r="GN46" s="275"/>
      <c r="GO46" s="545"/>
      <c r="GP46" s="240" t="str">
        <f t="shared" si="631"/>
        <v/>
      </c>
      <c r="GQ46" s="240" t="str">
        <f>IF((GP46&lt;&gt;""),IF(OR($F46&lt;&gt;$G46,PrSettings!$M$4="●"),(($F46-$G46)=(GM46-GN46))*1,0),"")</f>
        <v/>
      </c>
      <c r="GR46" s="240" t="str">
        <f t="shared" si="632"/>
        <v/>
      </c>
      <c r="GS46" s="240" t="str">
        <f>IF(GP46&lt;&gt;"",IF(ABS($F46-$G46)&gt;=PrSettings!$M$7,(ABS($F46-$G46-GM46+GN46)&lt;=1)*1,IF(AND(GP46,$F46=$G46,$F46&gt;=PrSettings!$M$6),(ABS(GM46-$F46)&lt;=1)*1,IF(AND(GP46,$F46+$G46&gt;=PrSettings!$M$8),(ABS(GM46-$F46)+ABS(GN46-$G46)&lt;=1)*1,""))),"")</f>
        <v/>
      </c>
      <c r="GT46" s="546"/>
      <c r="GV46" s="238">
        <f t="shared" si="15"/>
        <v>44</v>
      </c>
      <c r="GW46" s="239" t="str">
        <f t="shared" si="633"/>
        <v>Tunisia</v>
      </c>
      <c r="GX46" s="240">
        <f t="shared" si="71"/>
        <v>7</v>
      </c>
      <c r="GY46" s="239" t="str">
        <f t="shared" si="634"/>
        <v>Netherlands</v>
      </c>
      <c r="GZ46" s="275"/>
      <c r="HA46" s="275"/>
      <c r="HB46" s="545"/>
      <c r="HC46" s="240" t="str">
        <f t="shared" si="635"/>
        <v/>
      </c>
      <c r="HD46" s="240" t="str">
        <f>IF((HC46&lt;&gt;""),IF(OR($F46&lt;&gt;$G46,PrSettings!$M$4="●"),(($F46-$G46)=(GZ46-HA46))*1,0),"")</f>
        <v/>
      </c>
      <c r="HE46" s="240" t="str">
        <f t="shared" si="636"/>
        <v/>
      </c>
      <c r="HF46" s="240" t="str">
        <f>IF(HC46&lt;&gt;"",IF(ABS($F46-$G46)&gt;=PrSettings!$M$7,(ABS($F46-$G46-GZ46+HA46)&lt;=1)*1,IF(AND(HC46,$F46=$G46,$F46&gt;=PrSettings!$M$6),(ABS(GZ46-$F46)&lt;=1)*1,IF(AND(HC46,$F46+$G46&gt;=PrSettings!$M$8),(ABS(GZ46-$F46)+ABS(HA46-$G46)&lt;=1)*1,""))),"")</f>
        <v/>
      </c>
      <c r="HG46" s="546"/>
      <c r="HI46" s="238">
        <f t="shared" si="16"/>
        <v>44</v>
      </c>
      <c r="HJ46" s="239" t="str">
        <f t="shared" si="637"/>
        <v>Tunisia</v>
      </c>
      <c r="HK46" s="240">
        <f t="shared" si="74"/>
        <v>7</v>
      </c>
      <c r="HL46" s="239" t="str">
        <f t="shared" si="638"/>
        <v>Netherlands</v>
      </c>
      <c r="HM46" s="275"/>
      <c r="HN46" s="275"/>
      <c r="HO46" s="545"/>
      <c r="HP46" s="240" t="str">
        <f t="shared" si="639"/>
        <v/>
      </c>
      <c r="HQ46" s="240" t="str">
        <f>IF((HP46&lt;&gt;""),IF(OR($F46&lt;&gt;$G46,PrSettings!$M$4="●"),(($F46-$G46)=(HM46-HN46))*1,0),"")</f>
        <v/>
      </c>
      <c r="HR46" s="240" t="str">
        <f t="shared" si="640"/>
        <v/>
      </c>
      <c r="HS46" s="240" t="str">
        <f>IF(HP46&lt;&gt;"",IF(ABS($F46-$G46)&gt;=PrSettings!$M$7,(ABS($F46-$G46-HM46+HN46)&lt;=1)*1,IF(AND(HP46,$F46=$G46,$F46&gt;=PrSettings!$M$6),(ABS(HM46-$F46)&lt;=1)*1,IF(AND(HP46,$F46+$G46&gt;=PrSettings!$M$8),(ABS(HM46-$F46)+ABS(HN46-$G46)&lt;=1)*1,""))),"")</f>
        <v/>
      </c>
      <c r="HT46" s="546"/>
      <c r="HV46" s="238">
        <f t="shared" si="17"/>
        <v>44</v>
      </c>
      <c r="HW46" s="239" t="str">
        <f t="shared" si="641"/>
        <v>Tunisia</v>
      </c>
      <c r="HX46" s="240">
        <f t="shared" si="77"/>
        <v>7</v>
      </c>
      <c r="HY46" s="239" t="str">
        <f t="shared" si="642"/>
        <v>Netherlands</v>
      </c>
      <c r="HZ46" s="275"/>
      <c r="IA46" s="275"/>
      <c r="IB46" s="545"/>
      <c r="IC46" s="240" t="str">
        <f t="shared" si="643"/>
        <v/>
      </c>
      <c r="ID46" s="240" t="str">
        <f>IF((IC46&lt;&gt;""),IF(OR($F46&lt;&gt;$G46,PrSettings!$M$4="●"),(($F46-$G46)=(HZ46-IA46))*1,0),"")</f>
        <v/>
      </c>
      <c r="IE46" s="240" t="str">
        <f t="shared" si="644"/>
        <v/>
      </c>
      <c r="IF46" s="240" t="str">
        <f>IF(IC46&lt;&gt;"",IF(ABS($F46-$G46)&gt;=PrSettings!$M$7,(ABS($F46-$G46-HZ46+IA46)&lt;=1)*1,IF(AND(IC46,$F46=$G46,$F46&gt;=PrSettings!$M$6),(ABS(HZ46-$F46)&lt;=1)*1,IF(AND(IC46,$F46+$G46&gt;=PrSettings!$M$8),(ABS(HZ46-$F46)+ABS(IA46-$G46)&lt;=1)*1,""))),"")</f>
        <v/>
      </c>
      <c r="IG46" s="546"/>
      <c r="II46" s="238">
        <f t="shared" si="18"/>
        <v>44</v>
      </c>
      <c r="IJ46" s="239" t="str">
        <f t="shared" si="645"/>
        <v>Tunisia</v>
      </c>
      <c r="IK46" s="240">
        <f t="shared" si="80"/>
        <v>7</v>
      </c>
      <c r="IL46" s="239" t="str">
        <f t="shared" si="646"/>
        <v>Netherlands</v>
      </c>
      <c r="IM46" s="275"/>
      <c r="IN46" s="275"/>
      <c r="IO46" s="545"/>
      <c r="IP46" s="240" t="str">
        <f t="shared" si="647"/>
        <v/>
      </c>
      <c r="IQ46" s="240" t="str">
        <f>IF((IP46&lt;&gt;""),IF(OR($F46&lt;&gt;$G46,PrSettings!$M$4="●"),(($F46-$G46)=(IM46-IN46))*1,0),"")</f>
        <v/>
      </c>
      <c r="IR46" s="240" t="str">
        <f t="shared" si="648"/>
        <v/>
      </c>
      <c r="IS46" s="240" t="str">
        <f>IF(IP46&lt;&gt;"",IF(ABS($F46-$G46)&gt;=PrSettings!$M$7,(ABS($F46-$G46-IM46+IN46)&lt;=1)*1,IF(AND(IP46,$F46=$G46,$F46&gt;=PrSettings!$M$6),(ABS(IM46-$F46)&lt;=1)*1,IF(AND(IP46,$F46+$G46&gt;=PrSettings!$M$8),(ABS(IM46-$F46)+ABS(IN46-$G46)&lt;=1)*1,""))),"")</f>
        <v/>
      </c>
      <c r="IT46" s="546"/>
      <c r="IV46" s="238">
        <f t="shared" si="19"/>
        <v>44</v>
      </c>
      <c r="IW46" s="239" t="str">
        <f t="shared" si="649"/>
        <v>Tunisia</v>
      </c>
      <c r="IX46" s="240">
        <f t="shared" si="83"/>
        <v>7</v>
      </c>
      <c r="IY46" s="239" t="str">
        <f t="shared" si="650"/>
        <v>Netherlands</v>
      </c>
      <c r="IZ46" s="275"/>
      <c r="JA46" s="275"/>
      <c r="JB46" s="545"/>
      <c r="JC46" s="240" t="str">
        <f t="shared" si="651"/>
        <v/>
      </c>
      <c r="JD46" s="240" t="str">
        <f>IF((JC46&lt;&gt;""),IF(OR($F46&lt;&gt;$G46,PrSettings!$M$4="●"),(($F46-$G46)=(IZ46-JA46))*1,0),"")</f>
        <v/>
      </c>
      <c r="JE46" s="240" t="str">
        <f t="shared" si="652"/>
        <v/>
      </c>
      <c r="JF46" s="240" t="str">
        <f>IF(JC46&lt;&gt;"",IF(ABS($F46-$G46)&gt;=PrSettings!$M$7,(ABS($F46-$G46-IZ46+JA46)&lt;=1)*1,IF(AND(JC46,$F46=$G46,$F46&gt;=PrSettings!$M$6),(ABS(IZ46-$F46)&lt;=1)*1,IF(AND(JC46,$F46+$G46&gt;=PrSettings!$M$8),(ABS(IZ46-$F46)+ABS(JA46-$G46)&lt;=1)*1,""))),"")</f>
        <v/>
      </c>
      <c r="JG46" s="546"/>
      <c r="JI46" s="238">
        <f t="shared" si="20"/>
        <v>44</v>
      </c>
      <c r="JJ46" s="239" t="str">
        <f t="shared" si="653"/>
        <v>Tunisia</v>
      </c>
      <c r="JK46" s="240">
        <f t="shared" si="86"/>
        <v>7</v>
      </c>
      <c r="JL46" s="239" t="str">
        <f t="shared" si="654"/>
        <v>Netherlands</v>
      </c>
      <c r="JM46" s="275"/>
      <c r="JN46" s="275"/>
      <c r="JO46" s="545"/>
      <c r="JP46" s="240" t="str">
        <f t="shared" si="655"/>
        <v/>
      </c>
      <c r="JQ46" s="240" t="str">
        <f>IF((JP46&lt;&gt;""),IF(OR($F46&lt;&gt;$G46,PrSettings!$M$4="●"),(($F46-$G46)=(JM46-JN46))*1,0),"")</f>
        <v/>
      </c>
      <c r="JR46" s="240" t="str">
        <f t="shared" si="656"/>
        <v/>
      </c>
      <c r="JS46" s="240" t="str">
        <f>IF(JP46&lt;&gt;"",IF(ABS($F46-$G46)&gt;=PrSettings!$M$7,(ABS($F46-$G46-JM46+JN46)&lt;=1)*1,IF(AND(JP46,$F46=$G46,$F46&gt;=PrSettings!$M$6),(ABS(JM46-$F46)&lt;=1)*1,IF(AND(JP46,$F46+$G46&gt;=PrSettings!$M$8),(ABS(JM46-$F46)+ABS(JN46-$G46)&lt;=1)*1,""))),"")</f>
        <v/>
      </c>
      <c r="JT46" s="546"/>
      <c r="JV46" s="238">
        <f t="shared" si="21"/>
        <v>44</v>
      </c>
      <c r="JW46" s="239" t="str">
        <f t="shared" si="657"/>
        <v>Tunisia</v>
      </c>
      <c r="JX46" s="240">
        <f t="shared" si="89"/>
        <v>7</v>
      </c>
      <c r="JY46" s="239" t="str">
        <f t="shared" si="658"/>
        <v>Netherlands</v>
      </c>
      <c r="JZ46" s="275"/>
      <c r="KA46" s="275"/>
      <c r="KB46" s="545"/>
      <c r="KC46" s="240" t="str">
        <f t="shared" si="659"/>
        <v/>
      </c>
      <c r="KD46" s="240" t="str">
        <f>IF((KC46&lt;&gt;""),IF(OR($F46&lt;&gt;$G46,PrSettings!$M$4="●"),(($F46-$G46)=(JZ46-KA46))*1,0),"")</f>
        <v/>
      </c>
      <c r="KE46" s="240" t="str">
        <f t="shared" si="660"/>
        <v/>
      </c>
      <c r="KF46" s="240" t="str">
        <f>IF(KC46&lt;&gt;"",IF(ABS($F46-$G46)&gt;=PrSettings!$M$7,(ABS($F46-$G46-JZ46+KA46)&lt;=1)*1,IF(AND(KC46,$F46=$G46,$F46&gt;=PrSettings!$M$6),(ABS(JZ46-$F46)&lt;=1)*1,IF(AND(KC46,$F46+$G46&gt;=PrSettings!$M$8),(ABS(JZ46-$F46)+ABS(KA46-$G46)&lt;=1)*1,""))),"")</f>
        <v/>
      </c>
      <c r="KG46" s="546"/>
      <c r="KI46" s="238">
        <f t="shared" si="22"/>
        <v>44</v>
      </c>
      <c r="KJ46" s="239" t="str">
        <f t="shared" si="661"/>
        <v>Tunisia</v>
      </c>
      <c r="KK46" s="240">
        <f t="shared" si="92"/>
        <v>7</v>
      </c>
      <c r="KL46" s="239" t="str">
        <f t="shared" si="662"/>
        <v>Netherlands</v>
      </c>
      <c r="KM46" s="275"/>
      <c r="KN46" s="275"/>
      <c r="KO46" s="545"/>
      <c r="KP46" s="240" t="str">
        <f t="shared" si="663"/>
        <v/>
      </c>
      <c r="KQ46" s="240" t="str">
        <f>IF((KP46&lt;&gt;""),IF(OR($F46&lt;&gt;$G46,PrSettings!$M$4="●"),(($F46-$G46)=(KM46-KN46))*1,0),"")</f>
        <v/>
      </c>
      <c r="KR46" s="240" t="str">
        <f t="shared" si="664"/>
        <v/>
      </c>
      <c r="KS46" s="240" t="str">
        <f>IF(KP46&lt;&gt;"",IF(ABS($F46-$G46)&gt;=PrSettings!$M$7,(ABS($F46-$G46-KM46+KN46)&lt;=1)*1,IF(AND(KP46,$F46=$G46,$F46&gt;=PrSettings!$M$6),(ABS(KM46-$F46)&lt;=1)*1,IF(AND(KP46,$F46+$G46&gt;=PrSettings!$M$8),(ABS(KM46-$F46)+ABS(KN46-$G46)&lt;=1)*1,""))),"")</f>
        <v/>
      </c>
      <c r="KT46" s="546"/>
      <c r="KV46" s="238">
        <f t="shared" si="23"/>
        <v>44</v>
      </c>
      <c r="KW46" s="239" t="str">
        <f t="shared" si="665"/>
        <v>Tunisia</v>
      </c>
      <c r="KX46" s="240">
        <f t="shared" si="95"/>
        <v>7</v>
      </c>
      <c r="KY46" s="239" t="str">
        <f t="shared" si="666"/>
        <v>Netherlands</v>
      </c>
      <c r="KZ46" s="275"/>
      <c r="LA46" s="275"/>
      <c r="LB46" s="545"/>
      <c r="LC46" s="240" t="str">
        <f t="shared" si="667"/>
        <v/>
      </c>
      <c r="LD46" s="240" t="str">
        <f>IF((LC46&lt;&gt;""),IF(OR($F46&lt;&gt;$G46,PrSettings!$M$4="●"),(($F46-$G46)=(KZ46-LA46))*1,0),"")</f>
        <v/>
      </c>
      <c r="LE46" s="240" t="str">
        <f t="shared" si="668"/>
        <v/>
      </c>
      <c r="LF46" s="240" t="str">
        <f>IF(LC46&lt;&gt;"",IF(ABS($F46-$G46)&gt;=PrSettings!$M$7,(ABS($F46-$G46-KZ46+LA46)&lt;=1)*1,IF(AND(LC46,$F46=$G46,$F46&gt;=PrSettings!$M$6),(ABS(KZ46-$F46)&lt;=1)*1,IF(AND(LC46,$F46+$G46&gt;=PrSettings!$M$8),(ABS(KZ46-$F46)+ABS(LA46-$G46)&lt;=1)*1,""))),"")</f>
        <v/>
      </c>
      <c r="LG46" s="546"/>
      <c r="LI46" s="238">
        <f t="shared" si="24"/>
        <v>44</v>
      </c>
      <c r="LJ46" s="239" t="str">
        <f t="shared" si="669"/>
        <v>Tunisia</v>
      </c>
      <c r="LK46" s="240">
        <f t="shared" si="98"/>
        <v>7</v>
      </c>
      <c r="LL46" s="239" t="str">
        <f t="shared" si="670"/>
        <v>Netherlands</v>
      </c>
      <c r="LM46" s="275"/>
      <c r="LN46" s="275"/>
      <c r="LO46" s="545"/>
      <c r="LP46" s="240" t="str">
        <f t="shared" si="671"/>
        <v/>
      </c>
      <c r="LQ46" s="240" t="str">
        <f>IF((LP46&lt;&gt;""),IF(OR($F46&lt;&gt;$G46,PrSettings!$M$4="●"),(($F46-$G46)=(LM46-LN46))*1,0),"")</f>
        <v/>
      </c>
      <c r="LR46" s="240" t="str">
        <f t="shared" si="672"/>
        <v/>
      </c>
      <c r="LS46" s="240" t="str">
        <f>IF(LP46&lt;&gt;"",IF(ABS($F46-$G46)&gt;=PrSettings!$M$7,(ABS($F46-$G46-LM46+LN46)&lt;=1)*1,IF(AND(LP46,$F46=$G46,$F46&gt;=PrSettings!$M$6),(ABS(LM46-$F46)&lt;=1)*1,IF(AND(LP46,$F46+$G46&gt;=PrSettings!$M$8),(ABS(LM46-$F46)+ABS(LN46-$G46)&lt;=1)*1,""))),"")</f>
        <v/>
      </c>
      <c r="LT46" s="546"/>
      <c r="LV46" s="238">
        <f t="shared" si="25"/>
        <v>44</v>
      </c>
      <c r="LW46" s="239" t="str">
        <f t="shared" si="673"/>
        <v>Tunisia</v>
      </c>
      <c r="LX46" s="240">
        <f t="shared" si="101"/>
        <v>7</v>
      </c>
      <c r="LY46" s="239" t="str">
        <f t="shared" si="674"/>
        <v>Netherlands</v>
      </c>
      <c r="LZ46" s="275"/>
      <c r="MA46" s="275"/>
      <c r="MB46" s="545"/>
      <c r="MC46" s="240" t="str">
        <f t="shared" si="675"/>
        <v/>
      </c>
      <c r="MD46" s="240" t="str">
        <f>IF((MC46&lt;&gt;""),IF(OR($F46&lt;&gt;$G46,PrSettings!$M$4="●"),(($F46-$G46)=(LZ46-MA46))*1,0),"")</f>
        <v/>
      </c>
      <c r="ME46" s="240" t="str">
        <f t="shared" si="676"/>
        <v/>
      </c>
      <c r="MF46" s="240" t="str">
        <f>IF(MC46&lt;&gt;"",IF(ABS($F46-$G46)&gt;=PrSettings!$M$7,(ABS($F46-$G46-LZ46+MA46)&lt;=1)*1,IF(AND(MC46,$F46=$G46,$F46&gt;=PrSettings!$M$6),(ABS(LZ46-$F46)&lt;=1)*1,IF(AND(MC46,$F46+$G46&gt;=PrSettings!$M$8),(ABS(LZ46-$F46)+ABS(MA46-$G46)&lt;=1)*1,""))),"")</f>
        <v/>
      </c>
      <c r="MG46" s="546"/>
    </row>
    <row r="47" spans="1:345" ht="24" customHeight="1" x14ac:dyDescent="0.25">
      <c r="A47" s="234"/>
      <c r="B47" s="247" t="str">
        <f>Language!$E$130&amp;" G"</f>
        <v>Group G</v>
      </c>
      <c r="C47" s="248"/>
      <c r="D47" s="249"/>
      <c r="E47" s="250"/>
      <c r="F47" s="251"/>
      <c r="G47" s="252"/>
      <c r="I47" s="247" t="str">
        <f t="shared" si="468"/>
        <v>Group G</v>
      </c>
      <c r="J47" s="249"/>
      <c r="K47" s="249"/>
      <c r="L47" s="250"/>
      <c r="M47" s="279"/>
      <c r="N47" s="280"/>
      <c r="O47" s="251"/>
      <c r="P47" s="263"/>
      <c r="Q47" s="263"/>
      <c r="R47" s="250"/>
      <c r="S47" s="250"/>
      <c r="T47" s="264"/>
      <c r="V47" s="247" t="str">
        <f t="shared" si="1"/>
        <v>Group G</v>
      </c>
      <c r="W47" s="249"/>
      <c r="X47" s="249"/>
      <c r="Y47" s="250"/>
      <c r="Z47" s="279"/>
      <c r="AA47" s="280"/>
      <c r="AB47" s="251"/>
      <c r="AC47" s="263"/>
      <c r="AD47" s="263"/>
      <c r="AE47" s="250"/>
      <c r="AF47" s="250"/>
      <c r="AG47" s="264"/>
      <c r="AI47" s="247" t="str">
        <f t="shared" si="2"/>
        <v>Group G</v>
      </c>
      <c r="AJ47" s="249"/>
      <c r="AK47" s="249"/>
      <c r="AL47" s="250"/>
      <c r="AM47" s="279"/>
      <c r="AN47" s="280"/>
      <c r="AO47" s="251"/>
      <c r="AP47" s="263"/>
      <c r="AQ47" s="263"/>
      <c r="AR47" s="250"/>
      <c r="AS47" s="250"/>
      <c r="AT47" s="264"/>
      <c r="AV47" s="247" t="str">
        <f t="shared" si="3"/>
        <v>Group G</v>
      </c>
      <c r="AW47" s="249"/>
      <c r="AX47" s="249"/>
      <c r="AY47" s="250"/>
      <c r="AZ47" s="279"/>
      <c r="BA47" s="280"/>
      <c r="BB47" s="251"/>
      <c r="BC47" s="263"/>
      <c r="BD47" s="263"/>
      <c r="BE47" s="250"/>
      <c r="BF47" s="250"/>
      <c r="BG47" s="264"/>
      <c r="BI47" s="247" t="str">
        <f t="shared" si="4"/>
        <v>Group G</v>
      </c>
      <c r="BJ47" s="249"/>
      <c r="BK47" s="249"/>
      <c r="BL47" s="250"/>
      <c r="BM47" s="279"/>
      <c r="BN47" s="280"/>
      <c r="BO47" s="251"/>
      <c r="BP47" s="263"/>
      <c r="BQ47" s="263"/>
      <c r="BR47" s="250"/>
      <c r="BS47" s="250"/>
      <c r="BT47" s="264"/>
      <c r="BV47" s="247" t="str">
        <f t="shared" si="5"/>
        <v>Group G</v>
      </c>
      <c r="BW47" s="249"/>
      <c r="BX47" s="249"/>
      <c r="BY47" s="250"/>
      <c r="BZ47" s="279"/>
      <c r="CA47" s="280"/>
      <c r="CB47" s="251"/>
      <c r="CC47" s="263"/>
      <c r="CD47" s="263"/>
      <c r="CE47" s="250"/>
      <c r="CF47" s="250"/>
      <c r="CG47" s="264"/>
      <c r="CI47" s="247" t="str">
        <f t="shared" si="6"/>
        <v>Group G</v>
      </c>
      <c r="CJ47" s="249"/>
      <c r="CK47" s="249"/>
      <c r="CL47" s="250"/>
      <c r="CM47" s="279"/>
      <c r="CN47" s="280"/>
      <c r="CO47" s="251"/>
      <c r="CP47" s="263"/>
      <c r="CQ47" s="263"/>
      <c r="CR47" s="250"/>
      <c r="CS47" s="250"/>
      <c r="CT47" s="264"/>
      <c r="CV47" s="247" t="str">
        <f t="shared" si="7"/>
        <v>Group G</v>
      </c>
      <c r="CW47" s="249"/>
      <c r="CX47" s="249"/>
      <c r="CY47" s="250"/>
      <c r="CZ47" s="279"/>
      <c r="DA47" s="280"/>
      <c r="DB47" s="251"/>
      <c r="DC47" s="263"/>
      <c r="DD47" s="263"/>
      <c r="DE47" s="250"/>
      <c r="DF47" s="250"/>
      <c r="DG47" s="264"/>
      <c r="DI47" s="247" t="str">
        <f t="shared" si="8"/>
        <v>Group G</v>
      </c>
      <c r="DJ47" s="249"/>
      <c r="DK47" s="249"/>
      <c r="DL47" s="250"/>
      <c r="DM47" s="279"/>
      <c r="DN47" s="280"/>
      <c r="DO47" s="251"/>
      <c r="DP47" s="263"/>
      <c r="DQ47" s="263"/>
      <c r="DR47" s="250"/>
      <c r="DS47" s="250"/>
      <c r="DT47" s="264"/>
      <c r="DV47" s="247" t="str">
        <f t="shared" si="9"/>
        <v>Group G</v>
      </c>
      <c r="DW47" s="249"/>
      <c r="DX47" s="249"/>
      <c r="DY47" s="250"/>
      <c r="DZ47" s="279"/>
      <c r="EA47" s="280"/>
      <c r="EB47" s="251"/>
      <c r="EC47" s="263"/>
      <c r="ED47" s="263"/>
      <c r="EE47" s="250"/>
      <c r="EF47" s="250"/>
      <c r="EG47" s="264"/>
      <c r="EI47" s="247" t="str">
        <f t="shared" si="10"/>
        <v>Group G</v>
      </c>
      <c r="EJ47" s="249"/>
      <c r="EK47" s="249"/>
      <c r="EL47" s="250"/>
      <c r="EM47" s="279"/>
      <c r="EN47" s="280"/>
      <c r="EO47" s="251"/>
      <c r="EP47" s="263"/>
      <c r="EQ47" s="263"/>
      <c r="ER47" s="250"/>
      <c r="ES47" s="250"/>
      <c r="ET47" s="264"/>
      <c r="EV47" s="247" t="str">
        <f t="shared" si="11"/>
        <v>Group G</v>
      </c>
      <c r="EW47" s="249"/>
      <c r="EX47" s="249"/>
      <c r="EY47" s="250"/>
      <c r="EZ47" s="279"/>
      <c r="FA47" s="280"/>
      <c r="FB47" s="251"/>
      <c r="FC47" s="263"/>
      <c r="FD47" s="263"/>
      <c r="FE47" s="250"/>
      <c r="FF47" s="250"/>
      <c r="FG47" s="264"/>
      <c r="FI47" s="247" t="str">
        <f t="shared" si="12"/>
        <v>Group G</v>
      </c>
      <c r="FJ47" s="249"/>
      <c r="FK47" s="249"/>
      <c r="FL47" s="250"/>
      <c r="FM47" s="279"/>
      <c r="FN47" s="280"/>
      <c r="FO47" s="251"/>
      <c r="FP47" s="263"/>
      <c r="FQ47" s="263"/>
      <c r="FR47" s="250"/>
      <c r="FS47" s="250"/>
      <c r="FT47" s="264"/>
      <c r="FV47" s="247" t="str">
        <f t="shared" si="13"/>
        <v>Group G</v>
      </c>
      <c r="FW47" s="249"/>
      <c r="FX47" s="249"/>
      <c r="FY47" s="250"/>
      <c r="FZ47" s="279"/>
      <c r="GA47" s="280"/>
      <c r="GB47" s="251"/>
      <c r="GC47" s="263"/>
      <c r="GD47" s="263"/>
      <c r="GE47" s="250"/>
      <c r="GF47" s="250"/>
      <c r="GG47" s="264"/>
      <c r="GI47" s="247" t="str">
        <f t="shared" si="14"/>
        <v>Group G</v>
      </c>
      <c r="GJ47" s="249"/>
      <c r="GK47" s="249"/>
      <c r="GL47" s="250"/>
      <c r="GM47" s="279"/>
      <c r="GN47" s="280"/>
      <c r="GO47" s="251"/>
      <c r="GP47" s="263"/>
      <c r="GQ47" s="263"/>
      <c r="GR47" s="250"/>
      <c r="GS47" s="250"/>
      <c r="GT47" s="264"/>
      <c r="GV47" s="247" t="str">
        <f t="shared" si="15"/>
        <v>Group G</v>
      </c>
      <c r="GW47" s="249"/>
      <c r="GX47" s="249"/>
      <c r="GY47" s="250"/>
      <c r="GZ47" s="279"/>
      <c r="HA47" s="280"/>
      <c r="HB47" s="251"/>
      <c r="HC47" s="263"/>
      <c r="HD47" s="263"/>
      <c r="HE47" s="250"/>
      <c r="HF47" s="250"/>
      <c r="HG47" s="264"/>
      <c r="HI47" s="247" t="str">
        <f t="shared" si="16"/>
        <v>Group G</v>
      </c>
      <c r="HJ47" s="249"/>
      <c r="HK47" s="249"/>
      <c r="HL47" s="250"/>
      <c r="HM47" s="279"/>
      <c r="HN47" s="280"/>
      <c r="HO47" s="251"/>
      <c r="HP47" s="263"/>
      <c r="HQ47" s="263"/>
      <c r="HR47" s="250"/>
      <c r="HS47" s="250"/>
      <c r="HT47" s="264"/>
      <c r="HV47" s="247" t="str">
        <f t="shared" si="17"/>
        <v>Group G</v>
      </c>
      <c r="HW47" s="249"/>
      <c r="HX47" s="249"/>
      <c r="HY47" s="250"/>
      <c r="HZ47" s="279"/>
      <c r="IA47" s="280"/>
      <c r="IB47" s="251"/>
      <c r="IC47" s="263"/>
      <c r="ID47" s="263"/>
      <c r="IE47" s="250"/>
      <c r="IF47" s="250"/>
      <c r="IG47" s="264"/>
      <c r="II47" s="247" t="str">
        <f t="shared" si="18"/>
        <v>Group G</v>
      </c>
      <c r="IJ47" s="249"/>
      <c r="IK47" s="249"/>
      <c r="IL47" s="250"/>
      <c r="IM47" s="279"/>
      <c r="IN47" s="280"/>
      <c r="IO47" s="251"/>
      <c r="IP47" s="263"/>
      <c r="IQ47" s="263"/>
      <c r="IR47" s="250"/>
      <c r="IS47" s="250"/>
      <c r="IT47" s="264"/>
      <c r="IV47" s="247" t="str">
        <f t="shared" si="19"/>
        <v>Group G</v>
      </c>
      <c r="IW47" s="249"/>
      <c r="IX47" s="249"/>
      <c r="IY47" s="250"/>
      <c r="IZ47" s="279"/>
      <c r="JA47" s="280"/>
      <c r="JB47" s="251"/>
      <c r="JC47" s="263"/>
      <c r="JD47" s="263"/>
      <c r="JE47" s="250"/>
      <c r="JF47" s="250"/>
      <c r="JG47" s="264"/>
      <c r="JI47" s="247" t="str">
        <f t="shared" si="20"/>
        <v>Group G</v>
      </c>
      <c r="JJ47" s="249"/>
      <c r="JK47" s="249"/>
      <c r="JL47" s="250"/>
      <c r="JM47" s="279"/>
      <c r="JN47" s="280"/>
      <c r="JO47" s="251"/>
      <c r="JP47" s="263"/>
      <c r="JQ47" s="263"/>
      <c r="JR47" s="250"/>
      <c r="JS47" s="250"/>
      <c r="JT47" s="264"/>
      <c r="JV47" s="247" t="str">
        <f t="shared" si="21"/>
        <v>Group G</v>
      </c>
      <c r="JW47" s="249"/>
      <c r="JX47" s="249"/>
      <c r="JY47" s="250"/>
      <c r="JZ47" s="279"/>
      <c r="KA47" s="280"/>
      <c r="KB47" s="251"/>
      <c r="KC47" s="263"/>
      <c r="KD47" s="263"/>
      <c r="KE47" s="250"/>
      <c r="KF47" s="250"/>
      <c r="KG47" s="264"/>
      <c r="KI47" s="247" t="str">
        <f t="shared" si="22"/>
        <v>Group G</v>
      </c>
      <c r="KJ47" s="249"/>
      <c r="KK47" s="249"/>
      <c r="KL47" s="250"/>
      <c r="KM47" s="279"/>
      <c r="KN47" s="280"/>
      <c r="KO47" s="251"/>
      <c r="KP47" s="263"/>
      <c r="KQ47" s="263"/>
      <c r="KR47" s="250"/>
      <c r="KS47" s="250"/>
      <c r="KT47" s="264"/>
      <c r="KV47" s="247" t="str">
        <f t="shared" si="23"/>
        <v>Group G</v>
      </c>
      <c r="KW47" s="249"/>
      <c r="KX47" s="249"/>
      <c r="KY47" s="250"/>
      <c r="KZ47" s="279"/>
      <c r="LA47" s="280"/>
      <c r="LB47" s="251"/>
      <c r="LC47" s="263"/>
      <c r="LD47" s="263"/>
      <c r="LE47" s="250"/>
      <c r="LF47" s="250"/>
      <c r="LG47" s="264"/>
      <c r="LI47" s="247" t="str">
        <f t="shared" si="24"/>
        <v>Group G</v>
      </c>
      <c r="LJ47" s="249"/>
      <c r="LK47" s="249"/>
      <c r="LL47" s="250"/>
      <c r="LM47" s="279"/>
      <c r="LN47" s="280"/>
      <c r="LO47" s="251"/>
      <c r="LP47" s="263"/>
      <c r="LQ47" s="263"/>
      <c r="LR47" s="250"/>
      <c r="LS47" s="250"/>
      <c r="LT47" s="264"/>
      <c r="LV47" s="247" t="str">
        <f t="shared" si="25"/>
        <v>Group G</v>
      </c>
      <c r="LW47" s="249"/>
      <c r="LX47" s="249"/>
      <c r="LY47" s="250"/>
      <c r="LZ47" s="279"/>
      <c r="MA47" s="280"/>
      <c r="MB47" s="251"/>
      <c r="MC47" s="263"/>
      <c r="MD47" s="263"/>
      <c r="ME47" s="250"/>
      <c r="MF47" s="250"/>
      <c r="MG47" s="264"/>
    </row>
    <row r="48" spans="1:345" x14ac:dyDescent="0.25">
      <c r="B48" s="238">
        <f>INDEX(Groups!$C$7:$C$65,MATCH(C48,Groups!$D$7:$D$65,0))</f>
        <v>9</v>
      </c>
      <c r="C48" s="239" t="str">
        <f>CalcG!$P$22</f>
        <v>Belgium</v>
      </c>
      <c r="D48" s="240">
        <f>INDEX(Groups!$C$7:$C$65,MATCH(E48,Groups!$D$7:$D$65,0))</f>
        <v>29</v>
      </c>
      <c r="E48" s="239" t="str">
        <f>CalcG!$Q$22</f>
        <v>Egypt</v>
      </c>
      <c r="F48" s="241" t="str">
        <f>CalcG!$R$22</f>
        <v/>
      </c>
      <c r="G48" s="242" t="str">
        <f>CalcG!$S$22</f>
        <v/>
      </c>
      <c r="I48" s="238">
        <f t="shared" si="468"/>
        <v>9</v>
      </c>
      <c r="J48" s="239" t="str">
        <f t="shared" ref="J48:J53" si="677">$C48</f>
        <v>Belgium</v>
      </c>
      <c r="K48" s="240">
        <f t="shared" si="26"/>
        <v>29</v>
      </c>
      <c r="L48" s="239" t="str">
        <f t="shared" ref="L48:L53" si="678">$E48</f>
        <v>Egypt</v>
      </c>
      <c r="M48" s="275"/>
      <c r="N48" s="275"/>
      <c r="O48" s="270"/>
      <c r="P48" s="240" t="str">
        <f t="shared" ref="P48:P53" si="679">IF(($F48&lt;&gt;"")*($G48&lt;&gt;"")*(M48&lt;&gt;"")*(N48&lt;&gt;""),($F48&gt;$G48)*(M48&gt;N48)+($F48=$G48)*(M48=N48)+($F48&lt;$G48)*(M48&lt;N48),"")</f>
        <v/>
      </c>
      <c r="Q48" s="240" t="str">
        <f>IF((P48&lt;&gt;""),IF(OR($F48&lt;&gt;$G48,PrSettings!$M$4="●"),(($F48-$G48)=(M48-N48))*1,0),"")</f>
        <v/>
      </c>
      <c r="R48" s="240" t="str">
        <f t="shared" ref="R48:R53" si="680">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1">$C48</f>
        <v>Belgium</v>
      </c>
      <c r="X48" s="240">
        <f t="shared" si="29"/>
        <v>29</v>
      </c>
      <c r="Y48" s="239" t="str">
        <f t="shared" ref="Y48:Y53" si="682">$E48</f>
        <v>Egypt</v>
      </c>
      <c r="Z48" s="275"/>
      <c r="AA48" s="275"/>
      <c r="AB48" s="270"/>
      <c r="AC48" s="240" t="str">
        <f t="shared" ref="AC48:AC53" si="683">IF(($F48&lt;&gt;"")*($G48&lt;&gt;"")*(Z48&lt;&gt;"")*(AA48&lt;&gt;""),($F48&gt;$G48)*(Z48&gt;AA48)+($F48=$G48)*(Z48=AA48)+($F48&lt;$G48)*(Z48&lt;AA48),"")</f>
        <v/>
      </c>
      <c r="AD48" s="240" t="str">
        <f>IF((AC48&lt;&gt;""),IF(OR($F48&lt;&gt;$G48,PrSettings!$M$4="●"),(($F48-$G48)=(Z48-AA48))*1,0),"")</f>
        <v/>
      </c>
      <c r="AE48" s="240" t="str">
        <f t="shared" ref="AE48:AE53" si="684">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5">$C48</f>
        <v>Belgium</v>
      </c>
      <c r="AK48" s="240">
        <f t="shared" si="32"/>
        <v>29</v>
      </c>
      <c r="AL48" s="239" t="str">
        <f t="shared" ref="AL48:AL53" si="686">$E48</f>
        <v>Egypt</v>
      </c>
      <c r="AM48" s="275"/>
      <c r="AN48" s="275"/>
      <c r="AO48" s="270"/>
      <c r="AP48" s="240" t="str">
        <f t="shared" ref="AP48:AP53" si="687">IF(($F48&lt;&gt;"")*($G48&lt;&gt;"")*(AM48&lt;&gt;"")*(AN48&lt;&gt;""),($F48&gt;$G48)*(AM48&gt;AN48)+($F48=$G48)*(AM48=AN48)+($F48&lt;$G48)*(AM48&lt;AN48),"")</f>
        <v/>
      </c>
      <c r="AQ48" s="240" t="str">
        <f>IF((AP48&lt;&gt;""),IF(OR($F48&lt;&gt;$G48,PrSettings!$M$4="●"),(($F48-$G48)=(AM48-AN48))*1,0),"")</f>
        <v/>
      </c>
      <c r="AR48" s="240" t="str">
        <f t="shared" ref="AR48:AR53" si="688">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9">$C48</f>
        <v>Belgium</v>
      </c>
      <c r="AX48" s="240">
        <f t="shared" si="35"/>
        <v>29</v>
      </c>
      <c r="AY48" s="239" t="str">
        <f t="shared" ref="AY48:AY53" si="690">$E48</f>
        <v>Egypt</v>
      </c>
      <c r="AZ48" s="275"/>
      <c r="BA48" s="275"/>
      <c r="BB48" s="270"/>
      <c r="BC48" s="240" t="str">
        <f t="shared" ref="BC48:BC53" si="691">IF(($F48&lt;&gt;"")*($G48&lt;&gt;"")*(AZ48&lt;&gt;"")*(BA48&lt;&gt;""),($F48&gt;$G48)*(AZ48&gt;BA48)+($F48=$G48)*(AZ48=BA48)+($F48&lt;$G48)*(AZ48&lt;BA48),"")</f>
        <v/>
      </c>
      <c r="BD48" s="240" t="str">
        <f>IF((BC48&lt;&gt;""),IF(OR($F48&lt;&gt;$G48,PrSettings!$M$4="●"),(($F48-$G48)=(AZ48-BA48))*1,0),"")</f>
        <v/>
      </c>
      <c r="BE48" s="240" t="str">
        <f t="shared" ref="BE48:BE53" si="692">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3">$C48</f>
        <v>Belgium</v>
      </c>
      <c r="BK48" s="240">
        <f t="shared" si="38"/>
        <v>29</v>
      </c>
      <c r="BL48" s="239" t="str">
        <f t="shared" ref="BL48:BL53" si="694">$E48</f>
        <v>Egypt</v>
      </c>
      <c r="BM48" s="275"/>
      <c r="BN48" s="275"/>
      <c r="BO48" s="270"/>
      <c r="BP48" s="240" t="str">
        <f t="shared" ref="BP48:BP53" si="695">IF(($F48&lt;&gt;"")*($G48&lt;&gt;"")*(BM48&lt;&gt;"")*(BN48&lt;&gt;""),($F48&gt;$G48)*(BM48&gt;BN48)+($F48=$G48)*(BM48=BN48)+($F48&lt;$G48)*(BM48&lt;BN48),"")</f>
        <v/>
      </c>
      <c r="BQ48" s="240" t="str">
        <f>IF((BP48&lt;&gt;""),IF(OR($F48&lt;&gt;$G48,PrSettings!$M$4="●"),(($F48-$G48)=(BM48-BN48))*1,0),"")</f>
        <v/>
      </c>
      <c r="BR48" s="240" t="str">
        <f t="shared" ref="BR48:BR53" si="696">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7">$C48</f>
        <v>Belgium</v>
      </c>
      <c r="BX48" s="240">
        <f t="shared" si="41"/>
        <v>29</v>
      </c>
      <c r="BY48" s="239" t="str">
        <f t="shared" ref="BY48:BY53" si="698">$E48</f>
        <v>Egypt</v>
      </c>
      <c r="BZ48" s="275"/>
      <c r="CA48" s="275"/>
      <c r="CB48" s="270"/>
      <c r="CC48" s="240" t="str">
        <f t="shared" ref="CC48:CC53" si="699">IF(($F48&lt;&gt;"")*($G48&lt;&gt;"")*(BZ48&lt;&gt;"")*(CA48&lt;&gt;""),($F48&gt;$G48)*(BZ48&gt;CA48)+($F48=$G48)*(BZ48=CA48)+($F48&lt;$G48)*(BZ48&lt;CA48),"")</f>
        <v/>
      </c>
      <c r="CD48" s="240" t="str">
        <f>IF((CC48&lt;&gt;""),IF(OR($F48&lt;&gt;$G48,PrSettings!$M$4="●"),(($F48-$G48)=(BZ48-CA48))*1,0),"")</f>
        <v/>
      </c>
      <c r="CE48" s="240" t="str">
        <f t="shared" ref="CE48:CE53" si="700">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1">$C48</f>
        <v>Belgium</v>
      </c>
      <c r="CK48" s="240">
        <f t="shared" si="44"/>
        <v>29</v>
      </c>
      <c r="CL48" s="239" t="str">
        <f t="shared" ref="CL48:CL53" si="702">$E48</f>
        <v>Egypt</v>
      </c>
      <c r="CM48" s="275"/>
      <c r="CN48" s="275"/>
      <c r="CO48" s="270"/>
      <c r="CP48" s="240" t="str">
        <f t="shared" ref="CP48:CP53" si="703">IF(($F48&lt;&gt;"")*($G48&lt;&gt;"")*(CM48&lt;&gt;"")*(CN48&lt;&gt;""),($F48&gt;$G48)*(CM48&gt;CN48)+($F48=$G48)*(CM48=CN48)+($F48&lt;$G48)*(CM48&lt;CN48),"")</f>
        <v/>
      </c>
      <c r="CQ48" s="240" t="str">
        <f>IF((CP48&lt;&gt;""),IF(OR($F48&lt;&gt;$G48,PrSettings!$M$4="●"),(($F48-$G48)=(CM48-CN48))*1,0),"")</f>
        <v/>
      </c>
      <c r="CR48" s="240" t="str">
        <f t="shared" ref="CR48:CR53" si="704">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5">$C48</f>
        <v>Belgium</v>
      </c>
      <c r="CX48" s="240">
        <f t="shared" si="47"/>
        <v>29</v>
      </c>
      <c r="CY48" s="239" t="str">
        <f t="shared" ref="CY48:CY53" si="706">$E48</f>
        <v>Egypt</v>
      </c>
      <c r="CZ48" s="275"/>
      <c r="DA48" s="275"/>
      <c r="DB48" s="270"/>
      <c r="DC48" s="240" t="str">
        <f t="shared" ref="DC48:DC53" si="707">IF(($F48&lt;&gt;"")*($G48&lt;&gt;"")*(CZ48&lt;&gt;"")*(DA48&lt;&gt;""),($F48&gt;$G48)*(CZ48&gt;DA48)+($F48=$G48)*(CZ48=DA48)+($F48&lt;$G48)*(CZ48&lt;DA48),"")</f>
        <v/>
      </c>
      <c r="DD48" s="240" t="str">
        <f>IF((DC48&lt;&gt;""),IF(OR($F48&lt;&gt;$G48,PrSettings!$M$4="●"),(($F48-$G48)=(CZ48-DA48))*1,0),"")</f>
        <v/>
      </c>
      <c r="DE48" s="240" t="str">
        <f t="shared" ref="DE48:DE53" si="708">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9">$C48</f>
        <v>Belgium</v>
      </c>
      <c r="DK48" s="240">
        <f t="shared" si="50"/>
        <v>29</v>
      </c>
      <c r="DL48" s="239" t="str">
        <f t="shared" ref="DL48:DL53" si="710">$E48</f>
        <v>Egypt</v>
      </c>
      <c r="DM48" s="275"/>
      <c r="DN48" s="275"/>
      <c r="DO48" s="270"/>
      <c r="DP48" s="240" t="str">
        <f t="shared" ref="DP48:DP53" si="711">IF(($F48&lt;&gt;"")*($G48&lt;&gt;"")*(DM48&lt;&gt;"")*(DN48&lt;&gt;""),($F48&gt;$G48)*(DM48&gt;DN48)+($F48=$G48)*(DM48=DN48)+($F48&lt;$G48)*(DM48&lt;DN48),"")</f>
        <v/>
      </c>
      <c r="DQ48" s="240" t="str">
        <f>IF((DP48&lt;&gt;""),IF(OR($F48&lt;&gt;$G48,PrSettings!$M$4="●"),(($F48-$G48)=(DM48-DN48))*1,0),"")</f>
        <v/>
      </c>
      <c r="DR48" s="240" t="str">
        <f t="shared" ref="DR48:DR53" si="712">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3">$C48</f>
        <v>Belgium</v>
      </c>
      <c r="DX48" s="240">
        <f t="shared" si="53"/>
        <v>29</v>
      </c>
      <c r="DY48" s="239" t="str">
        <f t="shared" ref="DY48:DY53" si="714">$E48</f>
        <v>Egypt</v>
      </c>
      <c r="DZ48" s="275"/>
      <c r="EA48" s="275"/>
      <c r="EB48" s="270"/>
      <c r="EC48" s="240" t="str">
        <f t="shared" ref="EC48:EC53" si="715">IF(($F48&lt;&gt;"")*($G48&lt;&gt;"")*(DZ48&lt;&gt;"")*(EA48&lt;&gt;""),($F48&gt;$G48)*(DZ48&gt;EA48)+($F48=$G48)*(DZ48=EA48)+($F48&lt;$G48)*(DZ48&lt;EA48),"")</f>
        <v/>
      </c>
      <c r="ED48" s="240" t="str">
        <f>IF((EC48&lt;&gt;""),IF(OR($F48&lt;&gt;$G48,PrSettings!$M$4="●"),(($F48-$G48)=(DZ48-EA48))*1,0),"")</f>
        <v/>
      </c>
      <c r="EE48" s="240" t="str">
        <f t="shared" ref="EE48:EE53" si="716">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7">$C48</f>
        <v>Belgium</v>
      </c>
      <c r="EK48" s="240">
        <f t="shared" si="56"/>
        <v>29</v>
      </c>
      <c r="EL48" s="239" t="str">
        <f t="shared" ref="EL48:EL53" si="718">$E48</f>
        <v>Egypt</v>
      </c>
      <c r="EM48" s="275"/>
      <c r="EN48" s="275"/>
      <c r="EO48" s="270"/>
      <c r="EP48" s="240" t="str">
        <f t="shared" ref="EP48:EP53" si="719">IF(($F48&lt;&gt;"")*($G48&lt;&gt;"")*(EM48&lt;&gt;"")*(EN48&lt;&gt;""),($F48&gt;$G48)*(EM48&gt;EN48)+($F48=$G48)*(EM48=EN48)+($F48&lt;$G48)*(EM48&lt;EN48),"")</f>
        <v/>
      </c>
      <c r="EQ48" s="240" t="str">
        <f>IF((EP48&lt;&gt;""),IF(OR($F48&lt;&gt;$G48,PrSettings!$M$4="●"),(($F48-$G48)=(EM48-EN48))*1,0),"")</f>
        <v/>
      </c>
      <c r="ER48" s="240" t="str">
        <f t="shared" ref="ER48:ER53" si="720">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1">$C48</f>
        <v>Belgium</v>
      </c>
      <c r="EX48" s="240">
        <f t="shared" si="59"/>
        <v>29</v>
      </c>
      <c r="EY48" s="239" t="str">
        <f t="shared" ref="EY48:EY53" si="722">$E48</f>
        <v>Egypt</v>
      </c>
      <c r="EZ48" s="275"/>
      <c r="FA48" s="275"/>
      <c r="FB48" s="270"/>
      <c r="FC48" s="240" t="str">
        <f t="shared" ref="FC48:FC53" si="723">IF(($F48&lt;&gt;"")*($G48&lt;&gt;"")*(EZ48&lt;&gt;"")*(FA48&lt;&gt;""),($F48&gt;$G48)*(EZ48&gt;FA48)+($F48=$G48)*(EZ48=FA48)+($F48&lt;$G48)*(EZ48&lt;FA48),"")</f>
        <v/>
      </c>
      <c r="FD48" s="240" t="str">
        <f>IF((FC48&lt;&gt;""),IF(OR($F48&lt;&gt;$G48,PrSettings!$M$4="●"),(($F48-$G48)=(EZ48-FA48))*1,0),"")</f>
        <v/>
      </c>
      <c r="FE48" s="240" t="str">
        <f t="shared" ref="FE48:FE53" si="724">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5">$C48</f>
        <v>Belgium</v>
      </c>
      <c r="FK48" s="240">
        <f t="shared" si="62"/>
        <v>29</v>
      </c>
      <c r="FL48" s="239" t="str">
        <f t="shared" ref="FL48:FL53" si="726">$E48</f>
        <v>Egypt</v>
      </c>
      <c r="FM48" s="275"/>
      <c r="FN48" s="275"/>
      <c r="FO48" s="270"/>
      <c r="FP48" s="240" t="str">
        <f t="shared" ref="FP48:FP53" si="727">IF(($F48&lt;&gt;"")*($G48&lt;&gt;"")*(FM48&lt;&gt;"")*(FN48&lt;&gt;""),($F48&gt;$G48)*(FM48&gt;FN48)+($F48=$G48)*(FM48=FN48)+($F48&lt;$G48)*(FM48&lt;FN48),"")</f>
        <v/>
      </c>
      <c r="FQ48" s="240" t="str">
        <f>IF((FP48&lt;&gt;""),IF(OR($F48&lt;&gt;$G48,PrSettings!$M$4="●"),(($F48-$G48)=(FM48-FN48))*1,0),"")</f>
        <v/>
      </c>
      <c r="FR48" s="240" t="str">
        <f t="shared" ref="FR48:FR53" si="728">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9">$C48</f>
        <v>Belgium</v>
      </c>
      <c r="FX48" s="240">
        <f t="shared" si="65"/>
        <v>29</v>
      </c>
      <c r="FY48" s="239" t="str">
        <f t="shared" ref="FY48:FY53" si="730">$E48</f>
        <v>Egypt</v>
      </c>
      <c r="FZ48" s="275"/>
      <c r="GA48" s="275"/>
      <c r="GB48" s="270"/>
      <c r="GC48" s="240" t="str">
        <f t="shared" ref="GC48:GC53" si="731">IF(($F48&lt;&gt;"")*($G48&lt;&gt;"")*(FZ48&lt;&gt;"")*(GA48&lt;&gt;""),($F48&gt;$G48)*(FZ48&gt;GA48)+($F48=$G48)*(FZ48=GA48)+($F48&lt;$G48)*(FZ48&lt;GA48),"")</f>
        <v/>
      </c>
      <c r="GD48" s="240" t="str">
        <f>IF((GC48&lt;&gt;""),IF(OR($F48&lt;&gt;$G48,PrSettings!$M$4="●"),(($F48-$G48)=(FZ48-GA48))*1,0),"")</f>
        <v/>
      </c>
      <c r="GE48" s="240" t="str">
        <f t="shared" ref="GE48:GE53" si="732">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3">$C48</f>
        <v>Belgium</v>
      </c>
      <c r="GK48" s="240">
        <f t="shared" si="68"/>
        <v>29</v>
      </c>
      <c r="GL48" s="239" t="str">
        <f t="shared" ref="GL48:GL53" si="734">$E48</f>
        <v>Egypt</v>
      </c>
      <c r="GM48" s="275"/>
      <c r="GN48" s="275"/>
      <c r="GO48" s="270"/>
      <c r="GP48" s="240" t="str">
        <f t="shared" ref="GP48:GP53" si="735">IF(($F48&lt;&gt;"")*($G48&lt;&gt;"")*(GM48&lt;&gt;"")*(GN48&lt;&gt;""),($F48&gt;$G48)*(GM48&gt;GN48)+($F48=$G48)*(GM48=GN48)+($F48&lt;$G48)*(GM48&lt;GN48),"")</f>
        <v/>
      </c>
      <c r="GQ48" s="240" t="str">
        <f>IF((GP48&lt;&gt;""),IF(OR($F48&lt;&gt;$G48,PrSettings!$M$4="●"),(($F48-$G48)=(GM48-GN48))*1,0),"")</f>
        <v/>
      </c>
      <c r="GR48" s="240" t="str">
        <f t="shared" ref="GR48:GR53" si="736">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7">$C48</f>
        <v>Belgium</v>
      </c>
      <c r="GX48" s="240">
        <f t="shared" si="71"/>
        <v>29</v>
      </c>
      <c r="GY48" s="239" t="str">
        <f t="shared" ref="GY48:GY53" si="738">$E48</f>
        <v>Egypt</v>
      </c>
      <c r="GZ48" s="275"/>
      <c r="HA48" s="275"/>
      <c r="HB48" s="270"/>
      <c r="HC48" s="240" t="str">
        <f t="shared" ref="HC48:HC53" si="739">IF(($F48&lt;&gt;"")*($G48&lt;&gt;"")*(GZ48&lt;&gt;"")*(HA48&lt;&gt;""),($F48&gt;$G48)*(GZ48&gt;HA48)+($F48=$G48)*(GZ48=HA48)+($F48&lt;$G48)*(GZ48&lt;HA48),"")</f>
        <v/>
      </c>
      <c r="HD48" s="240" t="str">
        <f>IF((HC48&lt;&gt;""),IF(OR($F48&lt;&gt;$G48,PrSettings!$M$4="●"),(($F48-$G48)=(GZ48-HA48))*1,0),"")</f>
        <v/>
      </c>
      <c r="HE48" s="240" t="str">
        <f t="shared" ref="HE48:HE53" si="740">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1">$C48</f>
        <v>Belgium</v>
      </c>
      <c r="HK48" s="240">
        <f t="shared" si="74"/>
        <v>29</v>
      </c>
      <c r="HL48" s="239" t="str">
        <f t="shared" ref="HL48:HL53" si="742">$E48</f>
        <v>Egypt</v>
      </c>
      <c r="HM48" s="275"/>
      <c r="HN48" s="275"/>
      <c r="HO48" s="270"/>
      <c r="HP48" s="240" t="str">
        <f t="shared" ref="HP48:HP53" si="743">IF(($F48&lt;&gt;"")*($G48&lt;&gt;"")*(HM48&lt;&gt;"")*(HN48&lt;&gt;""),($F48&gt;$G48)*(HM48&gt;HN48)+($F48=$G48)*(HM48=HN48)+($F48&lt;$G48)*(HM48&lt;HN48),"")</f>
        <v/>
      </c>
      <c r="HQ48" s="240" t="str">
        <f>IF((HP48&lt;&gt;""),IF(OR($F48&lt;&gt;$G48,PrSettings!$M$4="●"),(($F48-$G48)=(HM48-HN48))*1,0),"")</f>
        <v/>
      </c>
      <c r="HR48" s="240" t="str">
        <f t="shared" ref="HR48:HR53" si="744">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5">$C48</f>
        <v>Belgium</v>
      </c>
      <c r="HX48" s="240">
        <f t="shared" si="77"/>
        <v>29</v>
      </c>
      <c r="HY48" s="239" t="str">
        <f t="shared" ref="HY48:HY53" si="746">$E48</f>
        <v>Egypt</v>
      </c>
      <c r="HZ48" s="275"/>
      <c r="IA48" s="275"/>
      <c r="IB48" s="270"/>
      <c r="IC48" s="240" t="str">
        <f t="shared" ref="IC48:IC53" si="747">IF(($F48&lt;&gt;"")*($G48&lt;&gt;"")*(HZ48&lt;&gt;"")*(IA48&lt;&gt;""),($F48&gt;$G48)*(HZ48&gt;IA48)+($F48=$G48)*(HZ48=IA48)+($F48&lt;$G48)*(HZ48&lt;IA48),"")</f>
        <v/>
      </c>
      <c r="ID48" s="240" t="str">
        <f>IF((IC48&lt;&gt;""),IF(OR($F48&lt;&gt;$G48,PrSettings!$M$4="●"),(($F48-$G48)=(HZ48-IA48))*1,0),"")</f>
        <v/>
      </c>
      <c r="IE48" s="240" t="str">
        <f t="shared" ref="IE48:IE53" si="748">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9">$C48</f>
        <v>Belgium</v>
      </c>
      <c r="IK48" s="240">
        <f t="shared" si="80"/>
        <v>29</v>
      </c>
      <c r="IL48" s="239" t="str">
        <f t="shared" ref="IL48:IL53" si="750">$E48</f>
        <v>Egypt</v>
      </c>
      <c r="IM48" s="275"/>
      <c r="IN48" s="275"/>
      <c r="IO48" s="270"/>
      <c r="IP48" s="240" t="str">
        <f t="shared" ref="IP48:IP53" si="751">IF(($F48&lt;&gt;"")*($G48&lt;&gt;"")*(IM48&lt;&gt;"")*(IN48&lt;&gt;""),($F48&gt;$G48)*(IM48&gt;IN48)+($F48=$G48)*(IM48=IN48)+($F48&lt;$G48)*(IM48&lt;IN48),"")</f>
        <v/>
      </c>
      <c r="IQ48" s="240" t="str">
        <f>IF((IP48&lt;&gt;""),IF(OR($F48&lt;&gt;$G48,PrSettings!$M$4="●"),(($F48-$G48)=(IM48-IN48))*1,0),"")</f>
        <v/>
      </c>
      <c r="IR48" s="240" t="str">
        <f t="shared" ref="IR48:IR53" si="752">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3">$C48</f>
        <v>Belgium</v>
      </c>
      <c r="IX48" s="240">
        <f t="shared" si="83"/>
        <v>29</v>
      </c>
      <c r="IY48" s="239" t="str">
        <f t="shared" ref="IY48:IY53" si="754">$E48</f>
        <v>Egypt</v>
      </c>
      <c r="IZ48" s="275"/>
      <c r="JA48" s="275"/>
      <c r="JB48" s="270"/>
      <c r="JC48" s="240" t="str">
        <f t="shared" ref="JC48:JC53" si="755">IF(($F48&lt;&gt;"")*($G48&lt;&gt;"")*(IZ48&lt;&gt;"")*(JA48&lt;&gt;""),($F48&gt;$G48)*(IZ48&gt;JA48)+($F48=$G48)*(IZ48=JA48)+($F48&lt;$G48)*(IZ48&lt;JA48),"")</f>
        <v/>
      </c>
      <c r="JD48" s="240" t="str">
        <f>IF((JC48&lt;&gt;""),IF(OR($F48&lt;&gt;$G48,PrSettings!$M$4="●"),(($F48-$G48)=(IZ48-JA48))*1,0),"")</f>
        <v/>
      </c>
      <c r="JE48" s="240" t="str">
        <f t="shared" ref="JE48:JE53" si="756">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7">$C48</f>
        <v>Belgium</v>
      </c>
      <c r="JK48" s="240">
        <f t="shared" si="86"/>
        <v>29</v>
      </c>
      <c r="JL48" s="239" t="str">
        <f t="shared" ref="JL48:JL53" si="758">$E48</f>
        <v>Egypt</v>
      </c>
      <c r="JM48" s="275"/>
      <c r="JN48" s="275"/>
      <c r="JO48" s="270"/>
      <c r="JP48" s="240" t="str">
        <f t="shared" ref="JP48:JP53" si="759">IF(($F48&lt;&gt;"")*($G48&lt;&gt;"")*(JM48&lt;&gt;"")*(JN48&lt;&gt;""),($F48&gt;$G48)*(JM48&gt;JN48)+($F48=$G48)*(JM48=JN48)+($F48&lt;$G48)*(JM48&lt;JN48),"")</f>
        <v/>
      </c>
      <c r="JQ48" s="240" t="str">
        <f>IF((JP48&lt;&gt;""),IF(OR($F48&lt;&gt;$G48,PrSettings!$M$4="●"),(($F48-$G48)=(JM48-JN48))*1,0),"")</f>
        <v/>
      </c>
      <c r="JR48" s="240" t="str">
        <f t="shared" ref="JR48:JR53" si="760">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1">$C48</f>
        <v>Belgium</v>
      </c>
      <c r="JX48" s="240">
        <f t="shared" si="89"/>
        <v>29</v>
      </c>
      <c r="JY48" s="239" t="str">
        <f t="shared" ref="JY48:JY53" si="762">$E48</f>
        <v>Egypt</v>
      </c>
      <c r="JZ48" s="275"/>
      <c r="KA48" s="275"/>
      <c r="KB48" s="270"/>
      <c r="KC48" s="240" t="str">
        <f t="shared" ref="KC48:KC53" si="763">IF(($F48&lt;&gt;"")*($G48&lt;&gt;"")*(JZ48&lt;&gt;"")*(KA48&lt;&gt;""),($F48&gt;$G48)*(JZ48&gt;KA48)+($F48=$G48)*(JZ48=KA48)+($F48&lt;$G48)*(JZ48&lt;KA48),"")</f>
        <v/>
      </c>
      <c r="KD48" s="240" t="str">
        <f>IF((KC48&lt;&gt;""),IF(OR($F48&lt;&gt;$G48,PrSettings!$M$4="●"),(($F48-$G48)=(JZ48-KA48))*1,0),"")</f>
        <v/>
      </c>
      <c r="KE48" s="240" t="str">
        <f t="shared" ref="KE48:KE53" si="764">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5">$C48</f>
        <v>Belgium</v>
      </c>
      <c r="KK48" s="240">
        <f t="shared" si="92"/>
        <v>29</v>
      </c>
      <c r="KL48" s="239" t="str">
        <f t="shared" ref="KL48:KL53" si="766">$E48</f>
        <v>Egypt</v>
      </c>
      <c r="KM48" s="275"/>
      <c r="KN48" s="275"/>
      <c r="KO48" s="270"/>
      <c r="KP48" s="240" t="str">
        <f t="shared" ref="KP48:KP53" si="767">IF(($F48&lt;&gt;"")*($G48&lt;&gt;"")*(KM48&lt;&gt;"")*(KN48&lt;&gt;""),($F48&gt;$G48)*(KM48&gt;KN48)+($F48=$G48)*(KM48=KN48)+($F48&lt;$G48)*(KM48&lt;KN48),"")</f>
        <v/>
      </c>
      <c r="KQ48" s="240" t="str">
        <f>IF((KP48&lt;&gt;""),IF(OR($F48&lt;&gt;$G48,PrSettings!$M$4="●"),(($F48-$G48)=(KM48-KN48))*1,0),"")</f>
        <v/>
      </c>
      <c r="KR48" s="240" t="str">
        <f t="shared" ref="KR48:KR53" si="768">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9">$C48</f>
        <v>Belgium</v>
      </c>
      <c r="KX48" s="240">
        <f t="shared" si="95"/>
        <v>29</v>
      </c>
      <c r="KY48" s="239" t="str">
        <f t="shared" ref="KY48:KY53" si="770">$E48</f>
        <v>Egypt</v>
      </c>
      <c r="KZ48" s="275"/>
      <c r="LA48" s="275"/>
      <c r="LB48" s="270"/>
      <c r="LC48" s="240" t="str">
        <f t="shared" ref="LC48:LC53" si="771">IF(($F48&lt;&gt;"")*($G48&lt;&gt;"")*(KZ48&lt;&gt;"")*(LA48&lt;&gt;""),($F48&gt;$G48)*(KZ48&gt;LA48)+($F48=$G48)*(KZ48=LA48)+($F48&lt;$G48)*(KZ48&lt;LA48),"")</f>
        <v/>
      </c>
      <c r="LD48" s="240" t="str">
        <f>IF((LC48&lt;&gt;""),IF(OR($F48&lt;&gt;$G48,PrSettings!$M$4="●"),(($F48-$G48)=(KZ48-LA48))*1,0),"")</f>
        <v/>
      </c>
      <c r="LE48" s="240" t="str">
        <f t="shared" ref="LE48:LE53" si="772">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3">$C48</f>
        <v>Belgium</v>
      </c>
      <c r="LK48" s="240">
        <f t="shared" si="98"/>
        <v>29</v>
      </c>
      <c r="LL48" s="239" t="str">
        <f t="shared" ref="LL48:LL53" si="774">$E48</f>
        <v>Egypt</v>
      </c>
      <c r="LM48" s="275"/>
      <c r="LN48" s="275"/>
      <c r="LO48" s="270"/>
      <c r="LP48" s="240" t="str">
        <f t="shared" ref="LP48:LP53" si="775">IF(($F48&lt;&gt;"")*($G48&lt;&gt;"")*(LM48&lt;&gt;"")*(LN48&lt;&gt;""),($F48&gt;$G48)*(LM48&gt;LN48)+($F48=$G48)*(LM48=LN48)+($F48&lt;$G48)*(LM48&lt;LN48),"")</f>
        <v/>
      </c>
      <c r="LQ48" s="240" t="str">
        <f>IF((LP48&lt;&gt;""),IF(OR($F48&lt;&gt;$G48,PrSettings!$M$4="●"),(($F48-$G48)=(LM48-LN48))*1,0),"")</f>
        <v/>
      </c>
      <c r="LR48" s="240" t="str">
        <f t="shared" ref="LR48:LR53" si="776">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7">$C48</f>
        <v>Belgium</v>
      </c>
      <c r="LX48" s="240">
        <f t="shared" si="101"/>
        <v>29</v>
      </c>
      <c r="LY48" s="239" t="str">
        <f t="shared" ref="LY48:LY53" si="778">$E48</f>
        <v>Egypt</v>
      </c>
      <c r="LZ48" s="275"/>
      <c r="MA48" s="275"/>
      <c r="MB48" s="270"/>
      <c r="MC48" s="240" t="str">
        <f t="shared" ref="MC48:MC53" si="779">IF(($F48&lt;&gt;"")*($G48&lt;&gt;"")*(LZ48&lt;&gt;"")*(MA48&lt;&gt;""),($F48&gt;$G48)*(LZ48&gt;MA48)+($F48=$G48)*(LZ48=MA48)+($F48&lt;$G48)*(LZ48&lt;MA48),"")</f>
        <v/>
      </c>
      <c r="MD48" s="240" t="str">
        <f>IF((MC48&lt;&gt;""),IF(OR($F48&lt;&gt;$G48,PrSettings!$M$4="●"),(($F48-$G48)=(LZ48-MA48))*1,0),"")</f>
        <v/>
      </c>
      <c r="ME48" s="240" t="str">
        <f t="shared" ref="ME48:ME53" si="780">IF((MC48&lt;&gt;""),($F48=LZ48)*($G48=MA48),"")</f>
        <v/>
      </c>
      <c r="MF48" s="240" t="str">
        <f>IF(MC48&lt;&gt;"",IF(ABS($F48-$G48)&gt;=PrSettings!$M$7,(ABS($F48-$G48-LZ48+MA48)&lt;=1)*1,IF(AND(MC48,$F48=$G48,$F48&gt;=PrSettings!$M$6),(ABS(LZ48-$F48)&lt;=1)*1,IF(AND(MC48,$F48+$G48&gt;=PrSettings!$M$8),(ABS(LZ48-$F48)+ABS(MA48-$G48)&lt;=1)*1,""))),"")</f>
        <v/>
      </c>
      <c r="MG48" s="272"/>
    </row>
    <row r="49" spans="2:345" x14ac:dyDescent="0.25">
      <c r="B49" s="238">
        <f>INDEX(Groups!$C$7:$C$65,MATCH(C49,Groups!$D$7:$D$65,0))</f>
        <v>21</v>
      </c>
      <c r="C49" s="239" t="str">
        <f>CalcG!$P$23</f>
        <v>IR Iran</v>
      </c>
      <c r="D49" s="240">
        <f>INDEX(Groups!$C$7:$C$65,MATCH(E49,Groups!$D$7:$D$65,0))</f>
        <v>85</v>
      </c>
      <c r="E49" s="239" t="str">
        <f>CalcG!$Q$23</f>
        <v>New Zealand</v>
      </c>
      <c r="F49" s="821" t="str">
        <f>CalcG!$R$23</f>
        <v/>
      </c>
      <c r="G49" s="242" t="str">
        <f>CalcG!$S$23</f>
        <v/>
      </c>
      <c r="I49" s="238">
        <f t="shared" si="468"/>
        <v>21</v>
      </c>
      <c r="J49" s="239" t="str">
        <f t="shared" si="677"/>
        <v>IR Iran</v>
      </c>
      <c r="K49" s="240">
        <f t="shared" si="26"/>
        <v>85</v>
      </c>
      <c r="L49" s="239" t="str">
        <f t="shared" si="678"/>
        <v>New Zealand</v>
      </c>
      <c r="M49" s="275"/>
      <c r="N49" s="275"/>
      <c r="O49" s="271"/>
      <c r="P49" s="240" t="str">
        <f t="shared" si="679"/>
        <v/>
      </c>
      <c r="Q49" s="240" t="str">
        <f>IF((P49&lt;&gt;""),IF(OR($F49&lt;&gt;$G49,PrSettings!$M$4="●"),(($F49-$G49)=(M49-N49))*1,0),"")</f>
        <v/>
      </c>
      <c r="R49" s="240" t="str">
        <f t="shared" si="680"/>
        <v/>
      </c>
      <c r="S49" s="240" t="str">
        <f>IF(P49&lt;&gt;"",IF(ABS($F49-$G49)&gt;=PrSettings!$M$7,(ABS($F49-$G49-M49+N49)&lt;=1)*1,IF(AND(P49,$F49=$G49,$F49&gt;=PrSettings!$M$6),(ABS(M49-$F49)&lt;=1)*1,IF(AND(P49,$F49+$G49&gt;=PrSettings!$M$8),(ABS(M49-$F49)+ABS(N49-$G49)&lt;=1)*1,""))),"")</f>
        <v/>
      </c>
      <c r="T49" s="273"/>
      <c r="V49" s="238">
        <f t="shared" si="1"/>
        <v>21</v>
      </c>
      <c r="W49" s="239" t="str">
        <f t="shared" si="681"/>
        <v>IR Iran</v>
      </c>
      <c r="X49" s="240">
        <f t="shared" si="29"/>
        <v>85</v>
      </c>
      <c r="Y49" s="239" t="str">
        <f t="shared" si="682"/>
        <v>New Zealand</v>
      </c>
      <c r="Z49" s="275"/>
      <c r="AA49" s="275"/>
      <c r="AB49" s="271"/>
      <c r="AC49" s="240" t="str">
        <f t="shared" si="683"/>
        <v/>
      </c>
      <c r="AD49" s="240" t="str">
        <f>IF((AC49&lt;&gt;""),IF(OR($F49&lt;&gt;$G49,PrSettings!$M$4="●"),(($F49-$G49)=(Z49-AA49))*1,0),"")</f>
        <v/>
      </c>
      <c r="AE49" s="240" t="str">
        <f t="shared" si="684"/>
        <v/>
      </c>
      <c r="AF49" s="240" t="str">
        <f>IF(AC49&lt;&gt;"",IF(ABS($F49-$G49)&gt;=PrSettings!$M$7,(ABS($F49-$G49-Z49+AA49)&lt;=1)*1,IF(AND(AC49,$F49=$G49,$F49&gt;=PrSettings!$M$6),(ABS(Z49-$F49)&lt;=1)*1,IF(AND(AC49,$F49+$G49&gt;=PrSettings!$M$8),(ABS(Z49-$F49)+ABS(AA49-$G49)&lt;=1)*1,""))),"")</f>
        <v/>
      </c>
      <c r="AG49" s="273"/>
      <c r="AI49" s="238">
        <f t="shared" si="2"/>
        <v>21</v>
      </c>
      <c r="AJ49" s="239" t="str">
        <f t="shared" si="685"/>
        <v>IR Iran</v>
      </c>
      <c r="AK49" s="240">
        <f t="shared" si="32"/>
        <v>85</v>
      </c>
      <c r="AL49" s="239" t="str">
        <f t="shared" si="686"/>
        <v>New Zealand</v>
      </c>
      <c r="AM49" s="275"/>
      <c r="AN49" s="275"/>
      <c r="AO49" s="271"/>
      <c r="AP49" s="240" t="str">
        <f t="shared" si="687"/>
        <v/>
      </c>
      <c r="AQ49" s="240" t="str">
        <f>IF((AP49&lt;&gt;""),IF(OR($F49&lt;&gt;$G49,PrSettings!$M$4="●"),(($F49-$G49)=(AM49-AN49))*1,0),"")</f>
        <v/>
      </c>
      <c r="AR49" s="240" t="str">
        <f t="shared" si="688"/>
        <v/>
      </c>
      <c r="AS49" s="240" t="str">
        <f>IF(AP49&lt;&gt;"",IF(ABS($F49-$G49)&gt;=PrSettings!$M$7,(ABS($F49-$G49-AM49+AN49)&lt;=1)*1,IF(AND(AP49,$F49=$G49,$F49&gt;=PrSettings!$M$6),(ABS(AM49-$F49)&lt;=1)*1,IF(AND(AP49,$F49+$G49&gt;=PrSettings!$M$8),(ABS(AM49-$F49)+ABS(AN49-$G49)&lt;=1)*1,""))),"")</f>
        <v/>
      </c>
      <c r="AT49" s="273"/>
      <c r="AV49" s="238">
        <f t="shared" si="3"/>
        <v>21</v>
      </c>
      <c r="AW49" s="239" t="str">
        <f t="shared" si="689"/>
        <v>IR Iran</v>
      </c>
      <c r="AX49" s="240">
        <f t="shared" si="35"/>
        <v>85</v>
      </c>
      <c r="AY49" s="239" t="str">
        <f t="shared" si="690"/>
        <v>New Zealand</v>
      </c>
      <c r="AZ49" s="275"/>
      <c r="BA49" s="275"/>
      <c r="BB49" s="271"/>
      <c r="BC49" s="240" t="str">
        <f t="shared" si="691"/>
        <v/>
      </c>
      <c r="BD49" s="240" t="str">
        <f>IF((BC49&lt;&gt;""),IF(OR($F49&lt;&gt;$G49,PrSettings!$M$4="●"),(($F49-$G49)=(AZ49-BA49))*1,0),"")</f>
        <v/>
      </c>
      <c r="BE49" s="240" t="str">
        <f t="shared" si="692"/>
        <v/>
      </c>
      <c r="BF49" s="240" t="str">
        <f>IF(BC49&lt;&gt;"",IF(ABS($F49-$G49)&gt;=PrSettings!$M$7,(ABS($F49-$G49-AZ49+BA49)&lt;=1)*1,IF(AND(BC49,$F49=$G49,$F49&gt;=PrSettings!$M$6),(ABS(AZ49-$F49)&lt;=1)*1,IF(AND(BC49,$F49+$G49&gt;=PrSettings!$M$8),(ABS(AZ49-$F49)+ABS(BA49-$G49)&lt;=1)*1,""))),"")</f>
        <v/>
      </c>
      <c r="BG49" s="273"/>
      <c r="BI49" s="238">
        <f t="shared" si="4"/>
        <v>21</v>
      </c>
      <c r="BJ49" s="239" t="str">
        <f t="shared" si="693"/>
        <v>IR Iran</v>
      </c>
      <c r="BK49" s="240">
        <f t="shared" si="38"/>
        <v>85</v>
      </c>
      <c r="BL49" s="239" t="str">
        <f t="shared" si="694"/>
        <v>New Zealand</v>
      </c>
      <c r="BM49" s="275"/>
      <c r="BN49" s="275"/>
      <c r="BO49" s="271"/>
      <c r="BP49" s="240" t="str">
        <f t="shared" si="695"/>
        <v/>
      </c>
      <c r="BQ49" s="240" t="str">
        <f>IF((BP49&lt;&gt;""),IF(OR($F49&lt;&gt;$G49,PrSettings!$M$4="●"),(($F49-$G49)=(BM49-BN49))*1,0),"")</f>
        <v/>
      </c>
      <c r="BR49" s="240" t="str">
        <f t="shared" si="696"/>
        <v/>
      </c>
      <c r="BS49" s="240" t="str">
        <f>IF(BP49&lt;&gt;"",IF(ABS($F49-$G49)&gt;=PrSettings!$M$7,(ABS($F49-$G49-BM49+BN49)&lt;=1)*1,IF(AND(BP49,$F49=$G49,$F49&gt;=PrSettings!$M$6),(ABS(BM49-$F49)&lt;=1)*1,IF(AND(BP49,$F49+$G49&gt;=PrSettings!$M$8),(ABS(BM49-$F49)+ABS(BN49-$G49)&lt;=1)*1,""))),"")</f>
        <v/>
      </c>
      <c r="BT49" s="273"/>
      <c r="BV49" s="238">
        <f t="shared" si="5"/>
        <v>21</v>
      </c>
      <c r="BW49" s="239" t="str">
        <f t="shared" si="697"/>
        <v>IR Iran</v>
      </c>
      <c r="BX49" s="240">
        <f t="shared" si="41"/>
        <v>85</v>
      </c>
      <c r="BY49" s="239" t="str">
        <f t="shared" si="698"/>
        <v>New Zealand</v>
      </c>
      <c r="BZ49" s="275"/>
      <c r="CA49" s="275"/>
      <c r="CB49" s="271"/>
      <c r="CC49" s="240" t="str">
        <f t="shared" si="699"/>
        <v/>
      </c>
      <c r="CD49" s="240" t="str">
        <f>IF((CC49&lt;&gt;""),IF(OR($F49&lt;&gt;$G49,PrSettings!$M$4="●"),(($F49-$G49)=(BZ49-CA49))*1,0),"")</f>
        <v/>
      </c>
      <c r="CE49" s="240" t="str">
        <f t="shared" si="700"/>
        <v/>
      </c>
      <c r="CF49" s="240" t="str">
        <f>IF(CC49&lt;&gt;"",IF(ABS($F49-$G49)&gt;=PrSettings!$M$7,(ABS($F49-$G49-BZ49+CA49)&lt;=1)*1,IF(AND(CC49,$F49=$G49,$F49&gt;=PrSettings!$M$6),(ABS(BZ49-$F49)&lt;=1)*1,IF(AND(CC49,$F49+$G49&gt;=PrSettings!$M$8),(ABS(BZ49-$F49)+ABS(CA49-$G49)&lt;=1)*1,""))),"")</f>
        <v/>
      </c>
      <c r="CG49" s="273"/>
      <c r="CI49" s="238">
        <f t="shared" si="6"/>
        <v>21</v>
      </c>
      <c r="CJ49" s="239" t="str">
        <f t="shared" si="701"/>
        <v>IR Iran</v>
      </c>
      <c r="CK49" s="240">
        <f t="shared" si="44"/>
        <v>85</v>
      </c>
      <c r="CL49" s="239" t="str">
        <f t="shared" si="702"/>
        <v>New Zealand</v>
      </c>
      <c r="CM49" s="275"/>
      <c r="CN49" s="275"/>
      <c r="CO49" s="271"/>
      <c r="CP49" s="240" t="str">
        <f t="shared" si="703"/>
        <v/>
      </c>
      <c r="CQ49" s="240" t="str">
        <f>IF((CP49&lt;&gt;""),IF(OR($F49&lt;&gt;$G49,PrSettings!$M$4="●"),(($F49-$G49)=(CM49-CN49))*1,0),"")</f>
        <v/>
      </c>
      <c r="CR49" s="240" t="str">
        <f t="shared" si="704"/>
        <v/>
      </c>
      <c r="CS49" s="240" t="str">
        <f>IF(CP49&lt;&gt;"",IF(ABS($F49-$G49)&gt;=PrSettings!$M$7,(ABS($F49-$G49-CM49+CN49)&lt;=1)*1,IF(AND(CP49,$F49=$G49,$F49&gt;=PrSettings!$M$6),(ABS(CM49-$F49)&lt;=1)*1,IF(AND(CP49,$F49+$G49&gt;=PrSettings!$M$8),(ABS(CM49-$F49)+ABS(CN49-$G49)&lt;=1)*1,""))),"")</f>
        <v/>
      </c>
      <c r="CT49" s="273"/>
      <c r="CV49" s="238">
        <f t="shared" si="7"/>
        <v>21</v>
      </c>
      <c r="CW49" s="239" t="str">
        <f t="shared" si="705"/>
        <v>IR Iran</v>
      </c>
      <c r="CX49" s="240">
        <f t="shared" si="47"/>
        <v>85</v>
      </c>
      <c r="CY49" s="239" t="str">
        <f t="shared" si="706"/>
        <v>New Zealand</v>
      </c>
      <c r="CZ49" s="275"/>
      <c r="DA49" s="275"/>
      <c r="DB49" s="271"/>
      <c r="DC49" s="240" t="str">
        <f t="shared" si="707"/>
        <v/>
      </c>
      <c r="DD49" s="240" t="str">
        <f>IF((DC49&lt;&gt;""),IF(OR($F49&lt;&gt;$G49,PrSettings!$M$4="●"),(($F49-$G49)=(CZ49-DA49))*1,0),"")</f>
        <v/>
      </c>
      <c r="DE49" s="240" t="str">
        <f t="shared" si="708"/>
        <v/>
      </c>
      <c r="DF49" s="240" t="str">
        <f>IF(DC49&lt;&gt;"",IF(ABS($F49-$G49)&gt;=PrSettings!$M$7,(ABS($F49-$G49-CZ49+DA49)&lt;=1)*1,IF(AND(DC49,$F49=$G49,$F49&gt;=PrSettings!$M$6),(ABS(CZ49-$F49)&lt;=1)*1,IF(AND(DC49,$F49+$G49&gt;=PrSettings!$M$8),(ABS(CZ49-$F49)+ABS(DA49-$G49)&lt;=1)*1,""))),"")</f>
        <v/>
      </c>
      <c r="DG49" s="273"/>
      <c r="DI49" s="238">
        <f t="shared" si="8"/>
        <v>21</v>
      </c>
      <c r="DJ49" s="239" t="str">
        <f t="shared" si="709"/>
        <v>IR Iran</v>
      </c>
      <c r="DK49" s="240">
        <f t="shared" si="50"/>
        <v>85</v>
      </c>
      <c r="DL49" s="239" t="str">
        <f t="shared" si="710"/>
        <v>New Zealand</v>
      </c>
      <c r="DM49" s="275"/>
      <c r="DN49" s="275"/>
      <c r="DO49" s="271"/>
      <c r="DP49" s="240" t="str">
        <f t="shared" si="711"/>
        <v/>
      </c>
      <c r="DQ49" s="240" t="str">
        <f>IF((DP49&lt;&gt;""),IF(OR($F49&lt;&gt;$G49,PrSettings!$M$4="●"),(($F49-$G49)=(DM49-DN49))*1,0),"")</f>
        <v/>
      </c>
      <c r="DR49" s="240" t="str">
        <f t="shared" si="712"/>
        <v/>
      </c>
      <c r="DS49" s="240" t="str">
        <f>IF(DP49&lt;&gt;"",IF(ABS($F49-$G49)&gt;=PrSettings!$M$7,(ABS($F49-$G49-DM49+DN49)&lt;=1)*1,IF(AND(DP49,$F49=$G49,$F49&gt;=PrSettings!$M$6),(ABS(DM49-$F49)&lt;=1)*1,IF(AND(DP49,$F49+$G49&gt;=PrSettings!$M$8),(ABS(DM49-$F49)+ABS(DN49-$G49)&lt;=1)*1,""))),"")</f>
        <v/>
      </c>
      <c r="DT49" s="273"/>
      <c r="DV49" s="238">
        <f t="shared" si="9"/>
        <v>21</v>
      </c>
      <c r="DW49" s="239" t="str">
        <f t="shared" si="713"/>
        <v>IR Iran</v>
      </c>
      <c r="DX49" s="240">
        <f t="shared" si="53"/>
        <v>85</v>
      </c>
      <c r="DY49" s="239" t="str">
        <f t="shared" si="714"/>
        <v>New Zealand</v>
      </c>
      <c r="DZ49" s="275"/>
      <c r="EA49" s="275"/>
      <c r="EB49" s="271"/>
      <c r="EC49" s="240" t="str">
        <f t="shared" si="715"/>
        <v/>
      </c>
      <c r="ED49" s="240" t="str">
        <f>IF((EC49&lt;&gt;""),IF(OR($F49&lt;&gt;$G49,PrSettings!$M$4="●"),(($F49-$G49)=(DZ49-EA49))*1,0),"")</f>
        <v/>
      </c>
      <c r="EE49" s="240" t="str">
        <f t="shared" si="716"/>
        <v/>
      </c>
      <c r="EF49" s="240" t="str">
        <f>IF(EC49&lt;&gt;"",IF(ABS($F49-$G49)&gt;=PrSettings!$M$7,(ABS($F49-$G49-DZ49+EA49)&lt;=1)*1,IF(AND(EC49,$F49=$G49,$F49&gt;=PrSettings!$M$6),(ABS(DZ49-$F49)&lt;=1)*1,IF(AND(EC49,$F49+$G49&gt;=PrSettings!$M$8),(ABS(DZ49-$F49)+ABS(EA49-$G49)&lt;=1)*1,""))),"")</f>
        <v/>
      </c>
      <c r="EG49" s="273"/>
      <c r="EI49" s="238">
        <f t="shared" si="10"/>
        <v>21</v>
      </c>
      <c r="EJ49" s="239" t="str">
        <f t="shared" si="717"/>
        <v>IR Iran</v>
      </c>
      <c r="EK49" s="240">
        <f t="shared" si="56"/>
        <v>85</v>
      </c>
      <c r="EL49" s="239" t="str">
        <f t="shared" si="718"/>
        <v>New Zealand</v>
      </c>
      <c r="EM49" s="275"/>
      <c r="EN49" s="275"/>
      <c r="EO49" s="271"/>
      <c r="EP49" s="240" t="str">
        <f t="shared" si="719"/>
        <v/>
      </c>
      <c r="EQ49" s="240" t="str">
        <f>IF((EP49&lt;&gt;""),IF(OR($F49&lt;&gt;$G49,PrSettings!$M$4="●"),(($F49-$G49)=(EM49-EN49))*1,0),"")</f>
        <v/>
      </c>
      <c r="ER49" s="240" t="str">
        <f t="shared" si="720"/>
        <v/>
      </c>
      <c r="ES49" s="240" t="str">
        <f>IF(EP49&lt;&gt;"",IF(ABS($F49-$G49)&gt;=PrSettings!$M$7,(ABS($F49-$G49-EM49+EN49)&lt;=1)*1,IF(AND(EP49,$F49=$G49,$F49&gt;=PrSettings!$M$6),(ABS(EM49-$F49)&lt;=1)*1,IF(AND(EP49,$F49+$G49&gt;=PrSettings!$M$8),(ABS(EM49-$F49)+ABS(EN49-$G49)&lt;=1)*1,""))),"")</f>
        <v/>
      </c>
      <c r="ET49" s="273"/>
      <c r="EV49" s="238">
        <f t="shared" si="11"/>
        <v>21</v>
      </c>
      <c r="EW49" s="239" t="str">
        <f t="shared" si="721"/>
        <v>IR Iran</v>
      </c>
      <c r="EX49" s="240">
        <f t="shared" si="59"/>
        <v>85</v>
      </c>
      <c r="EY49" s="239" t="str">
        <f t="shared" si="722"/>
        <v>New Zealand</v>
      </c>
      <c r="EZ49" s="275"/>
      <c r="FA49" s="275"/>
      <c r="FB49" s="271"/>
      <c r="FC49" s="240" t="str">
        <f t="shared" si="723"/>
        <v/>
      </c>
      <c r="FD49" s="240" t="str">
        <f>IF((FC49&lt;&gt;""),IF(OR($F49&lt;&gt;$G49,PrSettings!$M$4="●"),(($F49-$G49)=(EZ49-FA49))*1,0),"")</f>
        <v/>
      </c>
      <c r="FE49" s="240" t="str">
        <f t="shared" si="724"/>
        <v/>
      </c>
      <c r="FF49" s="240" t="str">
        <f>IF(FC49&lt;&gt;"",IF(ABS($F49-$G49)&gt;=PrSettings!$M$7,(ABS($F49-$G49-EZ49+FA49)&lt;=1)*1,IF(AND(FC49,$F49=$G49,$F49&gt;=PrSettings!$M$6),(ABS(EZ49-$F49)&lt;=1)*1,IF(AND(FC49,$F49+$G49&gt;=PrSettings!$M$8),(ABS(EZ49-$F49)+ABS(FA49-$G49)&lt;=1)*1,""))),"")</f>
        <v/>
      </c>
      <c r="FG49" s="273"/>
      <c r="FI49" s="238">
        <f t="shared" si="12"/>
        <v>21</v>
      </c>
      <c r="FJ49" s="239" t="str">
        <f t="shared" si="725"/>
        <v>IR Iran</v>
      </c>
      <c r="FK49" s="240">
        <f t="shared" si="62"/>
        <v>85</v>
      </c>
      <c r="FL49" s="239" t="str">
        <f t="shared" si="726"/>
        <v>New Zealand</v>
      </c>
      <c r="FM49" s="275"/>
      <c r="FN49" s="275"/>
      <c r="FO49" s="271"/>
      <c r="FP49" s="240" t="str">
        <f t="shared" si="727"/>
        <v/>
      </c>
      <c r="FQ49" s="240" t="str">
        <f>IF((FP49&lt;&gt;""),IF(OR($F49&lt;&gt;$G49,PrSettings!$M$4="●"),(($F49-$G49)=(FM49-FN49))*1,0),"")</f>
        <v/>
      </c>
      <c r="FR49" s="240" t="str">
        <f t="shared" si="728"/>
        <v/>
      </c>
      <c r="FS49" s="240" t="str">
        <f>IF(FP49&lt;&gt;"",IF(ABS($F49-$G49)&gt;=PrSettings!$M$7,(ABS($F49-$G49-FM49+FN49)&lt;=1)*1,IF(AND(FP49,$F49=$G49,$F49&gt;=PrSettings!$M$6),(ABS(FM49-$F49)&lt;=1)*1,IF(AND(FP49,$F49+$G49&gt;=PrSettings!$M$8),(ABS(FM49-$F49)+ABS(FN49-$G49)&lt;=1)*1,""))),"")</f>
        <v/>
      </c>
      <c r="FT49" s="273"/>
      <c r="FV49" s="238">
        <f t="shared" si="13"/>
        <v>21</v>
      </c>
      <c r="FW49" s="239" t="str">
        <f t="shared" si="729"/>
        <v>IR Iran</v>
      </c>
      <c r="FX49" s="240">
        <f t="shared" si="65"/>
        <v>85</v>
      </c>
      <c r="FY49" s="239" t="str">
        <f t="shared" si="730"/>
        <v>New Zealand</v>
      </c>
      <c r="FZ49" s="275"/>
      <c r="GA49" s="275"/>
      <c r="GB49" s="271"/>
      <c r="GC49" s="240" t="str">
        <f t="shared" si="731"/>
        <v/>
      </c>
      <c r="GD49" s="240" t="str">
        <f>IF((GC49&lt;&gt;""),IF(OR($F49&lt;&gt;$G49,PrSettings!$M$4="●"),(($F49-$G49)=(FZ49-GA49))*1,0),"")</f>
        <v/>
      </c>
      <c r="GE49" s="240" t="str">
        <f t="shared" si="732"/>
        <v/>
      </c>
      <c r="GF49" s="240" t="str">
        <f>IF(GC49&lt;&gt;"",IF(ABS($F49-$G49)&gt;=PrSettings!$M$7,(ABS($F49-$G49-FZ49+GA49)&lt;=1)*1,IF(AND(GC49,$F49=$G49,$F49&gt;=PrSettings!$M$6),(ABS(FZ49-$F49)&lt;=1)*1,IF(AND(GC49,$F49+$G49&gt;=PrSettings!$M$8),(ABS(FZ49-$F49)+ABS(GA49-$G49)&lt;=1)*1,""))),"")</f>
        <v/>
      </c>
      <c r="GG49" s="273"/>
      <c r="GI49" s="238">
        <f t="shared" si="14"/>
        <v>21</v>
      </c>
      <c r="GJ49" s="239" t="str">
        <f t="shared" si="733"/>
        <v>IR Iran</v>
      </c>
      <c r="GK49" s="240">
        <f t="shared" si="68"/>
        <v>85</v>
      </c>
      <c r="GL49" s="239" t="str">
        <f t="shared" si="734"/>
        <v>New Zealand</v>
      </c>
      <c r="GM49" s="275"/>
      <c r="GN49" s="275"/>
      <c r="GO49" s="271"/>
      <c r="GP49" s="240" t="str">
        <f t="shared" si="735"/>
        <v/>
      </c>
      <c r="GQ49" s="240" t="str">
        <f>IF((GP49&lt;&gt;""),IF(OR($F49&lt;&gt;$G49,PrSettings!$M$4="●"),(($F49-$G49)=(GM49-GN49))*1,0),"")</f>
        <v/>
      </c>
      <c r="GR49" s="240" t="str">
        <f t="shared" si="736"/>
        <v/>
      </c>
      <c r="GS49" s="240" t="str">
        <f>IF(GP49&lt;&gt;"",IF(ABS($F49-$G49)&gt;=PrSettings!$M$7,(ABS($F49-$G49-GM49+GN49)&lt;=1)*1,IF(AND(GP49,$F49=$G49,$F49&gt;=PrSettings!$M$6),(ABS(GM49-$F49)&lt;=1)*1,IF(AND(GP49,$F49+$G49&gt;=PrSettings!$M$8),(ABS(GM49-$F49)+ABS(GN49-$G49)&lt;=1)*1,""))),"")</f>
        <v/>
      </c>
      <c r="GT49" s="273"/>
      <c r="GV49" s="238">
        <f t="shared" si="15"/>
        <v>21</v>
      </c>
      <c r="GW49" s="239" t="str">
        <f t="shared" si="737"/>
        <v>IR Iran</v>
      </c>
      <c r="GX49" s="240">
        <f t="shared" si="71"/>
        <v>85</v>
      </c>
      <c r="GY49" s="239" t="str">
        <f t="shared" si="738"/>
        <v>New Zealand</v>
      </c>
      <c r="GZ49" s="275"/>
      <c r="HA49" s="275"/>
      <c r="HB49" s="271"/>
      <c r="HC49" s="240" t="str">
        <f t="shared" si="739"/>
        <v/>
      </c>
      <c r="HD49" s="240" t="str">
        <f>IF((HC49&lt;&gt;""),IF(OR($F49&lt;&gt;$G49,PrSettings!$M$4="●"),(($F49-$G49)=(GZ49-HA49))*1,0),"")</f>
        <v/>
      </c>
      <c r="HE49" s="240" t="str">
        <f t="shared" si="740"/>
        <v/>
      </c>
      <c r="HF49" s="240" t="str">
        <f>IF(HC49&lt;&gt;"",IF(ABS($F49-$G49)&gt;=PrSettings!$M$7,(ABS($F49-$G49-GZ49+HA49)&lt;=1)*1,IF(AND(HC49,$F49=$G49,$F49&gt;=PrSettings!$M$6),(ABS(GZ49-$F49)&lt;=1)*1,IF(AND(HC49,$F49+$G49&gt;=PrSettings!$M$8),(ABS(GZ49-$F49)+ABS(HA49-$G49)&lt;=1)*1,""))),"")</f>
        <v/>
      </c>
      <c r="HG49" s="273"/>
      <c r="HI49" s="238">
        <f t="shared" si="16"/>
        <v>21</v>
      </c>
      <c r="HJ49" s="239" t="str">
        <f t="shared" si="741"/>
        <v>IR Iran</v>
      </c>
      <c r="HK49" s="240">
        <f t="shared" si="74"/>
        <v>85</v>
      </c>
      <c r="HL49" s="239" t="str">
        <f t="shared" si="742"/>
        <v>New Zealand</v>
      </c>
      <c r="HM49" s="275"/>
      <c r="HN49" s="275"/>
      <c r="HO49" s="271"/>
      <c r="HP49" s="240" t="str">
        <f t="shared" si="743"/>
        <v/>
      </c>
      <c r="HQ49" s="240" t="str">
        <f>IF((HP49&lt;&gt;""),IF(OR($F49&lt;&gt;$G49,PrSettings!$M$4="●"),(($F49-$G49)=(HM49-HN49))*1,0),"")</f>
        <v/>
      </c>
      <c r="HR49" s="240" t="str">
        <f t="shared" si="744"/>
        <v/>
      </c>
      <c r="HS49" s="240" t="str">
        <f>IF(HP49&lt;&gt;"",IF(ABS($F49-$G49)&gt;=PrSettings!$M$7,(ABS($F49-$G49-HM49+HN49)&lt;=1)*1,IF(AND(HP49,$F49=$G49,$F49&gt;=PrSettings!$M$6),(ABS(HM49-$F49)&lt;=1)*1,IF(AND(HP49,$F49+$G49&gt;=PrSettings!$M$8),(ABS(HM49-$F49)+ABS(HN49-$G49)&lt;=1)*1,""))),"")</f>
        <v/>
      </c>
      <c r="HT49" s="273"/>
      <c r="HV49" s="238">
        <f t="shared" si="17"/>
        <v>21</v>
      </c>
      <c r="HW49" s="239" t="str">
        <f t="shared" si="745"/>
        <v>IR Iran</v>
      </c>
      <c r="HX49" s="240">
        <f t="shared" si="77"/>
        <v>85</v>
      </c>
      <c r="HY49" s="239" t="str">
        <f t="shared" si="746"/>
        <v>New Zealand</v>
      </c>
      <c r="HZ49" s="275"/>
      <c r="IA49" s="275"/>
      <c r="IB49" s="271"/>
      <c r="IC49" s="240" t="str">
        <f t="shared" si="747"/>
        <v/>
      </c>
      <c r="ID49" s="240" t="str">
        <f>IF((IC49&lt;&gt;""),IF(OR($F49&lt;&gt;$G49,PrSettings!$M$4="●"),(($F49-$G49)=(HZ49-IA49))*1,0),"")</f>
        <v/>
      </c>
      <c r="IE49" s="240" t="str">
        <f t="shared" si="748"/>
        <v/>
      </c>
      <c r="IF49" s="240" t="str">
        <f>IF(IC49&lt;&gt;"",IF(ABS($F49-$G49)&gt;=PrSettings!$M$7,(ABS($F49-$G49-HZ49+IA49)&lt;=1)*1,IF(AND(IC49,$F49=$G49,$F49&gt;=PrSettings!$M$6),(ABS(HZ49-$F49)&lt;=1)*1,IF(AND(IC49,$F49+$G49&gt;=PrSettings!$M$8),(ABS(HZ49-$F49)+ABS(IA49-$G49)&lt;=1)*1,""))),"")</f>
        <v/>
      </c>
      <c r="IG49" s="273"/>
      <c r="II49" s="238">
        <f t="shared" si="18"/>
        <v>21</v>
      </c>
      <c r="IJ49" s="239" t="str">
        <f t="shared" si="749"/>
        <v>IR Iran</v>
      </c>
      <c r="IK49" s="240">
        <f t="shared" si="80"/>
        <v>85</v>
      </c>
      <c r="IL49" s="239" t="str">
        <f t="shared" si="750"/>
        <v>New Zealand</v>
      </c>
      <c r="IM49" s="275"/>
      <c r="IN49" s="275"/>
      <c r="IO49" s="271"/>
      <c r="IP49" s="240" t="str">
        <f t="shared" si="751"/>
        <v/>
      </c>
      <c r="IQ49" s="240" t="str">
        <f>IF((IP49&lt;&gt;""),IF(OR($F49&lt;&gt;$G49,PrSettings!$M$4="●"),(($F49-$G49)=(IM49-IN49))*1,0),"")</f>
        <v/>
      </c>
      <c r="IR49" s="240" t="str">
        <f t="shared" si="752"/>
        <v/>
      </c>
      <c r="IS49" s="240" t="str">
        <f>IF(IP49&lt;&gt;"",IF(ABS($F49-$G49)&gt;=PrSettings!$M$7,(ABS($F49-$G49-IM49+IN49)&lt;=1)*1,IF(AND(IP49,$F49=$G49,$F49&gt;=PrSettings!$M$6),(ABS(IM49-$F49)&lt;=1)*1,IF(AND(IP49,$F49+$G49&gt;=PrSettings!$M$8),(ABS(IM49-$F49)+ABS(IN49-$G49)&lt;=1)*1,""))),"")</f>
        <v/>
      </c>
      <c r="IT49" s="273"/>
      <c r="IV49" s="238">
        <f t="shared" si="19"/>
        <v>21</v>
      </c>
      <c r="IW49" s="239" t="str">
        <f t="shared" si="753"/>
        <v>IR Iran</v>
      </c>
      <c r="IX49" s="240">
        <f t="shared" si="83"/>
        <v>85</v>
      </c>
      <c r="IY49" s="239" t="str">
        <f t="shared" si="754"/>
        <v>New Zealand</v>
      </c>
      <c r="IZ49" s="275"/>
      <c r="JA49" s="275"/>
      <c r="JB49" s="271"/>
      <c r="JC49" s="240" t="str">
        <f t="shared" si="755"/>
        <v/>
      </c>
      <c r="JD49" s="240" t="str">
        <f>IF((JC49&lt;&gt;""),IF(OR($F49&lt;&gt;$G49,PrSettings!$M$4="●"),(($F49-$G49)=(IZ49-JA49))*1,0),"")</f>
        <v/>
      </c>
      <c r="JE49" s="240" t="str">
        <f t="shared" si="756"/>
        <v/>
      </c>
      <c r="JF49" s="240" t="str">
        <f>IF(JC49&lt;&gt;"",IF(ABS($F49-$G49)&gt;=PrSettings!$M$7,(ABS($F49-$G49-IZ49+JA49)&lt;=1)*1,IF(AND(JC49,$F49=$G49,$F49&gt;=PrSettings!$M$6),(ABS(IZ49-$F49)&lt;=1)*1,IF(AND(JC49,$F49+$G49&gt;=PrSettings!$M$8),(ABS(IZ49-$F49)+ABS(JA49-$G49)&lt;=1)*1,""))),"")</f>
        <v/>
      </c>
      <c r="JG49" s="273"/>
      <c r="JI49" s="238">
        <f t="shared" si="20"/>
        <v>21</v>
      </c>
      <c r="JJ49" s="239" t="str">
        <f t="shared" si="757"/>
        <v>IR Iran</v>
      </c>
      <c r="JK49" s="240">
        <f t="shared" si="86"/>
        <v>85</v>
      </c>
      <c r="JL49" s="239" t="str">
        <f t="shared" si="758"/>
        <v>New Zealand</v>
      </c>
      <c r="JM49" s="275"/>
      <c r="JN49" s="275"/>
      <c r="JO49" s="271"/>
      <c r="JP49" s="240" t="str">
        <f t="shared" si="759"/>
        <v/>
      </c>
      <c r="JQ49" s="240" t="str">
        <f>IF((JP49&lt;&gt;""),IF(OR($F49&lt;&gt;$G49,PrSettings!$M$4="●"),(($F49-$G49)=(JM49-JN49))*1,0),"")</f>
        <v/>
      </c>
      <c r="JR49" s="240" t="str">
        <f t="shared" si="760"/>
        <v/>
      </c>
      <c r="JS49" s="240" t="str">
        <f>IF(JP49&lt;&gt;"",IF(ABS($F49-$G49)&gt;=PrSettings!$M$7,(ABS($F49-$G49-JM49+JN49)&lt;=1)*1,IF(AND(JP49,$F49=$G49,$F49&gt;=PrSettings!$M$6),(ABS(JM49-$F49)&lt;=1)*1,IF(AND(JP49,$F49+$G49&gt;=PrSettings!$M$8),(ABS(JM49-$F49)+ABS(JN49-$G49)&lt;=1)*1,""))),"")</f>
        <v/>
      </c>
      <c r="JT49" s="273"/>
      <c r="JV49" s="238">
        <f t="shared" si="21"/>
        <v>21</v>
      </c>
      <c r="JW49" s="239" t="str">
        <f t="shared" si="761"/>
        <v>IR Iran</v>
      </c>
      <c r="JX49" s="240">
        <f t="shared" si="89"/>
        <v>85</v>
      </c>
      <c r="JY49" s="239" t="str">
        <f t="shared" si="762"/>
        <v>New Zealand</v>
      </c>
      <c r="JZ49" s="275"/>
      <c r="KA49" s="275"/>
      <c r="KB49" s="271"/>
      <c r="KC49" s="240" t="str">
        <f t="shared" si="763"/>
        <v/>
      </c>
      <c r="KD49" s="240" t="str">
        <f>IF((KC49&lt;&gt;""),IF(OR($F49&lt;&gt;$G49,PrSettings!$M$4="●"),(($F49-$G49)=(JZ49-KA49))*1,0),"")</f>
        <v/>
      </c>
      <c r="KE49" s="240" t="str">
        <f t="shared" si="764"/>
        <v/>
      </c>
      <c r="KF49" s="240" t="str">
        <f>IF(KC49&lt;&gt;"",IF(ABS($F49-$G49)&gt;=PrSettings!$M$7,(ABS($F49-$G49-JZ49+KA49)&lt;=1)*1,IF(AND(KC49,$F49=$G49,$F49&gt;=PrSettings!$M$6),(ABS(JZ49-$F49)&lt;=1)*1,IF(AND(KC49,$F49+$G49&gt;=PrSettings!$M$8),(ABS(JZ49-$F49)+ABS(KA49-$G49)&lt;=1)*1,""))),"")</f>
        <v/>
      </c>
      <c r="KG49" s="273"/>
      <c r="KI49" s="238">
        <f t="shared" si="22"/>
        <v>21</v>
      </c>
      <c r="KJ49" s="239" t="str">
        <f t="shared" si="765"/>
        <v>IR Iran</v>
      </c>
      <c r="KK49" s="240">
        <f t="shared" si="92"/>
        <v>85</v>
      </c>
      <c r="KL49" s="239" t="str">
        <f t="shared" si="766"/>
        <v>New Zealand</v>
      </c>
      <c r="KM49" s="275"/>
      <c r="KN49" s="275"/>
      <c r="KO49" s="271"/>
      <c r="KP49" s="240" t="str">
        <f t="shared" si="767"/>
        <v/>
      </c>
      <c r="KQ49" s="240" t="str">
        <f>IF((KP49&lt;&gt;""),IF(OR($F49&lt;&gt;$G49,PrSettings!$M$4="●"),(($F49-$G49)=(KM49-KN49))*1,0),"")</f>
        <v/>
      </c>
      <c r="KR49" s="240" t="str">
        <f t="shared" si="768"/>
        <v/>
      </c>
      <c r="KS49" s="240" t="str">
        <f>IF(KP49&lt;&gt;"",IF(ABS($F49-$G49)&gt;=PrSettings!$M$7,(ABS($F49-$G49-KM49+KN49)&lt;=1)*1,IF(AND(KP49,$F49=$G49,$F49&gt;=PrSettings!$M$6),(ABS(KM49-$F49)&lt;=1)*1,IF(AND(KP49,$F49+$G49&gt;=PrSettings!$M$8),(ABS(KM49-$F49)+ABS(KN49-$G49)&lt;=1)*1,""))),"")</f>
        <v/>
      </c>
      <c r="KT49" s="273"/>
      <c r="KV49" s="238">
        <f t="shared" si="23"/>
        <v>21</v>
      </c>
      <c r="KW49" s="239" t="str">
        <f t="shared" si="769"/>
        <v>IR Iran</v>
      </c>
      <c r="KX49" s="240">
        <f t="shared" si="95"/>
        <v>85</v>
      </c>
      <c r="KY49" s="239" t="str">
        <f t="shared" si="770"/>
        <v>New Zealand</v>
      </c>
      <c r="KZ49" s="275"/>
      <c r="LA49" s="275"/>
      <c r="LB49" s="271"/>
      <c r="LC49" s="240" t="str">
        <f t="shared" si="771"/>
        <v/>
      </c>
      <c r="LD49" s="240" t="str">
        <f>IF((LC49&lt;&gt;""),IF(OR($F49&lt;&gt;$G49,PrSettings!$M$4="●"),(($F49-$G49)=(KZ49-LA49))*1,0),"")</f>
        <v/>
      </c>
      <c r="LE49" s="240" t="str">
        <f t="shared" si="772"/>
        <v/>
      </c>
      <c r="LF49" s="240" t="str">
        <f>IF(LC49&lt;&gt;"",IF(ABS($F49-$G49)&gt;=PrSettings!$M$7,(ABS($F49-$G49-KZ49+LA49)&lt;=1)*1,IF(AND(LC49,$F49=$G49,$F49&gt;=PrSettings!$M$6),(ABS(KZ49-$F49)&lt;=1)*1,IF(AND(LC49,$F49+$G49&gt;=PrSettings!$M$8),(ABS(KZ49-$F49)+ABS(LA49-$G49)&lt;=1)*1,""))),"")</f>
        <v/>
      </c>
      <c r="LG49" s="273"/>
      <c r="LI49" s="238">
        <f t="shared" si="24"/>
        <v>21</v>
      </c>
      <c r="LJ49" s="239" t="str">
        <f t="shared" si="773"/>
        <v>IR Iran</v>
      </c>
      <c r="LK49" s="240">
        <f t="shared" si="98"/>
        <v>85</v>
      </c>
      <c r="LL49" s="239" t="str">
        <f t="shared" si="774"/>
        <v>New Zealand</v>
      </c>
      <c r="LM49" s="275"/>
      <c r="LN49" s="275"/>
      <c r="LO49" s="271"/>
      <c r="LP49" s="240" t="str">
        <f t="shared" si="775"/>
        <v/>
      </c>
      <c r="LQ49" s="240" t="str">
        <f>IF((LP49&lt;&gt;""),IF(OR($F49&lt;&gt;$G49,PrSettings!$M$4="●"),(($F49-$G49)=(LM49-LN49))*1,0),"")</f>
        <v/>
      </c>
      <c r="LR49" s="240" t="str">
        <f t="shared" si="776"/>
        <v/>
      </c>
      <c r="LS49" s="240" t="str">
        <f>IF(LP49&lt;&gt;"",IF(ABS($F49-$G49)&gt;=PrSettings!$M$7,(ABS($F49-$G49-LM49+LN49)&lt;=1)*1,IF(AND(LP49,$F49=$G49,$F49&gt;=PrSettings!$M$6),(ABS(LM49-$F49)&lt;=1)*1,IF(AND(LP49,$F49+$G49&gt;=PrSettings!$M$8),(ABS(LM49-$F49)+ABS(LN49-$G49)&lt;=1)*1,""))),"")</f>
        <v/>
      </c>
      <c r="LT49" s="273"/>
      <c r="LV49" s="238">
        <f t="shared" si="25"/>
        <v>21</v>
      </c>
      <c r="LW49" s="239" t="str">
        <f t="shared" si="777"/>
        <v>IR Iran</v>
      </c>
      <c r="LX49" s="240">
        <f t="shared" si="101"/>
        <v>85</v>
      </c>
      <c r="LY49" s="239" t="str">
        <f t="shared" si="778"/>
        <v>New Zealand</v>
      </c>
      <c r="LZ49" s="275"/>
      <c r="MA49" s="275"/>
      <c r="MB49" s="271"/>
      <c r="MC49" s="240" t="str">
        <f t="shared" si="779"/>
        <v/>
      </c>
      <c r="MD49" s="240" t="str">
        <f>IF((MC49&lt;&gt;""),IF(OR($F49&lt;&gt;$G49,PrSettings!$M$4="●"),(($F49-$G49)=(LZ49-MA49))*1,0),"")</f>
        <v/>
      </c>
      <c r="ME49" s="240" t="str">
        <f t="shared" si="780"/>
        <v/>
      </c>
      <c r="MF49" s="240" t="str">
        <f>IF(MC49&lt;&gt;"",IF(ABS($F49-$G49)&gt;=PrSettings!$M$7,(ABS($F49-$G49-LZ49+MA49)&lt;=1)*1,IF(AND(MC49,$F49=$G49,$F49&gt;=PrSettings!$M$6),(ABS(LZ49-$F49)&lt;=1)*1,IF(AND(MC49,$F49+$G49&gt;=PrSettings!$M$8),(ABS(LZ49-$F49)+ABS(MA49-$G49)&lt;=1)*1,""))),"")</f>
        <v/>
      </c>
      <c r="MG49" s="273"/>
    </row>
    <row r="50" spans="2:345" x14ac:dyDescent="0.25">
      <c r="B50" s="238">
        <f>INDEX(Groups!$C$7:$C$65,MATCH(C50,Groups!$D$7:$D$65,0))</f>
        <v>9</v>
      </c>
      <c r="C50" s="239" t="str">
        <f>CalcG!$P$24</f>
        <v>Belgium</v>
      </c>
      <c r="D50" s="240">
        <f>INDEX(Groups!$C$7:$C$65,MATCH(E50,Groups!$D$7:$D$65,0))</f>
        <v>21</v>
      </c>
      <c r="E50" s="239" t="str">
        <f>CalcG!$Q$24</f>
        <v>IR Iran</v>
      </c>
      <c r="F50" s="241" t="str">
        <f>CalcG!$R$24</f>
        <v/>
      </c>
      <c r="G50" s="242" t="str">
        <f>CalcG!$S$24</f>
        <v/>
      </c>
      <c r="I50" s="238">
        <f t="shared" si="468"/>
        <v>9</v>
      </c>
      <c r="J50" s="239" t="str">
        <f t="shared" si="677"/>
        <v>Belgium</v>
      </c>
      <c r="K50" s="240">
        <f t="shared" si="26"/>
        <v>21</v>
      </c>
      <c r="L50" s="239" t="str">
        <f t="shared" si="678"/>
        <v>IR Iran</v>
      </c>
      <c r="M50" s="275"/>
      <c r="N50" s="275"/>
      <c r="O50" s="271"/>
      <c r="P50" s="240" t="str">
        <f t="shared" si="679"/>
        <v/>
      </c>
      <c r="Q50" s="240" t="str">
        <f>IF((P50&lt;&gt;""),IF(OR($F50&lt;&gt;$G50,PrSettings!$M$4="●"),(($F50-$G50)=(M50-N50))*1,0),"")</f>
        <v/>
      </c>
      <c r="R50" s="240" t="str">
        <f t="shared" si="680"/>
        <v/>
      </c>
      <c r="S50" s="240" t="str">
        <f>IF(P50&lt;&gt;"",IF(ABS($F50-$G50)&gt;=PrSettings!$M$7,(ABS($F50-$G50-M50+N50)&lt;=1)*1,IF(AND(P50,$F50=$G50,$F50&gt;=PrSettings!$M$6),(ABS(M50-$F50)&lt;=1)*1,IF(AND(P50,$F50+$G50&gt;=PrSettings!$M$8),(ABS(M50-$F50)+ABS(N50-$G50)&lt;=1)*1,""))),"")</f>
        <v/>
      </c>
      <c r="T50" s="273"/>
      <c r="V50" s="238">
        <f t="shared" si="1"/>
        <v>9</v>
      </c>
      <c r="W50" s="239" t="str">
        <f t="shared" si="681"/>
        <v>Belgium</v>
      </c>
      <c r="X50" s="240">
        <f t="shared" si="29"/>
        <v>21</v>
      </c>
      <c r="Y50" s="239" t="str">
        <f t="shared" si="682"/>
        <v>IR Iran</v>
      </c>
      <c r="Z50" s="275"/>
      <c r="AA50" s="275"/>
      <c r="AB50" s="271"/>
      <c r="AC50" s="240" t="str">
        <f t="shared" si="683"/>
        <v/>
      </c>
      <c r="AD50" s="240" t="str">
        <f>IF((AC50&lt;&gt;""),IF(OR($F50&lt;&gt;$G50,PrSettings!$M$4="●"),(($F50-$G50)=(Z50-AA50))*1,0),"")</f>
        <v/>
      </c>
      <c r="AE50" s="240" t="str">
        <f t="shared" si="684"/>
        <v/>
      </c>
      <c r="AF50" s="240" t="str">
        <f>IF(AC50&lt;&gt;"",IF(ABS($F50-$G50)&gt;=PrSettings!$M$7,(ABS($F50-$G50-Z50+AA50)&lt;=1)*1,IF(AND(AC50,$F50=$G50,$F50&gt;=PrSettings!$M$6),(ABS(Z50-$F50)&lt;=1)*1,IF(AND(AC50,$F50+$G50&gt;=PrSettings!$M$8),(ABS(Z50-$F50)+ABS(AA50-$G50)&lt;=1)*1,""))),"")</f>
        <v/>
      </c>
      <c r="AG50" s="273"/>
      <c r="AI50" s="238">
        <f t="shared" si="2"/>
        <v>9</v>
      </c>
      <c r="AJ50" s="239" t="str">
        <f t="shared" si="685"/>
        <v>Belgium</v>
      </c>
      <c r="AK50" s="240">
        <f t="shared" si="32"/>
        <v>21</v>
      </c>
      <c r="AL50" s="239" t="str">
        <f t="shared" si="686"/>
        <v>IR Iran</v>
      </c>
      <c r="AM50" s="275"/>
      <c r="AN50" s="275"/>
      <c r="AO50" s="271"/>
      <c r="AP50" s="240" t="str">
        <f t="shared" si="687"/>
        <v/>
      </c>
      <c r="AQ50" s="240" t="str">
        <f>IF((AP50&lt;&gt;""),IF(OR($F50&lt;&gt;$G50,PrSettings!$M$4="●"),(($F50-$G50)=(AM50-AN50))*1,0),"")</f>
        <v/>
      </c>
      <c r="AR50" s="240" t="str">
        <f t="shared" si="688"/>
        <v/>
      </c>
      <c r="AS50" s="240" t="str">
        <f>IF(AP50&lt;&gt;"",IF(ABS($F50-$G50)&gt;=PrSettings!$M$7,(ABS($F50-$G50-AM50+AN50)&lt;=1)*1,IF(AND(AP50,$F50=$G50,$F50&gt;=PrSettings!$M$6),(ABS(AM50-$F50)&lt;=1)*1,IF(AND(AP50,$F50+$G50&gt;=PrSettings!$M$8),(ABS(AM50-$F50)+ABS(AN50-$G50)&lt;=1)*1,""))),"")</f>
        <v/>
      </c>
      <c r="AT50" s="273"/>
      <c r="AV50" s="238">
        <f t="shared" si="3"/>
        <v>9</v>
      </c>
      <c r="AW50" s="239" t="str">
        <f t="shared" si="689"/>
        <v>Belgium</v>
      </c>
      <c r="AX50" s="240">
        <f t="shared" si="35"/>
        <v>21</v>
      </c>
      <c r="AY50" s="239" t="str">
        <f t="shared" si="690"/>
        <v>IR Iran</v>
      </c>
      <c r="AZ50" s="275"/>
      <c r="BA50" s="275"/>
      <c r="BB50" s="271"/>
      <c r="BC50" s="240" t="str">
        <f t="shared" si="691"/>
        <v/>
      </c>
      <c r="BD50" s="240" t="str">
        <f>IF((BC50&lt;&gt;""),IF(OR($F50&lt;&gt;$G50,PrSettings!$M$4="●"),(($F50-$G50)=(AZ50-BA50))*1,0),"")</f>
        <v/>
      </c>
      <c r="BE50" s="240" t="str">
        <f t="shared" si="692"/>
        <v/>
      </c>
      <c r="BF50" s="240" t="str">
        <f>IF(BC50&lt;&gt;"",IF(ABS($F50-$G50)&gt;=PrSettings!$M$7,(ABS($F50-$G50-AZ50+BA50)&lt;=1)*1,IF(AND(BC50,$F50=$G50,$F50&gt;=PrSettings!$M$6),(ABS(AZ50-$F50)&lt;=1)*1,IF(AND(BC50,$F50+$G50&gt;=PrSettings!$M$8),(ABS(AZ50-$F50)+ABS(BA50-$G50)&lt;=1)*1,""))),"")</f>
        <v/>
      </c>
      <c r="BG50" s="273"/>
      <c r="BI50" s="238">
        <f t="shared" si="4"/>
        <v>9</v>
      </c>
      <c r="BJ50" s="239" t="str">
        <f t="shared" si="693"/>
        <v>Belgium</v>
      </c>
      <c r="BK50" s="240">
        <f t="shared" si="38"/>
        <v>21</v>
      </c>
      <c r="BL50" s="239" t="str">
        <f t="shared" si="694"/>
        <v>IR Iran</v>
      </c>
      <c r="BM50" s="275"/>
      <c r="BN50" s="275"/>
      <c r="BO50" s="271"/>
      <c r="BP50" s="240" t="str">
        <f t="shared" si="695"/>
        <v/>
      </c>
      <c r="BQ50" s="240" t="str">
        <f>IF((BP50&lt;&gt;""),IF(OR($F50&lt;&gt;$G50,PrSettings!$M$4="●"),(($F50-$G50)=(BM50-BN50))*1,0),"")</f>
        <v/>
      </c>
      <c r="BR50" s="240" t="str">
        <f t="shared" si="696"/>
        <v/>
      </c>
      <c r="BS50" s="240" t="str">
        <f>IF(BP50&lt;&gt;"",IF(ABS($F50-$G50)&gt;=PrSettings!$M$7,(ABS($F50-$G50-BM50+BN50)&lt;=1)*1,IF(AND(BP50,$F50=$G50,$F50&gt;=PrSettings!$M$6),(ABS(BM50-$F50)&lt;=1)*1,IF(AND(BP50,$F50+$G50&gt;=PrSettings!$M$8),(ABS(BM50-$F50)+ABS(BN50-$G50)&lt;=1)*1,""))),"")</f>
        <v/>
      </c>
      <c r="BT50" s="273"/>
      <c r="BV50" s="238">
        <f t="shared" si="5"/>
        <v>9</v>
      </c>
      <c r="BW50" s="239" t="str">
        <f t="shared" si="697"/>
        <v>Belgium</v>
      </c>
      <c r="BX50" s="240">
        <f t="shared" si="41"/>
        <v>21</v>
      </c>
      <c r="BY50" s="239" t="str">
        <f t="shared" si="698"/>
        <v>IR Iran</v>
      </c>
      <c r="BZ50" s="275"/>
      <c r="CA50" s="275"/>
      <c r="CB50" s="271"/>
      <c r="CC50" s="240" t="str">
        <f t="shared" si="699"/>
        <v/>
      </c>
      <c r="CD50" s="240" t="str">
        <f>IF((CC50&lt;&gt;""),IF(OR($F50&lt;&gt;$G50,PrSettings!$M$4="●"),(($F50-$G50)=(BZ50-CA50))*1,0),"")</f>
        <v/>
      </c>
      <c r="CE50" s="240" t="str">
        <f t="shared" si="700"/>
        <v/>
      </c>
      <c r="CF50" s="240" t="str">
        <f>IF(CC50&lt;&gt;"",IF(ABS($F50-$G50)&gt;=PrSettings!$M$7,(ABS($F50-$G50-BZ50+CA50)&lt;=1)*1,IF(AND(CC50,$F50=$G50,$F50&gt;=PrSettings!$M$6),(ABS(BZ50-$F50)&lt;=1)*1,IF(AND(CC50,$F50+$G50&gt;=PrSettings!$M$8),(ABS(BZ50-$F50)+ABS(CA50-$G50)&lt;=1)*1,""))),"")</f>
        <v/>
      </c>
      <c r="CG50" s="273"/>
      <c r="CI50" s="238">
        <f t="shared" si="6"/>
        <v>9</v>
      </c>
      <c r="CJ50" s="239" t="str">
        <f t="shared" si="701"/>
        <v>Belgium</v>
      </c>
      <c r="CK50" s="240">
        <f t="shared" si="44"/>
        <v>21</v>
      </c>
      <c r="CL50" s="239" t="str">
        <f t="shared" si="702"/>
        <v>IR Iran</v>
      </c>
      <c r="CM50" s="275"/>
      <c r="CN50" s="275"/>
      <c r="CO50" s="271"/>
      <c r="CP50" s="240" t="str">
        <f t="shared" si="703"/>
        <v/>
      </c>
      <c r="CQ50" s="240" t="str">
        <f>IF((CP50&lt;&gt;""),IF(OR($F50&lt;&gt;$G50,PrSettings!$M$4="●"),(($F50-$G50)=(CM50-CN50))*1,0),"")</f>
        <v/>
      </c>
      <c r="CR50" s="240" t="str">
        <f t="shared" si="704"/>
        <v/>
      </c>
      <c r="CS50" s="240" t="str">
        <f>IF(CP50&lt;&gt;"",IF(ABS($F50-$G50)&gt;=PrSettings!$M$7,(ABS($F50-$G50-CM50+CN50)&lt;=1)*1,IF(AND(CP50,$F50=$G50,$F50&gt;=PrSettings!$M$6),(ABS(CM50-$F50)&lt;=1)*1,IF(AND(CP50,$F50+$G50&gt;=PrSettings!$M$8),(ABS(CM50-$F50)+ABS(CN50-$G50)&lt;=1)*1,""))),"")</f>
        <v/>
      </c>
      <c r="CT50" s="273"/>
      <c r="CV50" s="238">
        <f t="shared" si="7"/>
        <v>9</v>
      </c>
      <c r="CW50" s="239" t="str">
        <f t="shared" si="705"/>
        <v>Belgium</v>
      </c>
      <c r="CX50" s="240">
        <f t="shared" si="47"/>
        <v>21</v>
      </c>
      <c r="CY50" s="239" t="str">
        <f t="shared" si="706"/>
        <v>IR Iran</v>
      </c>
      <c r="CZ50" s="275"/>
      <c r="DA50" s="275"/>
      <c r="DB50" s="271"/>
      <c r="DC50" s="240" t="str">
        <f t="shared" si="707"/>
        <v/>
      </c>
      <c r="DD50" s="240" t="str">
        <f>IF((DC50&lt;&gt;""),IF(OR($F50&lt;&gt;$G50,PrSettings!$M$4="●"),(($F50-$G50)=(CZ50-DA50))*1,0),"")</f>
        <v/>
      </c>
      <c r="DE50" s="240" t="str">
        <f t="shared" si="708"/>
        <v/>
      </c>
      <c r="DF50" s="240" t="str">
        <f>IF(DC50&lt;&gt;"",IF(ABS($F50-$G50)&gt;=PrSettings!$M$7,(ABS($F50-$G50-CZ50+DA50)&lt;=1)*1,IF(AND(DC50,$F50=$G50,$F50&gt;=PrSettings!$M$6),(ABS(CZ50-$F50)&lt;=1)*1,IF(AND(DC50,$F50+$G50&gt;=PrSettings!$M$8),(ABS(CZ50-$F50)+ABS(DA50-$G50)&lt;=1)*1,""))),"")</f>
        <v/>
      </c>
      <c r="DG50" s="273"/>
      <c r="DI50" s="238">
        <f t="shared" si="8"/>
        <v>9</v>
      </c>
      <c r="DJ50" s="239" t="str">
        <f t="shared" si="709"/>
        <v>Belgium</v>
      </c>
      <c r="DK50" s="240">
        <f t="shared" si="50"/>
        <v>21</v>
      </c>
      <c r="DL50" s="239" t="str">
        <f t="shared" si="710"/>
        <v>IR Iran</v>
      </c>
      <c r="DM50" s="275"/>
      <c r="DN50" s="275"/>
      <c r="DO50" s="271"/>
      <c r="DP50" s="240" t="str">
        <f t="shared" si="711"/>
        <v/>
      </c>
      <c r="DQ50" s="240" t="str">
        <f>IF((DP50&lt;&gt;""),IF(OR($F50&lt;&gt;$G50,PrSettings!$M$4="●"),(($F50-$G50)=(DM50-DN50))*1,0),"")</f>
        <v/>
      </c>
      <c r="DR50" s="240" t="str">
        <f t="shared" si="712"/>
        <v/>
      </c>
      <c r="DS50" s="240" t="str">
        <f>IF(DP50&lt;&gt;"",IF(ABS($F50-$G50)&gt;=PrSettings!$M$7,(ABS($F50-$G50-DM50+DN50)&lt;=1)*1,IF(AND(DP50,$F50=$G50,$F50&gt;=PrSettings!$M$6),(ABS(DM50-$F50)&lt;=1)*1,IF(AND(DP50,$F50+$G50&gt;=PrSettings!$M$8),(ABS(DM50-$F50)+ABS(DN50-$G50)&lt;=1)*1,""))),"")</f>
        <v/>
      </c>
      <c r="DT50" s="273"/>
      <c r="DV50" s="238">
        <f t="shared" si="9"/>
        <v>9</v>
      </c>
      <c r="DW50" s="239" t="str">
        <f t="shared" si="713"/>
        <v>Belgium</v>
      </c>
      <c r="DX50" s="240">
        <f t="shared" si="53"/>
        <v>21</v>
      </c>
      <c r="DY50" s="239" t="str">
        <f t="shared" si="714"/>
        <v>IR Iran</v>
      </c>
      <c r="DZ50" s="275"/>
      <c r="EA50" s="275"/>
      <c r="EB50" s="271"/>
      <c r="EC50" s="240" t="str">
        <f t="shared" si="715"/>
        <v/>
      </c>
      <c r="ED50" s="240" t="str">
        <f>IF((EC50&lt;&gt;""),IF(OR($F50&lt;&gt;$G50,PrSettings!$M$4="●"),(($F50-$G50)=(DZ50-EA50))*1,0),"")</f>
        <v/>
      </c>
      <c r="EE50" s="240" t="str">
        <f t="shared" si="716"/>
        <v/>
      </c>
      <c r="EF50" s="240" t="str">
        <f>IF(EC50&lt;&gt;"",IF(ABS($F50-$G50)&gt;=PrSettings!$M$7,(ABS($F50-$G50-DZ50+EA50)&lt;=1)*1,IF(AND(EC50,$F50=$G50,$F50&gt;=PrSettings!$M$6),(ABS(DZ50-$F50)&lt;=1)*1,IF(AND(EC50,$F50+$G50&gt;=PrSettings!$M$8),(ABS(DZ50-$F50)+ABS(EA50-$G50)&lt;=1)*1,""))),"")</f>
        <v/>
      </c>
      <c r="EG50" s="273"/>
      <c r="EI50" s="238">
        <f t="shared" si="10"/>
        <v>9</v>
      </c>
      <c r="EJ50" s="239" t="str">
        <f t="shared" si="717"/>
        <v>Belgium</v>
      </c>
      <c r="EK50" s="240">
        <f t="shared" si="56"/>
        <v>21</v>
      </c>
      <c r="EL50" s="239" t="str">
        <f t="shared" si="718"/>
        <v>IR Iran</v>
      </c>
      <c r="EM50" s="275"/>
      <c r="EN50" s="275"/>
      <c r="EO50" s="271"/>
      <c r="EP50" s="240" t="str">
        <f t="shared" si="719"/>
        <v/>
      </c>
      <c r="EQ50" s="240" t="str">
        <f>IF((EP50&lt;&gt;""),IF(OR($F50&lt;&gt;$G50,PrSettings!$M$4="●"),(($F50-$G50)=(EM50-EN50))*1,0),"")</f>
        <v/>
      </c>
      <c r="ER50" s="240" t="str">
        <f t="shared" si="720"/>
        <v/>
      </c>
      <c r="ES50" s="240" t="str">
        <f>IF(EP50&lt;&gt;"",IF(ABS($F50-$G50)&gt;=PrSettings!$M$7,(ABS($F50-$G50-EM50+EN50)&lt;=1)*1,IF(AND(EP50,$F50=$G50,$F50&gt;=PrSettings!$M$6),(ABS(EM50-$F50)&lt;=1)*1,IF(AND(EP50,$F50+$G50&gt;=PrSettings!$M$8),(ABS(EM50-$F50)+ABS(EN50-$G50)&lt;=1)*1,""))),"")</f>
        <v/>
      </c>
      <c r="ET50" s="273"/>
      <c r="EV50" s="238">
        <f t="shared" si="11"/>
        <v>9</v>
      </c>
      <c r="EW50" s="239" t="str">
        <f t="shared" si="721"/>
        <v>Belgium</v>
      </c>
      <c r="EX50" s="240">
        <f t="shared" si="59"/>
        <v>21</v>
      </c>
      <c r="EY50" s="239" t="str">
        <f t="shared" si="722"/>
        <v>IR Iran</v>
      </c>
      <c r="EZ50" s="275"/>
      <c r="FA50" s="275"/>
      <c r="FB50" s="271"/>
      <c r="FC50" s="240" t="str">
        <f t="shared" si="723"/>
        <v/>
      </c>
      <c r="FD50" s="240" t="str">
        <f>IF((FC50&lt;&gt;""),IF(OR($F50&lt;&gt;$G50,PrSettings!$M$4="●"),(($F50-$G50)=(EZ50-FA50))*1,0),"")</f>
        <v/>
      </c>
      <c r="FE50" s="240" t="str">
        <f t="shared" si="724"/>
        <v/>
      </c>
      <c r="FF50" s="240" t="str">
        <f>IF(FC50&lt;&gt;"",IF(ABS($F50-$G50)&gt;=PrSettings!$M$7,(ABS($F50-$G50-EZ50+FA50)&lt;=1)*1,IF(AND(FC50,$F50=$G50,$F50&gt;=PrSettings!$M$6),(ABS(EZ50-$F50)&lt;=1)*1,IF(AND(FC50,$F50+$G50&gt;=PrSettings!$M$8),(ABS(EZ50-$F50)+ABS(FA50-$G50)&lt;=1)*1,""))),"")</f>
        <v/>
      </c>
      <c r="FG50" s="273"/>
      <c r="FI50" s="238">
        <f t="shared" si="12"/>
        <v>9</v>
      </c>
      <c r="FJ50" s="239" t="str">
        <f t="shared" si="725"/>
        <v>Belgium</v>
      </c>
      <c r="FK50" s="240">
        <f t="shared" si="62"/>
        <v>21</v>
      </c>
      <c r="FL50" s="239" t="str">
        <f t="shared" si="726"/>
        <v>IR Iran</v>
      </c>
      <c r="FM50" s="275"/>
      <c r="FN50" s="275"/>
      <c r="FO50" s="271"/>
      <c r="FP50" s="240" t="str">
        <f t="shared" si="727"/>
        <v/>
      </c>
      <c r="FQ50" s="240" t="str">
        <f>IF((FP50&lt;&gt;""),IF(OR($F50&lt;&gt;$G50,PrSettings!$M$4="●"),(($F50-$G50)=(FM50-FN50))*1,0),"")</f>
        <v/>
      </c>
      <c r="FR50" s="240" t="str">
        <f t="shared" si="728"/>
        <v/>
      </c>
      <c r="FS50" s="240" t="str">
        <f>IF(FP50&lt;&gt;"",IF(ABS($F50-$G50)&gt;=PrSettings!$M$7,(ABS($F50-$G50-FM50+FN50)&lt;=1)*1,IF(AND(FP50,$F50=$G50,$F50&gt;=PrSettings!$M$6),(ABS(FM50-$F50)&lt;=1)*1,IF(AND(FP50,$F50+$G50&gt;=PrSettings!$M$8),(ABS(FM50-$F50)+ABS(FN50-$G50)&lt;=1)*1,""))),"")</f>
        <v/>
      </c>
      <c r="FT50" s="273"/>
      <c r="FV50" s="238">
        <f t="shared" si="13"/>
        <v>9</v>
      </c>
      <c r="FW50" s="239" t="str">
        <f t="shared" si="729"/>
        <v>Belgium</v>
      </c>
      <c r="FX50" s="240">
        <f t="shared" si="65"/>
        <v>21</v>
      </c>
      <c r="FY50" s="239" t="str">
        <f t="shared" si="730"/>
        <v>IR Iran</v>
      </c>
      <c r="FZ50" s="275"/>
      <c r="GA50" s="275"/>
      <c r="GB50" s="271"/>
      <c r="GC50" s="240" t="str">
        <f t="shared" si="731"/>
        <v/>
      </c>
      <c r="GD50" s="240" t="str">
        <f>IF((GC50&lt;&gt;""),IF(OR($F50&lt;&gt;$G50,PrSettings!$M$4="●"),(($F50-$G50)=(FZ50-GA50))*1,0),"")</f>
        <v/>
      </c>
      <c r="GE50" s="240" t="str">
        <f t="shared" si="732"/>
        <v/>
      </c>
      <c r="GF50" s="240" t="str">
        <f>IF(GC50&lt;&gt;"",IF(ABS($F50-$G50)&gt;=PrSettings!$M$7,(ABS($F50-$G50-FZ50+GA50)&lt;=1)*1,IF(AND(GC50,$F50=$G50,$F50&gt;=PrSettings!$M$6),(ABS(FZ50-$F50)&lt;=1)*1,IF(AND(GC50,$F50+$G50&gt;=PrSettings!$M$8),(ABS(FZ50-$F50)+ABS(GA50-$G50)&lt;=1)*1,""))),"")</f>
        <v/>
      </c>
      <c r="GG50" s="273"/>
      <c r="GI50" s="238">
        <f t="shared" si="14"/>
        <v>9</v>
      </c>
      <c r="GJ50" s="239" t="str">
        <f t="shared" si="733"/>
        <v>Belgium</v>
      </c>
      <c r="GK50" s="240">
        <f t="shared" si="68"/>
        <v>21</v>
      </c>
      <c r="GL50" s="239" t="str">
        <f t="shared" si="734"/>
        <v>IR Iran</v>
      </c>
      <c r="GM50" s="275"/>
      <c r="GN50" s="275"/>
      <c r="GO50" s="271"/>
      <c r="GP50" s="240" t="str">
        <f t="shared" si="735"/>
        <v/>
      </c>
      <c r="GQ50" s="240" t="str">
        <f>IF((GP50&lt;&gt;""),IF(OR($F50&lt;&gt;$G50,PrSettings!$M$4="●"),(($F50-$G50)=(GM50-GN50))*1,0),"")</f>
        <v/>
      </c>
      <c r="GR50" s="240" t="str">
        <f t="shared" si="736"/>
        <v/>
      </c>
      <c r="GS50" s="240" t="str">
        <f>IF(GP50&lt;&gt;"",IF(ABS($F50-$G50)&gt;=PrSettings!$M$7,(ABS($F50-$G50-GM50+GN50)&lt;=1)*1,IF(AND(GP50,$F50=$G50,$F50&gt;=PrSettings!$M$6),(ABS(GM50-$F50)&lt;=1)*1,IF(AND(GP50,$F50+$G50&gt;=PrSettings!$M$8),(ABS(GM50-$F50)+ABS(GN50-$G50)&lt;=1)*1,""))),"")</f>
        <v/>
      </c>
      <c r="GT50" s="273"/>
      <c r="GV50" s="238">
        <f t="shared" si="15"/>
        <v>9</v>
      </c>
      <c r="GW50" s="239" t="str">
        <f t="shared" si="737"/>
        <v>Belgium</v>
      </c>
      <c r="GX50" s="240">
        <f t="shared" si="71"/>
        <v>21</v>
      </c>
      <c r="GY50" s="239" t="str">
        <f t="shared" si="738"/>
        <v>IR Iran</v>
      </c>
      <c r="GZ50" s="275"/>
      <c r="HA50" s="275"/>
      <c r="HB50" s="271"/>
      <c r="HC50" s="240" t="str">
        <f t="shared" si="739"/>
        <v/>
      </c>
      <c r="HD50" s="240" t="str">
        <f>IF((HC50&lt;&gt;""),IF(OR($F50&lt;&gt;$G50,PrSettings!$M$4="●"),(($F50-$G50)=(GZ50-HA50))*1,0),"")</f>
        <v/>
      </c>
      <c r="HE50" s="240" t="str">
        <f t="shared" si="740"/>
        <v/>
      </c>
      <c r="HF50" s="240" t="str">
        <f>IF(HC50&lt;&gt;"",IF(ABS($F50-$G50)&gt;=PrSettings!$M$7,(ABS($F50-$G50-GZ50+HA50)&lt;=1)*1,IF(AND(HC50,$F50=$G50,$F50&gt;=PrSettings!$M$6),(ABS(GZ50-$F50)&lt;=1)*1,IF(AND(HC50,$F50+$G50&gt;=PrSettings!$M$8),(ABS(GZ50-$F50)+ABS(HA50-$G50)&lt;=1)*1,""))),"")</f>
        <v/>
      </c>
      <c r="HG50" s="273"/>
      <c r="HI50" s="238">
        <f t="shared" si="16"/>
        <v>9</v>
      </c>
      <c r="HJ50" s="239" t="str">
        <f t="shared" si="741"/>
        <v>Belgium</v>
      </c>
      <c r="HK50" s="240">
        <f t="shared" si="74"/>
        <v>21</v>
      </c>
      <c r="HL50" s="239" t="str">
        <f t="shared" si="742"/>
        <v>IR Iran</v>
      </c>
      <c r="HM50" s="275"/>
      <c r="HN50" s="275"/>
      <c r="HO50" s="271"/>
      <c r="HP50" s="240" t="str">
        <f t="shared" si="743"/>
        <v/>
      </c>
      <c r="HQ50" s="240" t="str">
        <f>IF((HP50&lt;&gt;""),IF(OR($F50&lt;&gt;$G50,PrSettings!$M$4="●"),(($F50-$G50)=(HM50-HN50))*1,0),"")</f>
        <v/>
      </c>
      <c r="HR50" s="240" t="str">
        <f t="shared" si="744"/>
        <v/>
      </c>
      <c r="HS50" s="240" t="str">
        <f>IF(HP50&lt;&gt;"",IF(ABS($F50-$G50)&gt;=PrSettings!$M$7,(ABS($F50-$G50-HM50+HN50)&lt;=1)*1,IF(AND(HP50,$F50=$G50,$F50&gt;=PrSettings!$M$6),(ABS(HM50-$F50)&lt;=1)*1,IF(AND(HP50,$F50+$G50&gt;=PrSettings!$M$8),(ABS(HM50-$F50)+ABS(HN50-$G50)&lt;=1)*1,""))),"")</f>
        <v/>
      </c>
      <c r="HT50" s="273"/>
      <c r="HV50" s="238">
        <f t="shared" si="17"/>
        <v>9</v>
      </c>
      <c r="HW50" s="239" t="str">
        <f t="shared" si="745"/>
        <v>Belgium</v>
      </c>
      <c r="HX50" s="240">
        <f t="shared" si="77"/>
        <v>21</v>
      </c>
      <c r="HY50" s="239" t="str">
        <f t="shared" si="746"/>
        <v>IR Iran</v>
      </c>
      <c r="HZ50" s="275"/>
      <c r="IA50" s="275"/>
      <c r="IB50" s="271"/>
      <c r="IC50" s="240" t="str">
        <f t="shared" si="747"/>
        <v/>
      </c>
      <c r="ID50" s="240" t="str">
        <f>IF((IC50&lt;&gt;""),IF(OR($F50&lt;&gt;$G50,PrSettings!$M$4="●"),(($F50-$G50)=(HZ50-IA50))*1,0),"")</f>
        <v/>
      </c>
      <c r="IE50" s="240" t="str">
        <f t="shared" si="748"/>
        <v/>
      </c>
      <c r="IF50" s="240" t="str">
        <f>IF(IC50&lt;&gt;"",IF(ABS($F50-$G50)&gt;=PrSettings!$M$7,(ABS($F50-$G50-HZ50+IA50)&lt;=1)*1,IF(AND(IC50,$F50=$G50,$F50&gt;=PrSettings!$M$6),(ABS(HZ50-$F50)&lt;=1)*1,IF(AND(IC50,$F50+$G50&gt;=PrSettings!$M$8),(ABS(HZ50-$F50)+ABS(IA50-$G50)&lt;=1)*1,""))),"")</f>
        <v/>
      </c>
      <c r="IG50" s="273"/>
      <c r="II50" s="238">
        <f t="shared" si="18"/>
        <v>9</v>
      </c>
      <c r="IJ50" s="239" t="str">
        <f t="shared" si="749"/>
        <v>Belgium</v>
      </c>
      <c r="IK50" s="240">
        <f t="shared" si="80"/>
        <v>21</v>
      </c>
      <c r="IL50" s="239" t="str">
        <f t="shared" si="750"/>
        <v>IR Iran</v>
      </c>
      <c r="IM50" s="275"/>
      <c r="IN50" s="275"/>
      <c r="IO50" s="271"/>
      <c r="IP50" s="240" t="str">
        <f t="shared" si="751"/>
        <v/>
      </c>
      <c r="IQ50" s="240" t="str">
        <f>IF((IP50&lt;&gt;""),IF(OR($F50&lt;&gt;$G50,PrSettings!$M$4="●"),(($F50-$G50)=(IM50-IN50))*1,0),"")</f>
        <v/>
      </c>
      <c r="IR50" s="240" t="str">
        <f t="shared" si="752"/>
        <v/>
      </c>
      <c r="IS50" s="240" t="str">
        <f>IF(IP50&lt;&gt;"",IF(ABS($F50-$G50)&gt;=PrSettings!$M$7,(ABS($F50-$G50-IM50+IN50)&lt;=1)*1,IF(AND(IP50,$F50=$G50,$F50&gt;=PrSettings!$M$6),(ABS(IM50-$F50)&lt;=1)*1,IF(AND(IP50,$F50+$G50&gt;=PrSettings!$M$8),(ABS(IM50-$F50)+ABS(IN50-$G50)&lt;=1)*1,""))),"")</f>
        <v/>
      </c>
      <c r="IT50" s="273"/>
      <c r="IV50" s="238">
        <f t="shared" si="19"/>
        <v>9</v>
      </c>
      <c r="IW50" s="239" t="str">
        <f t="shared" si="753"/>
        <v>Belgium</v>
      </c>
      <c r="IX50" s="240">
        <f t="shared" si="83"/>
        <v>21</v>
      </c>
      <c r="IY50" s="239" t="str">
        <f t="shared" si="754"/>
        <v>IR Iran</v>
      </c>
      <c r="IZ50" s="275"/>
      <c r="JA50" s="275"/>
      <c r="JB50" s="271"/>
      <c r="JC50" s="240" t="str">
        <f t="shared" si="755"/>
        <v/>
      </c>
      <c r="JD50" s="240" t="str">
        <f>IF((JC50&lt;&gt;""),IF(OR($F50&lt;&gt;$G50,PrSettings!$M$4="●"),(($F50-$G50)=(IZ50-JA50))*1,0),"")</f>
        <v/>
      </c>
      <c r="JE50" s="240" t="str">
        <f t="shared" si="756"/>
        <v/>
      </c>
      <c r="JF50" s="240" t="str">
        <f>IF(JC50&lt;&gt;"",IF(ABS($F50-$G50)&gt;=PrSettings!$M$7,(ABS($F50-$G50-IZ50+JA50)&lt;=1)*1,IF(AND(JC50,$F50=$G50,$F50&gt;=PrSettings!$M$6),(ABS(IZ50-$F50)&lt;=1)*1,IF(AND(JC50,$F50+$G50&gt;=PrSettings!$M$8),(ABS(IZ50-$F50)+ABS(JA50-$G50)&lt;=1)*1,""))),"")</f>
        <v/>
      </c>
      <c r="JG50" s="273"/>
      <c r="JI50" s="238">
        <f t="shared" si="20"/>
        <v>9</v>
      </c>
      <c r="JJ50" s="239" t="str">
        <f t="shared" si="757"/>
        <v>Belgium</v>
      </c>
      <c r="JK50" s="240">
        <f t="shared" si="86"/>
        <v>21</v>
      </c>
      <c r="JL50" s="239" t="str">
        <f t="shared" si="758"/>
        <v>IR Iran</v>
      </c>
      <c r="JM50" s="275"/>
      <c r="JN50" s="275"/>
      <c r="JO50" s="271"/>
      <c r="JP50" s="240" t="str">
        <f t="shared" si="759"/>
        <v/>
      </c>
      <c r="JQ50" s="240" t="str">
        <f>IF((JP50&lt;&gt;""),IF(OR($F50&lt;&gt;$G50,PrSettings!$M$4="●"),(($F50-$G50)=(JM50-JN50))*1,0),"")</f>
        <v/>
      </c>
      <c r="JR50" s="240" t="str">
        <f t="shared" si="760"/>
        <v/>
      </c>
      <c r="JS50" s="240" t="str">
        <f>IF(JP50&lt;&gt;"",IF(ABS($F50-$G50)&gt;=PrSettings!$M$7,(ABS($F50-$G50-JM50+JN50)&lt;=1)*1,IF(AND(JP50,$F50=$G50,$F50&gt;=PrSettings!$M$6),(ABS(JM50-$F50)&lt;=1)*1,IF(AND(JP50,$F50+$G50&gt;=PrSettings!$M$8),(ABS(JM50-$F50)+ABS(JN50-$G50)&lt;=1)*1,""))),"")</f>
        <v/>
      </c>
      <c r="JT50" s="273"/>
      <c r="JV50" s="238">
        <f t="shared" si="21"/>
        <v>9</v>
      </c>
      <c r="JW50" s="239" t="str">
        <f t="shared" si="761"/>
        <v>Belgium</v>
      </c>
      <c r="JX50" s="240">
        <f t="shared" si="89"/>
        <v>21</v>
      </c>
      <c r="JY50" s="239" t="str">
        <f t="shared" si="762"/>
        <v>IR Iran</v>
      </c>
      <c r="JZ50" s="275"/>
      <c r="KA50" s="275"/>
      <c r="KB50" s="271"/>
      <c r="KC50" s="240" t="str">
        <f t="shared" si="763"/>
        <v/>
      </c>
      <c r="KD50" s="240" t="str">
        <f>IF((KC50&lt;&gt;""),IF(OR($F50&lt;&gt;$G50,PrSettings!$M$4="●"),(($F50-$G50)=(JZ50-KA50))*1,0),"")</f>
        <v/>
      </c>
      <c r="KE50" s="240" t="str">
        <f t="shared" si="764"/>
        <v/>
      </c>
      <c r="KF50" s="240" t="str">
        <f>IF(KC50&lt;&gt;"",IF(ABS($F50-$G50)&gt;=PrSettings!$M$7,(ABS($F50-$G50-JZ50+KA50)&lt;=1)*1,IF(AND(KC50,$F50=$G50,$F50&gt;=PrSettings!$M$6),(ABS(JZ50-$F50)&lt;=1)*1,IF(AND(KC50,$F50+$G50&gt;=PrSettings!$M$8),(ABS(JZ50-$F50)+ABS(KA50-$G50)&lt;=1)*1,""))),"")</f>
        <v/>
      </c>
      <c r="KG50" s="273"/>
      <c r="KI50" s="238">
        <f t="shared" si="22"/>
        <v>9</v>
      </c>
      <c r="KJ50" s="239" t="str">
        <f t="shared" si="765"/>
        <v>Belgium</v>
      </c>
      <c r="KK50" s="240">
        <f t="shared" si="92"/>
        <v>21</v>
      </c>
      <c r="KL50" s="239" t="str">
        <f t="shared" si="766"/>
        <v>IR Iran</v>
      </c>
      <c r="KM50" s="275"/>
      <c r="KN50" s="275"/>
      <c r="KO50" s="271"/>
      <c r="KP50" s="240" t="str">
        <f t="shared" si="767"/>
        <v/>
      </c>
      <c r="KQ50" s="240" t="str">
        <f>IF((KP50&lt;&gt;""),IF(OR($F50&lt;&gt;$G50,PrSettings!$M$4="●"),(($F50-$G50)=(KM50-KN50))*1,0),"")</f>
        <v/>
      </c>
      <c r="KR50" s="240" t="str">
        <f t="shared" si="768"/>
        <v/>
      </c>
      <c r="KS50" s="240" t="str">
        <f>IF(KP50&lt;&gt;"",IF(ABS($F50-$G50)&gt;=PrSettings!$M$7,(ABS($F50-$G50-KM50+KN50)&lt;=1)*1,IF(AND(KP50,$F50=$G50,$F50&gt;=PrSettings!$M$6),(ABS(KM50-$F50)&lt;=1)*1,IF(AND(KP50,$F50+$G50&gt;=PrSettings!$M$8),(ABS(KM50-$F50)+ABS(KN50-$G50)&lt;=1)*1,""))),"")</f>
        <v/>
      </c>
      <c r="KT50" s="273"/>
      <c r="KV50" s="238">
        <f t="shared" si="23"/>
        <v>9</v>
      </c>
      <c r="KW50" s="239" t="str">
        <f t="shared" si="769"/>
        <v>Belgium</v>
      </c>
      <c r="KX50" s="240">
        <f t="shared" si="95"/>
        <v>21</v>
      </c>
      <c r="KY50" s="239" t="str">
        <f t="shared" si="770"/>
        <v>IR Iran</v>
      </c>
      <c r="KZ50" s="275"/>
      <c r="LA50" s="275"/>
      <c r="LB50" s="271"/>
      <c r="LC50" s="240" t="str">
        <f t="shared" si="771"/>
        <v/>
      </c>
      <c r="LD50" s="240" t="str">
        <f>IF((LC50&lt;&gt;""),IF(OR($F50&lt;&gt;$G50,PrSettings!$M$4="●"),(($F50-$G50)=(KZ50-LA50))*1,0),"")</f>
        <v/>
      </c>
      <c r="LE50" s="240" t="str">
        <f t="shared" si="772"/>
        <v/>
      </c>
      <c r="LF50" s="240" t="str">
        <f>IF(LC50&lt;&gt;"",IF(ABS($F50-$G50)&gt;=PrSettings!$M$7,(ABS($F50-$G50-KZ50+LA50)&lt;=1)*1,IF(AND(LC50,$F50=$G50,$F50&gt;=PrSettings!$M$6),(ABS(KZ50-$F50)&lt;=1)*1,IF(AND(LC50,$F50+$G50&gt;=PrSettings!$M$8),(ABS(KZ50-$F50)+ABS(LA50-$G50)&lt;=1)*1,""))),"")</f>
        <v/>
      </c>
      <c r="LG50" s="273"/>
      <c r="LI50" s="238">
        <f t="shared" si="24"/>
        <v>9</v>
      </c>
      <c r="LJ50" s="239" t="str">
        <f t="shared" si="773"/>
        <v>Belgium</v>
      </c>
      <c r="LK50" s="240">
        <f t="shared" si="98"/>
        <v>21</v>
      </c>
      <c r="LL50" s="239" t="str">
        <f t="shared" si="774"/>
        <v>IR Iran</v>
      </c>
      <c r="LM50" s="275"/>
      <c r="LN50" s="275"/>
      <c r="LO50" s="271"/>
      <c r="LP50" s="240" t="str">
        <f t="shared" si="775"/>
        <v/>
      </c>
      <c r="LQ50" s="240" t="str">
        <f>IF((LP50&lt;&gt;""),IF(OR($F50&lt;&gt;$G50,PrSettings!$M$4="●"),(($F50-$G50)=(LM50-LN50))*1,0),"")</f>
        <v/>
      </c>
      <c r="LR50" s="240" t="str">
        <f t="shared" si="776"/>
        <v/>
      </c>
      <c r="LS50" s="240" t="str">
        <f>IF(LP50&lt;&gt;"",IF(ABS($F50-$G50)&gt;=PrSettings!$M$7,(ABS($F50-$G50-LM50+LN50)&lt;=1)*1,IF(AND(LP50,$F50=$G50,$F50&gt;=PrSettings!$M$6),(ABS(LM50-$F50)&lt;=1)*1,IF(AND(LP50,$F50+$G50&gt;=PrSettings!$M$8),(ABS(LM50-$F50)+ABS(LN50-$G50)&lt;=1)*1,""))),"")</f>
        <v/>
      </c>
      <c r="LT50" s="273"/>
      <c r="LV50" s="238">
        <f t="shared" si="25"/>
        <v>9</v>
      </c>
      <c r="LW50" s="239" t="str">
        <f t="shared" si="777"/>
        <v>Belgium</v>
      </c>
      <c r="LX50" s="240">
        <f t="shared" si="101"/>
        <v>21</v>
      </c>
      <c r="LY50" s="239" t="str">
        <f t="shared" si="778"/>
        <v>IR Iran</v>
      </c>
      <c r="LZ50" s="275"/>
      <c r="MA50" s="275"/>
      <c r="MB50" s="271"/>
      <c r="MC50" s="240" t="str">
        <f t="shared" si="779"/>
        <v/>
      </c>
      <c r="MD50" s="240" t="str">
        <f>IF((MC50&lt;&gt;""),IF(OR($F50&lt;&gt;$G50,PrSettings!$M$4="●"),(($F50-$G50)=(LZ50-MA50))*1,0),"")</f>
        <v/>
      </c>
      <c r="ME50" s="240" t="str">
        <f t="shared" si="780"/>
        <v/>
      </c>
      <c r="MF50" s="240" t="str">
        <f>IF(MC50&lt;&gt;"",IF(ABS($F50-$G50)&gt;=PrSettings!$M$7,(ABS($F50-$G50-LZ50+MA50)&lt;=1)*1,IF(AND(MC50,$F50=$G50,$F50&gt;=PrSettings!$M$6),(ABS(LZ50-$F50)&lt;=1)*1,IF(AND(MC50,$F50+$G50&gt;=PrSettings!$M$8),(ABS(LZ50-$F50)+ABS(MA50-$G50)&lt;=1)*1,""))),"")</f>
        <v/>
      </c>
      <c r="MG50" s="273"/>
    </row>
    <row r="51" spans="2:345" x14ac:dyDescent="0.25">
      <c r="B51" s="238">
        <f>INDEX(Groups!$C$7:$C$65,MATCH(C51,Groups!$D$7:$D$65,0))</f>
        <v>85</v>
      </c>
      <c r="C51" s="239" t="str">
        <f>CalcG!$P$25</f>
        <v>New Zealand</v>
      </c>
      <c r="D51" s="240">
        <f>INDEX(Groups!$C$7:$C$65,MATCH(E51,Groups!$D$7:$D$65,0))</f>
        <v>29</v>
      </c>
      <c r="E51" s="239" t="str">
        <f>CalcG!$Q$25</f>
        <v>Egypt</v>
      </c>
      <c r="F51" s="241" t="str">
        <f>CalcG!$R$25</f>
        <v/>
      </c>
      <c r="G51" s="242" t="str">
        <f>CalcG!$S$25</f>
        <v/>
      </c>
      <c r="I51" s="238">
        <f t="shared" si="468"/>
        <v>85</v>
      </c>
      <c r="J51" s="239" t="str">
        <f t="shared" si="677"/>
        <v>New Zealand</v>
      </c>
      <c r="K51" s="240">
        <f t="shared" si="26"/>
        <v>29</v>
      </c>
      <c r="L51" s="239" t="str">
        <f t="shared" si="678"/>
        <v>Egypt</v>
      </c>
      <c r="M51" s="275"/>
      <c r="N51" s="275"/>
      <c r="O51" s="271"/>
      <c r="P51" s="240" t="str">
        <f t="shared" si="679"/>
        <v/>
      </c>
      <c r="Q51" s="240" t="str">
        <f>IF((P51&lt;&gt;""),IF(OR($F51&lt;&gt;$G51,PrSettings!$M$4="●"),(($F51-$G51)=(M51-N51))*1,0),"")</f>
        <v/>
      </c>
      <c r="R51" s="240" t="str">
        <f t="shared" si="680"/>
        <v/>
      </c>
      <c r="S51" s="240" t="str">
        <f>IF(P51&lt;&gt;"",IF(ABS($F51-$G51)&gt;=PrSettings!$M$7,(ABS($F51-$G51-M51+N51)&lt;=1)*1,IF(AND(P51,$F51=$G51,$F51&gt;=PrSettings!$M$6),(ABS(M51-$F51)&lt;=1)*1,IF(AND(P51,$F51+$G51&gt;=PrSettings!$M$8),(ABS(M51-$F51)+ABS(N51-$G51)&lt;=1)*1,""))),"")</f>
        <v/>
      </c>
      <c r="T51" s="273"/>
      <c r="V51" s="238">
        <f t="shared" si="1"/>
        <v>85</v>
      </c>
      <c r="W51" s="239" t="str">
        <f t="shared" si="681"/>
        <v>New Zealand</v>
      </c>
      <c r="X51" s="240">
        <f t="shared" si="29"/>
        <v>29</v>
      </c>
      <c r="Y51" s="239" t="str">
        <f t="shared" si="682"/>
        <v>Egypt</v>
      </c>
      <c r="Z51" s="275"/>
      <c r="AA51" s="275"/>
      <c r="AB51" s="271"/>
      <c r="AC51" s="240" t="str">
        <f t="shared" si="683"/>
        <v/>
      </c>
      <c r="AD51" s="240" t="str">
        <f>IF((AC51&lt;&gt;""),IF(OR($F51&lt;&gt;$G51,PrSettings!$M$4="●"),(($F51-$G51)=(Z51-AA51))*1,0),"")</f>
        <v/>
      </c>
      <c r="AE51" s="240" t="str">
        <f t="shared" si="684"/>
        <v/>
      </c>
      <c r="AF51" s="240" t="str">
        <f>IF(AC51&lt;&gt;"",IF(ABS($F51-$G51)&gt;=PrSettings!$M$7,(ABS($F51-$G51-Z51+AA51)&lt;=1)*1,IF(AND(AC51,$F51=$G51,$F51&gt;=PrSettings!$M$6),(ABS(Z51-$F51)&lt;=1)*1,IF(AND(AC51,$F51+$G51&gt;=PrSettings!$M$8),(ABS(Z51-$F51)+ABS(AA51-$G51)&lt;=1)*1,""))),"")</f>
        <v/>
      </c>
      <c r="AG51" s="273"/>
      <c r="AI51" s="238">
        <f t="shared" si="2"/>
        <v>85</v>
      </c>
      <c r="AJ51" s="239" t="str">
        <f t="shared" si="685"/>
        <v>New Zealand</v>
      </c>
      <c r="AK51" s="240">
        <f t="shared" si="32"/>
        <v>29</v>
      </c>
      <c r="AL51" s="239" t="str">
        <f t="shared" si="686"/>
        <v>Egypt</v>
      </c>
      <c r="AM51" s="275"/>
      <c r="AN51" s="275"/>
      <c r="AO51" s="271"/>
      <c r="AP51" s="240" t="str">
        <f t="shared" si="687"/>
        <v/>
      </c>
      <c r="AQ51" s="240" t="str">
        <f>IF((AP51&lt;&gt;""),IF(OR($F51&lt;&gt;$G51,PrSettings!$M$4="●"),(($F51-$G51)=(AM51-AN51))*1,0),"")</f>
        <v/>
      </c>
      <c r="AR51" s="240" t="str">
        <f t="shared" si="688"/>
        <v/>
      </c>
      <c r="AS51" s="240" t="str">
        <f>IF(AP51&lt;&gt;"",IF(ABS($F51-$G51)&gt;=PrSettings!$M$7,(ABS($F51-$G51-AM51+AN51)&lt;=1)*1,IF(AND(AP51,$F51=$G51,$F51&gt;=PrSettings!$M$6),(ABS(AM51-$F51)&lt;=1)*1,IF(AND(AP51,$F51+$G51&gt;=PrSettings!$M$8),(ABS(AM51-$F51)+ABS(AN51-$G51)&lt;=1)*1,""))),"")</f>
        <v/>
      </c>
      <c r="AT51" s="273"/>
      <c r="AV51" s="238">
        <f t="shared" si="3"/>
        <v>85</v>
      </c>
      <c r="AW51" s="239" t="str">
        <f t="shared" si="689"/>
        <v>New Zealand</v>
      </c>
      <c r="AX51" s="240">
        <f t="shared" si="35"/>
        <v>29</v>
      </c>
      <c r="AY51" s="239" t="str">
        <f t="shared" si="690"/>
        <v>Egypt</v>
      </c>
      <c r="AZ51" s="275"/>
      <c r="BA51" s="275"/>
      <c r="BB51" s="271"/>
      <c r="BC51" s="240" t="str">
        <f t="shared" si="691"/>
        <v/>
      </c>
      <c r="BD51" s="240" t="str">
        <f>IF((BC51&lt;&gt;""),IF(OR($F51&lt;&gt;$G51,PrSettings!$M$4="●"),(($F51-$G51)=(AZ51-BA51))*1,0),"")</f>
        <v/>
      </c>
      <c r="BE51" s="240" t="str">
        <f t="shared" si="692"/>
        <v/>
      </c>
      <c r="BF51" s="240" t="str">
        <f>IF(BC51&lt;&gt;"",IF(ABS($F51-$G51)&gt;=PrSettings!$M$7,(ABS($F51-$G51-AZ51+BA51)&lt;=1)*1,IF(AND(BC51,$F51=$G51,$F51&gt;=PrSettings!$M$6),(ABS(AZ51-$F51)&lt;=1)*1,IF(AND(BC51,$F51+$G51&gt;=PrSettings!$M$8),(ABS(AZ51-$F51)+ABS(BA51-$G51)&lt;=1)*1,""))),"")</f>
        <v/>
      </c>
      <c r="BG51" s="273"/>
      <c r="BI51" s="238">
        <f t="shared" si="4"/>
        <v>85</v>
      </c>
      <c r="BJ51" s="239" t="str">
        <f t="shared" si="693"/>
        <v>New Zealand</v>
      </c>
      <c r="BK51" s="240">
        <f t="shared" si="38"/>
        <v>29</v>
      </c>
      <c r="BL51" s="239" t="str">
        <f t="shared" si="694"/>
        <v>Egypt</v>
      </c>
      <c r="BM51" s="275"/>
      <c r="BN51" s="275"/>
      <c r="BO51" s="271"/>
      <c r="BP51" s="240" t="str">
        <f t="shared" si="695"/>
        <v/>
      </c>
      <c r="BQ51" s="240" t="str">
        <f>IF((BP51&lt;&gt;""),IF(OR($F51&lt;&gt;$G51,PrSettings!$M$4="●"),(($F51-$G51)=(BM51-BN51))*1,0),"")</f>
        <v/>
      </c>
      <c r="BR51" s="240" t="str">
        <f t="shared" si="696"/>
        <v/>
      </c>
      <c r="BS51" s="240" t="str">
        <f>IF(BP51&lt;&gt;"",IF(ABS($F51-$G51)&gt;=PrSettings!$M$7,(ABS($F51-$G51-BM51+BN51)&lt;=1)*1,IF(AND(BP51,$F51=$G51,$F51&gt;=PrSettings!$M$6),(ABS(BM51-$F51)&lt;=1)*1,IF(AND(BP51,$F51+$G51&gt;=PrSettings!$M$8),(ABS(BM51-$F51)+ABS(BN51-$G51)&lt;=1)*1,""))),"")</f>
        <v/>
      </c>
      <c r="BT51" s="273"/>
      <c r="BV51" s="238">
        <f t="shared" si="5"/>
        <v>85</v>
      </c>
      <c r="BW51" s="239" t="str">
        <f t="shared" si="697"/>
        <v>New Zealand</v>
      </c>
      <c r="BX51" s="240">
        <f t="shared" si="41"/>
        <v>29</v>
      </c>
      <c r="BY51" s="239" t="str">
        <f t="shared" si="698"/>
        <v>Egypt</v>
      </c>
      <c r="BZ51" s="275"/>
      <c r="CA51" s="275"/>
      <c r="CB51" s="271"/>
      <c r="CC51" s="240" t="str">
        <f t="shared" si="699"/>
        <v/>
      </c>
      <c r="CD51" s="240" t="str">
        <f>IF((CC51&lt;&gt;""),IF(OR($F51&lt;&gt;$G51,PrSettings!$M$4="●"),(($F51-$G51)=(BZ51-CA51))*1,0),"")</f>
        <v/>
      </c>
      <c r="CE51" s="240" t="str">
        <f t="shared" si="700"/>
        <v/>
      </c>
      <c r="CF51" s="240" t="str">
        <f>IF(CC51&lt;&gt;"",IF(ABS($F51-$G51)&gt;=PrSettings!$M$7,(ABS($F51-$G51-BZ51+CA51)&lt;=1)*1,IF(AND(CC51,$F51=$G51,$F51&gt;=PrSettings!$M$6),(ABS(BZ51-$F51)&lt;=1)*1,IF(AND(CC51,$F51+$G51&gt;=PrSettings!$M$8),(ABS(BZ51-$F51)+ABS(CA51-$G51)&lt;=1)*1,""))),"")</f>
        <v/>
      </c>
      <c r="CG51" s="273"/>
      <c r="CI51" s="238">
        <f t="shared" si="6"/>
        <v>85</v>
      </c>
      <c r="CJ51" s="239" t="str">
        <f t="shared" si="701"/>
        <v>New Zealand</v>
      </c>
      <c r="CK51" s="240">
        <f t="shared" si="44"/>
        <v>29</v>
      </c>
      <c r="CL51" s="239" t="str">
        <f t="shared" si="702"/>
        <v>Egypt</v>
      </c>
      <c r="CM51" s="275"/>
      <c r="CN51" s="275"/>
      <c r="CO51" s="271"/>
      <c r="CP51" s="240" t="str">
        <f t="shared" si="703"/>
        <v/>
      </c>
      <c r="CQ51" s="240" t="str">
        <f>IF((CP51&lt;&gt;""),IF(OR($F51&lt;&gt;$G51,PrSettings!$M$4="●"),(($F51-$G51)=(CM51-CN51))*1,0),"")</f>
        <v/>
      </c>
      <c r="CR51" s="240" t="str">
        <f t="shared" si="704"/>
        <v/>
      </c>
      <c r="CS51" s="240" t="str">
        <f>IF(CP51&lt;&gt;"",IF(ABS($F51-$G51)&gt;=PrSettings!$M$7,(ABS($F51-$G51-CM51+CN51)&lt;=1)*1,IF(AND(CP51,$F51=$G51,$F51&gt;=PrSettings!$M$6),(ABS(CM51-$F51)&lt;=1)*1,IF(AND(CP51,$F51+$G51&gt;=PrSettings!$M$8),(ABS(CM51-$F51)+ABS(CN51-$G51)&lt;=1)*1,""))),"")</f>
        <v/>
      </c>
      <c r="CT51" s="273"/>
      <c r="CV51" s="238">
        <f t="shared" si="7"/>
        <v>85</v>
      </c>
      <c r="CW51" s="239" t="str">
        <f t="shared" si="705"/>
        <v>New Zealand</v>
      </c>
      <c r="CX51" s="240">
        <f t="shared" si="47"/>
        <v>29</v>
      </c>
      <c r="CY51" s="239" t="str">
        <f t="shared" si="706"/>
        <v>Egypt</v>
      </c>
      <c r="CZ51" s="275"/>
      <c r="DA51" s="275"/>
      <c r="DB51" s="271"/>
      <c r="DC51" s="240" t="str">
        <f t="shared" si="707"/>
        <v/>
      </c>
      <c r="DD51" s="240" t="str">
        <f>IF((DC51&lt;&gt;""),IF(OR($F51&lt;&gt;$G51,PrSettings!$M$4="●"),(($F51-$G51)=(CZ51-DA51))*1,0),"")</f>
        <v/>
      </c>
      <c r="DE51" s="240" t="str">
        <f t="shared" si="708"/>
        <v/>
      </c>
      <c r="DF51" s="240" t="str">
        <f>IF(DC51&lt;&gt;"",IF(ABS($F51-$G51)&gt;=PrSettings!$M$7,(ABS($F51-$G51-CZ51+DA51)&lt;=1)*1,IF(AND(DC51,$F51=$G51,$F51&gt;=PrSettings!$M$6),(ABS(CZ51-$F51)&lt;=1)*1,IF(AND(DC51,$F51+$G51&gt;=PrSettings!$M$8),(ABS(CZ51-$F51)+ABS(DA51-$G51)&lt;=1)*1,""))),"")</f>
        <v/>
      </c>
      <c r="DG51" s="273"/>
      <c r="DI51" s="238">
        <f t="shared" si="8"/>
        <v>85</v>
      </c>
      <c r="DJ51" s="239" t="str">
        <f t="shared" si="709"/>
        <v>New Zealand</v>
      </c>
      <c r="DK51" s="240">
        <f t="shared" si="50"/>
        <v>29</v>
      </c>
      <c r="DL51" s="239" t="str">
        <f t="shared" si="710"/>
        <v>Egypt</v>
      </c>
      <c r="DM51" s="275"/>
      <c r="DN51" s="275"/>
      <c r="DO51" s="271"/>
      <c r="DP51" s="240" t="str">
        <f t="shared" si="711"/>
        <v/>
      </c>
      <c r="DQ51" s="240" t="str">
        <f>IF((DP51&lt;&gt;""),IF(OR($F51&lt;&gt;$G51,PrSettings!$M$4="●"),(($F51-$G51)=(DM51-DN51))*1,0),"")</f>
        <v/>
      </c>
      <c r="DR51" s="240" t="str">
        <f t="shared" si="712"/>
        <v/>
      </c>
      <c r="DS51" s="240" t="str">
        <f>IF(DP51&lt;&gt;"",IF(ABS($F51-$G51)&gt;=PrSettings!$M$7,(ABS($F51-$G51-DM51+DN51)&lt;=1)*1,IF(AND(DP51,$F51=$G51,$F51&gt;=PrSettings!$M$6),(ABS(DM51-$F51)&lt;=1)*1,IF(AND(DP51,$F51+$G51&gt;=PrSettings!$M$8),(ABS(DM51-$F51)+ABS(DN51-$G51)&lt;=1)*1,""))),"")</f>
        <v/>
      </c>
      <c r="DT51" s="273"/>
      <c r="DV51" s="238">
        <f t="shared" si="9"/>
        <v>85</v>
      </c>
      <c r="DW51" s="239" t="str">
        <f t="shared" si="713"/>
        <v>New Zealand</v>
      </c>
      <c r="DX51" s="240">
        <f t="shared" si="53"/>
        <v>29</v>
      </c>
      <c r="DY51" s="239" t="str">
        <f t="shared" si="714"/>
        <v>Egypt</v>
      </c>
      <c r="DZ51" s="275"/>
      <c r="EA51" s="275"/>
      <c r="EB51" s="271"/>
      <c r="EC51" s="240" t="str">
        <f t="shared" si="715"/>
        <v/>
      </c>
      <c r="ED51" s="240" t="str">
        <f>IF((EC51&lt;&gt;""),IF(OR($F51&lt;&gt;$G51,PrSettings!$M$4="●"),(($F51-$G51)=(DZ51-EA51))*1,0),"")</f>
        <v/>
      </c>
      <c r="EE51" s="240" t="str">
        <f t="shared" si="716"/>
        <v/>
      </c>
      <c r="EF51" s="240" t="str">
        <f>IF(EC51&lt;&gt;"",IF(ABS($F51-$G51)&gt;=PrSettings!$M$7,(ABS($F51-$G51-DZ51+EA51)&lt;=1)*1,IF(AND(EC51,$F51=$G51,$F51&gt;=PrSettings!$M$6),(ABS(DZ51-$F51)&lt;=1)*1,IF(AND(EC51,$F51+$G51&gt;=PrSettings!$M$8),(ABS(DZ51-$F51)+ABS(EA51-$G51)&lt;=1)*1,""))),"")</f>
        <v/>
      </c>
      <c r="EG51" s="273"/>
      <c r="EI51" s="238">
        <f t="shared" si="10"/>
        <v>85</v>
      </c>
      <c r="EJ51" s="239" t="str">
        <f t="shared" si="717"/>
        <v>New Zealand</v>
      </c>
      <c r="EK51" s="240">
        <f t="shared" si="56"/>
        <v>29</v>
      </c>
      <c r="EL51" s="239" t="str">
        <f t="shared" si="718"/>
        <v>Egypt</v>
      </c>
      <c r="EM51" s="275"/>
      <c r="EN51" s="275"/>
      <c r="EO51" s="271"/>
      <c r="EP51" s="240" t="str">
        <f t="shared" si="719"/>
        <v/>
      </c>
      <c r="EQ51" s="240" t="str">
        <f>IF((EP51&lt;&gt;""),IF(OR($F51&lt;&gt;$G51,PrSettings!$M$4="●"),(($F51-$G51)=(EM51-EN51))*1,0),"")</f>
        <v/>
      </c>
      <c r="ER51" s="240" t="str">
        <f t="shared" si="720"/>
        <v/>
      </c>
      <c r="ES51" s="240" t="str">
        <f>IF(EP51&lt;&gt;"",IF(ABS($F51-$G51)&gt;=PrSettings!$M$7,(ABS($F51-$G51-EM51+EN51)&lt;=1)*1,IF(AND(EP51,$F51=$G51,$F51&gt;=PrSettings!$M$6),(ABS(EM51-$F51)&lt;=1)*1,IF(AND(EP51,$F51+$G51&gt;=PrSettings!$M$8),(ABS(EM51-$F51)+ABS(EN51-$G51)&lt;=1)*1,""))),"")</f>
        <v/>
      </c>
      <c r="ET51" s="273"/>
      <c r="EV51" s="238">
        <f t="shared" si="11"/>
        <v>85</v>
      </c>
      <c r="EW51" s="239" t="str">
        <f t="shared" si="721"/>
        <v>New Zealand</v>
      </c>
      <c r="EX51" s="240">
        <f t="shared" si="59"/>
        <v>29</v>
      </c>
      <c r="EY51" s="239" t="str">
        <f t="shared" si="722"/>
        <v>Egypt</v>
      </c>
      <c r="EZ51" s="275"/>
      <c r="FA51" s="275"/>
      <c r="FB51" s="271"/>
      <c r="FC51" s="240" t="str">
        <f t="shared" si="723"/>
        <v/>
      </c>
      <c r="FD51" s="240" t="str">
        <f>IF((FC51&lt;&gt;""),IF(OR($F51&lt;&gt;$G51,PrSettings!$M$4="●"),(($F51-$G51)=(EZ51-FA51))*1,0),"")</f>
        <v/>
      </c>
      <c r="FE51" s="240" t="str">
        <f t="shared" si="724"/>
        <v/>
      </c>
      <c r="FF51" s="240" t="str">
        <f>IF(FC51&lt;&gt;"",IF(ABS($F51-$G51)&gt;=PrSettings!$M$7,(ABS($F51-$G51-EZ51+FA51)&lt;=1)*1,IF(AND(FC51,$F51=$G51,$F51&gt;=PrSettings!$M$6),(ABS(EZ51-$F51)&lt;=1)*1,IF(AND(FC51,$F51+$G51&gt;=PrSettings!$M$8),(ABS(EZ51-$F51)+ABS(FA51-$G51)&lt;=1)*1,""))),"")</f>
        <v/>
      </c>
      <c r="FG51" s="273"/>
      <c r="FI51" s="238">
        <f t="shared" si="12"/>
        <v>85</v>
      </c>
      <c r="FJ51" s="239" t="str">
        <f t="shared" si="725"/>
        <v>New Zealand</v>
      </c>
      <c r="FK51" s="240">
        <f t="shared" si="62"/>
        <v>29</v>
      </c>
      <c r="FL51" s="239" t="str">
        <f t="shared" si="726"/>
        <v>Egypt</v>
      </c>
      <c r="FM51" s="275"/>
      <c r="FN51" s="275"/>
      <c r="FO51" s="271"/>
      <c r="FP51" s="240" t="str">
        <f t="shared" si="727"/>
        <v/>
      </c>
      <c r="FQ51" s="240" t="str">
        <f>IF((FP51&lt;&gt;""),IF(OR($F51&lt;&gt;$G51,PrSettings!$M$4="●"),(($F51-$G51)=(FM51-FN51))*1,0),"")</f>
        <v/>
      </c>
      <c r="FR51" s="240" t="str">
        <f t="shared" si="728"/>
        <v/>
      </c>
      <c r="FS51" s="240" t="str">
        <f>IF(FP51&lt;&gt;"",IF(ABS($F51-$G51)&gt;=PrSettings!$M$7,(ABS($F51-$G51-FM51+FN51)&lt;=1)*1,IF(AND(FP51,$F51=$G51,$F51&gt;=PrSettings!$M$6),(ABS(FM51-$F51)&lt;=1)*1,IF(AND(FP51,$F51+$G51&gt;=PrSettings!$M$8),(ABS(FM51-$F51)+ABS(FN51-$G51)&lt;=1)*1,""))),"")</f>
        <v/>
      </c>
      <c r="FT51" s="273"/>
      <c r="FV51" s="238">
        <f t="shared" si="13"/>
        <v>85</v>
      </c>
      <c r="FW51" s="239" t="str">
        <f t="shared" si="729"/>
        <v>New Zealand</v>
      </c>
      <c r="FX51" s="240">
        <f t="shared" si="65"/>
        <v>29</v>
      </c>
      <c r="FY51" s="239" t="str">
        <f t="shared" si="730"/>
        <v>Egypt</v>
      </c>
      <c r="FZ51" s="275"/>
      <c r="GA51" s="275"/>
      <c r="GB51" s="271"/>
      <c r="GC51" s="240" t="str">
        <f t="shared" si="731"/>
        <v/>
      </c>
      <c r="GD51" s="240" t="str">
        <f>IF((GC51&lt;&gt;""),IF(OR($F51&lt;&gt;$G51,PrSettings!$M$4="●"),(($F51-$G51)=(FZ51-GA51))*1,0),"")</f>
        <v/>
      </c>
      <c r="GE51" s="240" t="str">
        <f t="shared" si="732"/>
        <v/>
      </c>
      <c r="GF51" s="240" t="str">
        <f>IF(GC51&lt;&gt;"",IF(ABS($F51-$G51)&gt;=PrSettings!$M$7,(ABS($F51-$G51-FZ51+GA51)&lt;=1)*1,IF(AND(GC51,$F51=$G51,$F51&gt;=PrSettings!$M$6),(ABS(FZ51-$F51)&lt;=1)*1,IF(AND(GC51,$F51+$G51&gt;=PrSettings!$M$8),(ABS(FZ51-$F51)+ABS(GA51-$G51)&lt;=1)*1,""))),"")</f>
        <v/>
      </c>
      <c r="GG51" s="273"/>
      <c r="GI51" s="238">
        <f t="shared" si="14"/>
        <v>85</v>
      </c>
      <c r="GJ51" s="239" t="str">
        <f t="shared" si="733"/>
        <v>New Zealand</v>
      </c>
      <c r="GK51" s="240">
        <f t="shared" si="68"/>
        <v>29</v>
      </c>
      <c r="GL51" s="239" t="str">
        <f t="shared" si="734"/>
        <v>Egypt</v>
      </c>
      <c r="GM51" s="275"/>
      <c r="GN51" s="275"/>
      <c r="GO51" s="271"/>
      <c r="GP51" s="240" t="str">
        <f t="shared" si="735"/>
        <v/>
      </c>
      <c r="GQ51" s="240" t="str">
        <f>IF((GP51&lt;&gt;""),IF(OR($F51&lt;&gt;$G51,PrSettings!$M$4="●"),(($F51-$G51)=(GM51-GN51))*1,0),"")</f>
        <v/>
      </c>
      <c r="GR51" s="240" t="str">
        <f t="shared" si="736"/>
        <v/>
      </c>
      <c r="GS51" s="240" t="str">
        <f>IF(GP51&lt;&gt;"",IF(ABS($F51-$G51)&gt;=PrSettings!$M$7,(ABS($F51-$G51-GM51+GN51)&lt;=1)*1,IF(AND(GP51,$F51=$G51,$F51&gt;=PrSettings!$M$6),(ABS(GM51-$F51)&lt;=1)*1,IF(AND(GP51,$F51+$G51&gt;=PrSettings!$M$8),(ABS(GM51-$F51)+ABS(GN51-$G51)&lt;=1)*1,""))),"")</f>
        <v/>
      </c>
      <c r="GT51" s="273"/>
      <c r="GV51" s="238">
        <f t="shared" si="15"/>
        <v>85</v>
      </c>
      <c r="GW51" s="239" t="str">
        <f t="shared" si="737"/>
        <v>New Zealand</v>
      </c>
      <c r="GX51" s="240">
        <f t="shared" si="71"/>
        <v>29</v>
      </c>
      <c r="GY51" s="239" t="str">
        <f t="shared" si="738"/>
        <v>Egypt</v>
      </c>
      <c r="GZ51" s="275"/>
      <c r="HA51" s="275"/>
      <c r="HB51" s="271"/>
      <c r="HC51" s="240" t="str">
        <f t="shared" si="739"/>
        <v/>
      </c>
      <c r="HD51" s="240" t="str">
        <f>IF((HC51&lt;&gt;""),IF(OR($F51&lt;&gt;$G51,PrSettings!$M$4="●"),(($F51-$G51)=(GZ51-HA51))*1,0),"")</f>
        <v/>
      </c>
      <c r="HE51" s="240" t="str">
        <f t="shared" si="740"/>
        <v/>
      </c>
      <c r="HF51" s="240" t="str">
        <f>IF(HC51&lt;&gt;"",IF(ABS($F51-$G51)&gt;=PrSettings!$M$7,(ABS($F51-$G51-GZ51+HA51)&lt;=1)*1,IF(AND(HC51,$F51=$G51,$F51&gt;=PrSettings!$M$6),(ABS(GZ51-$F51)&lt;=1)*1,IF(AND(HC51,$F51+$G51&gt;=PrSettings!$M$8),(ABS(GZ51-$F51)+ABS(HA51-$G51)&lt;=1)*1,""))),"")</f>
        <v/>
      </c>
      <c r="HG51" s="273"/>
      <c r="HI51" s="238">
        <f t="shared" si="16"/>
        <v>85</v>
      </c>
      <c r="HJ51" s="239" t="str">
        <f t="shared" si="741"/>
        <v>New Zealand</v>
      </c>
      <c r="HK51" s="240">
        <f t="shared" si="74"/>
        <v>29</v>
      </c>
      <c r="HL51" s="239" t="str">
        <f t="shared" si="742"/>
        <v>Egypt</v>
      </c>
      <c r="HM51" s="275"/>
      <c r="HN51" s="275"/>
      <c r="HO51" s="271"/>
      <c r="HP51" s="240" t="str">
        <f t="shared" si="743"/>
        <v/>
      </c>
      <c r="HQ51" s="240" t="str">
        <f>IF((HP51&lt;&gt;""),IF(OR($F51&lt;&gt;$G51,PrSettings!$M$4="●"),(($F51-$G51)=(HM51-HN51))*1,0),"")</f>
        <v/>
      </c>
      <c r="HR51" s="240" t="str">
        <f t="shared" si="744"/>
        <v/>
      </c>
      <c r="HS51" s="240" t="str">
        <f>IF(HP51&lt;&gt;"",IF(ABS($F51-$G51)&gt;=PrSettings!$M$7,(ABS($F51-$G51-HM51+HN51)&lt;=1)*1,IF(AND(HP51,$F51=$G51,$F51&gt;=PrSettings!$M$6),(ABS(HM51-$F51)&lt;=1)*1,IF(AND(HP51,$F51+$G51&gt;=PrSettings!$M$8),(ABS(HM51-$F51)+ABS(HN51-$G51)&lt;=1)*1,""))),"")</f>
        <v/>
      </c>
      <c r="HT51" s="273"/>
      <c r="HV51" s="238">
        <f t="shared" si="17"/>
        <v>85</v>
      </c>
      <c r="HW51" s="239" t="str">
        <f t="shared" si="745"/>
        <v>New Zealand</v>
      </c>
      <c r="HX51" s="240">
        <f t="shared" si="77"/>
        <v>29</v>
      </c>
      <c r="HY51" s="239" t="str">
        <f t="shared" si="746"/>
        <v>Egypt</v>
      </c>
      <c r="HZ51" s="275"/>
      <c r="IA51" s="275"/>
      <c r="IB51" s="271"/>
      <c r="IC51" s="240" t="str">
        <f t="shared" si="747"/>
        <v/>
      </c>
      <c r="ID51" s="240" t="str">
        <f>IF((IC51&lt;&gt;""),IF(OR($F51&lt;&gt;$G51,PrSettings!$M$4="●"),(($F51-$G51)=(HZ51-IA51))*1,0),"")</f>
        <v/>
      </c>
      <c r="IE51" s="240" t="str">
        <f t="shared" si="748"/>
        <v/>
      </c>
      <c r="IF51" s="240" t="str">
        <f>IF(IC51&lt;&gt;"",IF(ABS($F51-$G51)&gt;=PrSettings!$M$7,(ABS($F51-$G51-HZ51+IA51)&lt;=1)*1,IF(AND(IC51,$F51=$G51,$F51&gt;=PrSettings!$M$6),(ABS(HZ51-$F51)&lt;=1)*1,IF(AND(IC51,$F51+$G51&gt;=PrSettings!$M$8),(ABS(HZ51-$F51)+ABS(IA51-$G51)&lt;=1)*1,""))),"")</f>
        <v/>
      </c>
      <c r="IG51" s="273"/>
      <c r="II51" s="238">
        <f t="shared" si="18"/>
        <v>85</v>
      </c>
      <c r="IJ51" s="239" t="str">
        <f t="shared" si="749"/>
        <v>New Zealand</v>
      </c>
      <c r="IK51" s="240">
        <f t="shared" si="80"/>
        <v>29</v>
      </c>
      <c r="IL51" s="239" t="str">
        <f t="shared" si="750"/>
        <v>Egypt</v>
      </c>
      <c r="IM51" s="275"/>
      <c r="IN51" s="275"/>
      <c r="IO51" s="271"/>
      <c r="IP51" s="240" t="str">
        <f t="shared" si="751"/>
        <v/>
      </c>
      <c r="IQ51" s="240" t="str">
        <f>IF((IP51&lt;&gt;""),IF(OR($F51&lt;&gt;$G51,PrSettings!$M$4="●"),(($F51-$G51)=(IM51-IN51))*1,0),"")</f>
        <v/>
      </c>
      <c r="IR51" s="240" t="str">
        <f t="shared" si="752"/>
        <v/>
      </c>
      <c r="IS51" s="240" t="str">
        <f>IF(IP51&lt;&gt;"",IF(ABS($F51-$G51)&gt;=PrSettings!$M$7,(ABS($F51-$G51-IM51+IN51)&lt;=1)*1,IF(AND(IP51,$F51=$G51,$F51&gt;=PrSettings!$M$6),(ABS(IM51-$F51)&lt;=1)*1,IF(AND(IP51,$F51+$G51&gt;=PrSettings!$M$8),(ABS(IM51-$F51)+ABS(IN51-$G51)&lt;=1)*1,""))),"")</f>
        <v/>
      </c>
      <c r="IT51" s="273"/>
      <c r="IV51" s="238">
        <f t="shared" si="19"/>
        <v>85</v>
      </c>
      <c r="IW51" s="239" t="str">
        <f t="shared" si="753"/>
        <v>New Zealand</v>
      </c>
      <c r="IX51" s="240">
        <f t="shared" si="83"/>
        <v>29</v>
      </c>
      <c r="IY51" s="239" t="str">
        <f t="shared" si="754"/>
        <v>Egypt</v>
      </c>
      <c r="IZ51" s="275"/>
      <c r="JA51" s="275"/>
      <c r="JB51" s="271"/>
      <c r="JC51" s="240" t="str">
        <f t="shared" si="755"/>
        <v/>
      </c>
      <c r="JD51" s="240" t="str">
        <f>IF((JC51&lt;&gt;""),IF(OR($F51&lt;&gt;$G51,PrSettings!$M$4="●"),(($F51-$G51)=(IZ51-JA51))*1,0),"")</f>
        <v/>
      </c>
      <c r="JE51" s="240" t="str">
        <f t="shared" si="756"/>
        <v/>
      </c>
      <c r="JF51" s="240" t="str">
        <f>IF(JC51&lt;&gt;"",IF(ABS($F51-$G51)&gt;=PrSettings!$M$7,(ABS($F51-$G51-IZ51+JA51)&lt;=1)*1,IF(AND(JC51,$F51=$G51,$F51&gt;=PrSettings!$M$6),(ABS(IZ51-$F51)&lt;=1)*1,IF(AND(JC51,$F51+$G51&gt;=PrSettings!$M$8),(ABS(IZ51-$F51)+ABS(JA51-$G51)&lt;=1)*1,""))),"")</f>
        <v/>
      </c>
      <c r="JG51" s="273"/>
      <c r="JI51" s="238">
        <f t="shared" si="20"/>
        <v>85</v>
      </c>
      <c r="JJ51" s="239" t="str">
        <f t="shared" si="757"/>
        <v>New Zealand</v>
      </c>
      <c r="JK51" s="240">
        <f t="shared" si="86"/>
        <v>29</v>
      </c>
      <c r="JL51" s="239" t="str">
        <f t="shared" si="758"/>
        <v>Egypt</v>
      </c>
      <c r="JM51" s="275"/>
      <c r="JN51" s="275"/>
      <c r="JO51" s="271"/>
      <c r="JP51" s="240" t="str">
        <f t="shared" si="759"/>
        <v/>
      </c>
      <c r="JQ51" s="240" t="str">
        <f>IF((JP51&lt;&gt;""),IF(OR($F51&lt;&gt;$G51,PrSettings!$M$4="●"),(($F51-$G51)=(JM51-JN51))*1,0),"")</f>
        <v/>
      </c>
      <c r="JR51" s="240" t="str">
        <f t="shared" si="760"/>
        <v/>
      </c>
      <c r="JS51" s="240" t="str">
        <f>IF(JP51&lt;&gt;"",IF(ABS($F51-$G51)&gt;=PrSettings!$M$7,(ABS($F51-$G51-JM51+JN51)&lt;=1)*1,IF(AND(JP51,$F51=$G51,$F51&gt;=PrSettings!$M$6),(ABS(JM51-$F51)&lt;=1)*1,IF(AND(JP51,$F51+$G51&gt;=PrSettings!$M$8),(ABS(JM51-$F51)+ABS(JN51-$G51)&lt;=1)*1,""))),"")</f>
        <v/>
      </c>
      <c r="JT51" s="273"/>
      <c r="JV51" s="238">
        <f t="shared" si="21"/>
        <v>85</v>
      </c>
      <c r="JW51" s="239" t="str">
        <f t="shared" si="761"/>
        <v>New Zealand</v>
      </c>
      <c r="JX51" s="240">
        <f t="shared" si="89"/>
        <v>29</v>
      </c>
      <c r="JY51" s="239" t="str">
        <f t="shared" si="762"/>
        <v>Egypt</v>
      </c>
      <c r="JZ51" s="275"/>
      <c r="KA51" s="275"/>
      <c r="KB51" s="271"/>
      <c r="KC51" s="240" t="str">
        <f t="shared" si="763"/>
        <v/>
      </c>
      <c r="KD51" s="240" t="str">
        <f>IF((KC51&lt;&gt;""),IF(OR($F51&lt;&gt;$G51,PrSettings!$M$4="●"),(($F51-$G51)=(JZ51-KA51))*1,0),"")</f>
        <v/>
      </c>
      <c r="KE51" s="240" t="str">
        <f t="shared" si="764"/>
        <v/>
      </c>
      <c r="KF51" s="240" t="str">
        <f>IF(KC51&lt;&gt;"",IF(ABS($F51-$G51)&gt;=PrSettings!$M$7,(ABS($F51-$G51-JZ51+KA51)&lt;=1)*1,IF(AND(KC51,$F51=$G51,$F51&gt;=PrSettings!$M$6),(ABS(JZ51-$F51)&lt;=1)*1,IF(AND(KC51,$F51+$G51&gt;=PrSettings!$M$8),(ABS(JZ51-$F51)+ABS(KA51-$G51)&lt;=1)*1,""))),"")</f>
        <v/>
      </c>
      <c r="KG51" s="273"/>
      <c r="KI51" s="238">
        <f t="shared" si="22"/>
        <v>85</v>
      </c>
      <c r="KJ51" s="239" t="str">
        <f t="shared" si="765"/>
        <v>New Zealand</v>
      </c>
      <c r="KK51" s="240">
        <f t="shared" si="92"/>
        <v>29</v>
      </c>
      <c r="KL51" s="239" t="str">
        <f t="shared" si="766"/>
        <v>Egypt</v>
      </c>
      <c r="KM51" s="275"/>
      <c r="KN51" s="275"/>
      <c r="KO51" s="271"/>
      <c r="KP51" s="240" t="str">
        <f t="shared" si="767"/>
        <v/>
      </c>
      <c r="KQ51" s="240" t="str">
        <f>IF((KP51&lt;&gt;""),IF(OR($F51&lt;&gt;$G51,PrSettings!$M$4="●"),(($F51-$G51)=(KM51-KN51))*1,0),"")</f>
        <v/>
      </c>
      <c r="KR51" s="240" t="str">
        <f t="shared" si="768"/>
        <v/>
      </c>
      <c r="KS51" s="240" t="str">
        <f>IF(KP51&lt;&gt;"",IF(ABS($F51-$G51)&gt;=PrSettings!$M$7,(ABS($F51-$G51-KM51+KN51)&lt;=1)*1,IF(AND(KP51,$F51=$G51,$F51&gt;=PrSettings!$M$6),(ABS(KM51-$F51)&lt;=1)*1,IF(AND(KP51,$F51+$G51&gt;=PrSettings!$M$8),(ABS(KM51-$F51)+ABS(KN51-$G51)&lt;=1)*1,""))),"")</f>
        <v/>
      </c>
      <c r="KT51" s="273"/>
      <c r="KV51" s="238">
        <f t="shared" si="23"/>
        <v>85</v>
      </c>
      <c r="KW51" s="239" t="str">
        <f t="shared" si="769"/>
        <v>New Zealand</v>
      </c>
      <c r="KX51" s="240">
        <f t="shared" si="95"/>
        <v>29</v>
      </c>
      <c r="KY51" s="239" t="str">
        <f t="shared" si="770"/>
        <v>Egypt</v>
      </c>
      <c r="KZ51" s="275"/>
      <c r="LA51" s="275"/>
      <c r="LB51" s="271"/>
      <c r="LC51" s="240" t="str">
        <f t="shared" si="771"/>
        <v/>
      </c>
      <c r="LD51" s="240" t="str">
        <f>IF((LC51&lt;&gt;""),IF(OR($F51&lt;&gt;$G51,PrSettings!$M$4="●"),(($F51-$G51)=(KZ51-LA51))*1,0),"")</f>
        <v/>
      </c>
      <c r="LE51" s="240" t="str">
        <f t="shared" si="772"/>
        <v/>
      </c>
      <c r="LF51" s="240" t="str">
        <f>IF(LC51&lt;&gt;"",IF(ABS($F51-$G51)&gt;=PrSettings!$M$7,(ABS($F51-$G51-KZ51+LA51)&lt;=1)*1,IF(AND(LC51,$F51=$G51,$F51&gt;=PrSettings!$M$6),(ABS(KZ51-$F51)&lt;=1)*1,IF(AND(LC51,$F51+$G51&gt;=PrSettings!$M$8),(ABS(KZ51-$F51)+ABS(LA51-$G51)&lt;=1)*1,""))),"")</f>
        <v/>
      </c>
      <c r="LG51" s="273"/>
      <c r="LI51" s="238">
        <f t="shared" si="24"/>
        <v>85</v>
      </c>
      <c r="LJ51" s="239" t="str">
        <f t="shared" si="773"/>
        <v>New Zealand</v>
      </c>
      <c r="LK51" s="240">
        <f t="shared" si="98"/>
        <v>29</v>
      </c>
      <c r="LL51" s="239" t="str">
        <f t="shared" si="774"/>
        <v>Egypt</v>
      </c>
      <c r="LM51" s="275"/>
      <c r="LN51" s="275"/>
      <c r="LO51" s="271"/>
      <c r="LP51" s="240" t="str">
        <f t="shared" si="775"/>
        <v/>
      </c>
      <c r="LQ51" s="240" t="str">
        <f>IF((LP51&lt;&gt;""),IF(OR($F51&lt;&gt;$G51,PrSettings!$M$4="●"),(($F51-$G51)=(LM51-LN51))*1,0),"")</f>
        <v/>
      </c>
      <c r="LR51" s="240" t="str">
        <f t="shared" si="776"/>
        <v/>
      </c>
      <c r="LS51" s="240" t="str">
        <f>IF(LP51&lt;&gt;"",IF(ABS($F51-$G51)&gt;=PrSettings!$M$7,(ABS($F51-$G51-LM51+LN51)&lt;=1)*1,IF(AND(LP51,$F51=$G51,$F51&gt;=PrSettings!$M$6),(ABS(LM51-$F51)&lt;=1)*1,IF(AND(LP51,$F51+$G51&gt;=PrSettings!$M$8),(ABS(LM51-$F51)+ABS(LN51-$G51)&lt;=1)*1,""))),"")</f>
        <v/>
      </c>
      <c r="LT51" s="273"/>
      <c r="LV51" s="238">
        <f t="shared" si="25"/>
        <v>85</v>
      </c>
      <c r="LW51" s="239" t="str">
        <f t="shared" si="777"/>
        <v>New Zealand</v>
      </c>
      <c r="LX51" s="240">
        <f t="shared" si="101"/>
        <v>29</v>
      </c>
      <c r="LY51" s="239" t="str">
        <f t="shared" si="778"/>
        <v>Egypt</v>
      </c>
      <c r="LZ51" s="275"/>
      <c r="MA51" s="275"/>
      <c r="MB51" s="271"/>
      <c r="MC51" s="240" t="str">
        <f t="shared" si="779"/>
        <v/>
      </c>
      <c r="MD51" s="240" t="str">
        <f>IF((MC51&lt;&gt;""),IF(OR($F51&lt;&gt;$G51,PrSettings!$M$4="●"),(($F51-$G51)=(LZ51-MA51))*1,0),"")</f>
        <v/>
      </c>
      <c r="ME51" s="240" t="str">
        <f t="shared" si="780"/>
        <v/>
      </c>
      <c r="MF51" s="240" t="str">
        <f>IF(MC51&lt;&gt;"",IF(ABS($F51-$G51)&gt;=PrSettings!$M$7,(ABS($F51-$G51-LZ51+MA51)&lt;=1)*1,IF(AND(MC51,$F51=$G51,$F51&gt;=PrSettings!$M$6),(ABS(LZ51-$F51)&lt;=1)*1,IF(AND(MC51,$F51+$G51&gt;=PrSettings!$M$8),(ABS(LZ51-$F51)+ABS(MA51-$G51)&lt;=1)*1,""))),"")</f>
        <v/>
      </c>
      <c r="MG51" s="273"/>
    </row>
    <row r="52" spans="2:345" x14ac:dyDescent="0.25">
      <c r="B52" s="238">
        <f>INDEX(Groups!$C$7:$C$65,MATCH(C52,Groups!$D$7:$D$65,0))</f>
        <v>29</v>
      </c>
      <c r="C52" s="239" t="str">
        <f>CalcG!$P$26</f>
        <v>Egypt</v>
      </c>
      <c r="D52" s="240">
        <f>INDEX(Groups!$C$7:$C$65,MATCH(E52,Groups!$D$7:$D$65,0))</f>
        <v>21</v>
      </c>
      <c r="E52" s="239" t="str">
        <f>CalcG!$Q$26</f>
        <v>IR Iran</v>
      </c>
      <c r="F52" s="241" t="str">
        <f>CalcG!$R$26</f>
        <v/>
      </c>
      <c r="G52" s="242" t="str">
        <f>CalcG!$S$26</f>
        <v/>
      </c>
      <c r="I52" s="238">
        <f t="shared" si="468"/>
        <v>29</v>
      </c>
      <c r="J52" s="239" t="str">
        <f t="shared" si="677"/>
        <v>Egypt</v>
      </c>
      <c r="K52" s="240">
        <f t="shared" si="26"/>
        <v>21</v>
      </c>
      <c r="L52" s="239" t="str">
        <f t="shared" si="678"/>
        <v>IR Iran</v>
      </c>
      <c r="M52" s="275"/>
      <c r="N52" s="275"/>
      <c r="O52" s="271"/>
      <c r="P52" s="240" t="str">
        <f t="shared" si="679"/>
        <v/>
      </c>
      <c r="Q52" s="240" t="str">
        <f>IF((P52&lt;&gt;""),IF(OR($F52&lt;&gt;$G52,PrSettings!$M$4="●"),(($F52-$G52)=(M52-N52))*1,0),"")</f>
        <v/>
      </c>
      <c r="R52" s="240" t="str">
        <f t="shared" si="680"/>
        <v/>
      </c>
      <c r="S52" s="240" t="str">
        <f>IF(P52&lt;&gt;"",IF(ABS($F52-$G52)&gt;=PrSettings!$M$7,(ABS($F52-$G52-M52+N52)&lt;=1)*1,IF(AND(P52,$F52=$G52,$F52&gt;=PrSettings!$M$6),(ABS(M52-$F52)&lt;=1)*1,IF(AND(P52,$F52+$G52&gt;=PrSettings!$M$8),(ABS(M52-$F52)+ABS(N52-$G52)&lt;=1)*1,""))),"")</f>
        <v/>
      </c>
      <c r="T52" s="273"/>
      <c r="V52" s="238">
        <f t="shared" si="1"/>
        <v>29</v>
      </c>
      <c r="W52" s="239" t="str">
        <f t="shared" si="681"/>
        <v>Egypt</v>
      </c>
      <c r="X52" s="240">
        <f t="shared" si="29"/>
        <v>21</v>
      </c>
      <c r="Y52" s="239" t="str">
        <f t="shared" si="682"/>
        <v>IR Iran</v>
      </c>
      <c r="Z52" s="275"/>
      <c r="AA52" s="275"/>
      <c r="AB52" s="271"/>
      <c r="AC52" s="240" t="str">
        <f t="shared" si="683"/>
        <v/>
      </c>
      <c r="AD52" s="240" t="str">
        <f>IF((AC52&lt;&gt;""),IF(OR($F52&lt;&gt;$G52,PrSettings!$M$4="●"),(($F52-$G52)=(Z52-AA52))*1,0),"")</f>
        <v/>
      </c>
      <c r="AE52" s="240" t="str">
        <f t="shared" si="684"/>
        <v/>
      </c>
      <c r="AF52" s="240" t="str">
        <f>IF(AC52&lt;&gt;"",IF(ABS($F52-$G52)&gt;=PrSettings!$M$7,(ABS($F52-$G52-Z52+AA52)&lt;=1)*1,IF(AND(AC52,$F52=$G52,$F52&gt;=PrSettings!$M$6),(ABS(Z52-$F52)&lt;=1)*1,IF(AND(AC52,$F52+$G52&gt;=PrSettings!$M$8),(ABS(Z52-$F52)+ABS(AA52-$G52)&lt;=1)*1,""))),"")</f>
        <v/>
      </c>
      <c r="AG52" s="273"/>
      <c r="AI52" s="238">
        <f t="shared" si="2"/>
        <v>29</v>
      </c>
      <c r="AJ52" s="239" t="str">
        <f t="shared" si="685"/>
        <v>Egypt</v>
      </c>
      <c r="AK52" s="240">
        <f t="shared" si="32"/>
        <v>21</v>
      </c>
      <c r="AL52" s="239" t="str">
        <f t="shared" si="686"/>
        <v>IR Iran</v>
      </c>
      <c r="AM52" s="275"/>
      <c r="AN52" s="275"/>
      <c r="AO52" s="271"/>
      <c r="AP52" s="240" t="str">
        <f t="shared" si="687"/>
        <v/>
      </c>
      <c r="AQ52" s="240" t="str">
        <f>IF((AP52&lt;&gt;""),IF(OR($F52&lt;&gt;$G52,PrSettings!$M$4="●"),(($F52-$G52)=(AM52-AN52))*1,0),"")</f>
        <v/>
      </c>
      <c r="AR52" s="240" t="str">
        <f t="shared" si="688"/>
        <v/>
      </c>
      <c r="AS52" s="240" t="str">
        <f>IF(AP52&lt;&gt;"",IF(ABS($F52-$G52)&gt;=PrSettings!$M$7,(ABS($F52-$G52-AM52+AN52)&lt;=1)*1,IF(AND(AP52,$F52=$G52,$F52&gt;=PrSettings!$M$6),(ABS(AM52-$F52)&lt;=1)*1,IF(AND(AP52,$F52+$G52&gt;=PrSettings!$M$8),(ABS(AM52-$F52)+ABS(AN52-$G52)&lt;=1)*1,""))),"")</f>
        <v/>
      </c>
      <c r="AT52" s="273"/>
      <c r="AV52" s="238">
        <f t="shared" si="3"/>
        <v>29</v>
      </c>
      <c r="AW52" s="239" t="str">
        <f t="shared" si="689"/>
        <v>Egypt</v>
      </c>
      <c r="AX52" s="240">
        <f t="shared" si="35"/>
        <v>21</v>
      </c>
      <c r="AY52" s="239" t="str">
        <f t="shared" si="690"/>
        <v>IR Iran</v>
      </c>
      <c r="AZ52" s="275"/>
      <c r="BA52" s="275"/>
      <c r="BB52" s="271"/>
      <c r="BC52" s="240" t="str">
        <f t="shared" si="691"/>
        <v/>
      </c>
      <c r="BD52" s="240" t="str">
        <f>IF((BC52&lt;&gt;""),IF(OR($F52&lt;&gt;$G52,PrSettings!$M$4="●"),(($F52-$G52)=(AZ52-BA52))*1,0),"")</f>
        <v/>
      </c>
      <c r="BE52" s="240" t="str">
        <f t="shared" si="692"/>
        <v/>
      </c>
      <c r="BF52" s="240" t="str">
        <f>IF(BC52&lt;&gt;"",IF(ABS($F52-$G52)&gt;=PrSettings!$M$7,(ABS($F52-$G52-AZ52+BA52)&lt;=1)*1,IF(AND(BC52,$F52=$G52,$F52&gt;=PrSettings!$M$6),(ABS(AZ52-$F52)&lt;=1)*1,IF(AND(BC52,$F52+$G52&gt;=PrSettings!$M$8),(ABS(AZ52-$F52)+ABS(BA52-$G52)&lt;=1)*1,""))),"")</f>
        <v/>
      </c>
      <c r="BG52" s="273"/>
      <c r="BI52" s="238">
        <f t="shared" si="4"/>
        <v>29</v>
      </c>
      <c r="BJ52" s="239" t="str">
        <f t="shared" si="693"/>
        <v>Egypt</v>
      </c>
      <c r="BK52" s="240">
        <f t="shared" si="38"/>
        <v>21</v>
      </c>
      <c r="BL52" s="239" t="str">
        <f t="shared" si="694"/>
        <v>IR Iran</v>
      </c>
      <c r="BM52" s="275"/>
      <c r="BN52" s="275"/>
      <c r="BO52" s="271"/>
      <c r="BP52" s="240" t="str">
        <f t="shared" si="695"/>
        <v/>
      </c>
      <c r="BQ52" s="240" t="str">
        <f>IF((BP52&lt;&gt;""),IF(OR($F52&lt;&gt;$G52,PrSettings!$M$4="●"),(($F52-$G52)=(BM52-BN52))*1,0),"")</f>
        <v/>
      </c>
      <c r="BR52" s="240" t="str">
        <f t="shared" si="696"/>
        <v/>
      </c>
      <c r="BS52" s="240" t="str">
        <f>IF(BP52&lt;&gt;"",IF(ABS($F52-$G52)&gt;=PrSettings!$M$7,(ABS($F52-$G52-BM52+BN52)&lt;=1)*1,IF(AND(BP52,$F52=$G52,$F52&gt;=PrSettings!$M$6),(ABS(BM52-$F52)&lt;=1)*1,IF(AND(BP52,$F52+$G52&gt;=PrSettings!$M$8),(ABS(BM52-$F52)+ABS(BN52-$G52)&lt;=1)*1,""))),"")</f>
        <v/>
      </c>
      <c r="BT52" s="273"/>
      <c r="BV52" s="238">
        <f t="shared" si="5"/>
        <v>29</v>
      </c>
      <c r="BW52" s="239" t="str">
        <f t="shared" si="697"/>
        <v>Egypt</v>
      </c>
      <c r="BX52" s="240">
        <f t="shared" si="41"/>
        <v>21</v>
      </c>
      <c r="BY52" s="239" t="str">
        <f t="shared" si="698"/>
        <v>IR Iran</v>
      </c>
      <c r="BZ52" s="275"/>
      <c r="CA52" s="275"/>
      <c r="CB52" s="271"/>
      <c r="CC52" s="240" t="str">
        <f t="shared" si="699"/>
        <v/>
      </c>
      <c r="CD52" s="240" t="str">
        <f>IF((CC52&lt;&gt;""),IF(OR($F52&lt;&gt;$G52,PrSettings!$M$4="●"),(($F52-$G52)=(BZ52-CA52))*1,0),"")</f>
        <v/>
      </c>
      <c r="CE52" s="240" t="str">
        <f t="shared" si="700"/>
        <v/>
      </c>
      <c r="CF52" s="240" t="str">
        <f>IF(CC52&lt;&gt;"",IF(ABS($F52-$G52)&gt;=PrSettings!$M$7,(ABS($F52-$G52-BZ52+CA52)&lt;=1)*1,IF(AND(CC52,$F52=$G52,$F52&gt;=PrSettings!$M$6),(ABS(BZ52-$F52)&lt;=1)*1,IF(AND(CC52,$F52+$G52&gt;=PrSettings!$M$8),(ABS(BZ52-$F52)+ABS(CA52-$G52)&lt;=1)*1,""))),"")</f>
        <v/>
      </c>
      <c r="CG52" s="273"/>
      <c r="CI52" s="238">
        <f t="shared" si="6"/>
        <v>29</v>
      </c>
      <c r="CJ52" s="239" t="str">
        <f t="shared" si="701"/>
        <v>Egypt</v>
      </c>
      <c r="CK52" s="240">
        <f t="shared" si="44"/>
        <v>21</v>
      </c>
      <c r="CL52" s="239" t="str">
        <f t="shared" si="702"/>
        <v>IR Iran</v>
      </c>
      <c r="CM52" s="275"/>
      <c r="CN52" s="275"/>
      <c r="CO52" s="271"/>
      <c r="CP52" s="240" t="str">
        <f t="shared" si="703"/>
        <v/>
      </c>
      <c r="CQ52" s="240" t="str">
        <f>IF((CP52&lt;&gt;""),IF(OR($F52&lt;&gt;$G52,PrSettings!$M$4="●"),(($F52-$G52)=(CM52-CN52))*1,0),"")</f>
        <v/>
      </c>
      <c r="CR52" s="240" t="str">
        <f t="shared" si="704"/>
        <v/>
      </c>
      <c r="CS52" s="240" t="str">
        <f>IF(CP52&lt;&gt;"",IF(ABS($F52-$G52)&gt;=PrSettings!$M$7,(ABS($F52-$G52-CM52+CN52)&lt;=1)*1,IF(AND(CP52,$F52=$G52,$F52&gt;=PrSettings!$M$6),(ABS(CM52-$F52)&lt;=1)*1,IF(AND(CP52,$F52+$G52&gt;=PrSettings!$M$8),(ABS(CM52-$F52)+ABS(CN52-$G52)&lt;=1)*1,""))),"")</f>
        <v/>
      </c>
      <c r="CT52" s="273"/>
      <c r="CV52" s="238">
        <f t="shared" si="7"/>
        <v>29</v>
      </c>
      <c r="CW52" s="239" t="str">
        <f t="shared" si="705"/>
        <v>Egypt</v>
      </c>
      <c r="CX52" s="240">
        <f t="shared" si="47"/>
        <v>21</v>
      </c>
      <c r="CY52" s="239" t="str">
        <f t="shared" si="706"/>
        <v>IR Iran</v>
      </c>
      <c r="CZ52" s="275"/>
      <c r="DA52" s="275"/>
      <c r="DB52" s="271"/>
      <c r="DC52" s="240" t="str">
        <f t="shared" si="707"/>
        <v/>
      </c>
      <c r="DD52" s="240" t="str">
        <f>IF((DC52&lt;&gt;""),IF(OR($F52&lt;&gt;$G52,PrSettings!$M$4="●"),(($F52-$G52)=(CZ52-DA52))*1,0),"")</f>
        <v/>
      </c>
      <c r="DE52" s="240" t="str">
        <f t="shared" si="708"/>
        <v/>
      </c>
      <c r="DF52" s="240" t="str">
        <f>IF(DC52&lt;&gt;"",IF(ABS($F52-$G52)&gt;=PrSettings!$M$7,(ABS($F52-$G52-CZ52+DA52)&lt;=1)*1,IF(AND(DC52,$F52=$G52,$F52&gt;=PrSettings!$M$6),(ABS(CZ52-$F52)&lt;=1)*1,IF(AND(DC52,$F52+$G52&gt;=PrSettings!$M$8),(ABS(CZ52-$F52)+ABS(DA52-$G52)&lt;=1)*1,""))),"")</f>
        <v/>
      </c>
      <c r="DG52" s="273"/>
      <c r="DI52" s="238">
        <f t="shared" si="8"/>
        <v>29</v>
      </c>
      <c r="DJ52" s="239" t="str">
        <f t="shared" si="709"/>
        <v>Egypt</v>
      </c>
      <c r="DK52" s="240">
        <f t="shared" si="50"/>
        <v>21</v>
      </c>
      <c r="DL52" s="239" t="str">
        <f t="shared" si="710"/>
        <v>IR Iran</v>
      </c>
      <c r="DM52" s="275"/>
      <c r="DN52" s="275"/>
      <c r="DO52" s="271"/>
      <c r="DP52" s="240" t="str">
        <f t="shared" si="711"/>
        <v/>
      </c>
      <c r="DQ52" s="240" t="str">
        <f>IF((DP52&lt;&gt;""),IF(OR($F52&lt;&gt;$G52,PrSettings!$M$4="●"),(($F52-$G52)=(DM52-DN52))*1,0),"")</f>
        <v/>
      </c>
      <c r="DR52" s="240" t="str">
        <f t="shared" si="712"/>
        <v/>
      </c>
      <c r="DS52" s="240" t="str">
        <f>IF(DP52&lt;&gt;"",IF(ABS($F52-$G52)&gt;=PrSettings!$M$7,(ABS($F52-$G52-DM52+DN52)&lt;=1)*1,IF(AND(DP52,$F52=$G52,$F52&gt;=PrSettings!$M$6),(ABS(DM52-$F52)&lt;=1)*1,IF(AND(DP52,$F52+$G52&gt;=PrSettings!$M$8),(ABS(DM52-$F52)+ABS(DN52-$G52)&lt;=1)*1,""))),"")</f>
        <v/>
      </c>
      <c r="DT52" s="273"/>
      <c r="DV52" s="238">
        <f t="shared" si="9"/>
        <v>29</v>
      </c>
      <c r="DW52" s="239" t="str">
        <f t="shared" si="713"/>
        <v>Egypt</v>
      </c>
      <c r="DX52" s="240">
        <f t="shared" si="53"/>
        <v>21</v>
      </c>
      <c r="DY52" s="239" t="str">
        <f t="shared" si="714"/>
        <v>IR Iran</v>
      </c>
      <c r="DZ52" s="275"/>
      <c r="EA52" s="275"/>
      <c r="EB52" s="271"/>
      <c r="EC52" s="240" t="str">
        <f t="shared" si="715"/>
        <v/>
      </c>
      <c r="ED52" s="240" t="str">
        <f>IF((EC52&lt;&gt;""),IF(OR($F52&lt;&gt;$G52,PrSettings!$M$4="●"),(($F52-$G52)=(DZ52-EA52))*1,0),"")</f>
        <v/>
      </c>
      <c r="EE52" s="240" t="str">
        <f t="shared" si="716"/>
        <v/>
      </c>
      <c r="EF52" s="240" t="str">
        <f>IF(EC52&lt;&gt;"",IF(ABS($F52-$G52)&gt;=PrSettings!$M$7,(ABS($F52-$G52-DZ52+EA52)&lt;=1)*1,IF(AND(EC52,$F52=$G52,$F52&gt;=PrSettings!$M$6),(ABS(DZ52-$F52)&lt;=1)*1,IF(AND(EC52,$F52+$G52&gt;=PrSettings!$M$8),(ABS(DZ52-$F52)+ABS(EA52-$G52)&lt;=1)*1,""))),"")</f>
        <v/>
      </c>
      <c r="EG52" s="273"/>
      <c r="EI52" s="238">
        <f t="shared" si="10"/>
        <v>29</v>
      </c>
      <c r="EJ52" s="239" t="str">
        <f t="shared" si="717"/>
        <v>Egypt</v>
      </c>
      <c r="EK52" s="240">
        <f t="shared" si="56"/>
        <v>21</v>
      </c>
      <c r="EL52" s="239" t="str">
        <f t="shared" si="718"/>
        <v>IR Iran</v>
      </c>
      <c r="EM52" s="275"/>
      <c r="EN52" s="275"/>
      <c r="EO52" s="271"/>
      <c r="EP52" s="240" t="str">
        <f t="shared" si="719"/>
        <v/>
      </c>
      <c r="EQ52" s="240" t="str">
        <f>IF((EP52&lt;&gt;""),IF(OR($F52&lt;&gt;$G52,PrSettings!$M$4="●"),(($F52-$G52)=(EM52-EN52))*1,0),"")</f>
        <v/>
      </c>
      <c r="ER52" s="240" t="str">
        <f t="shared" si="720"/>
        <v/>
      </c>
      <c r="ES52" s="240" t="str">
        <f>IF(EP52&lt;&gt;"",IF(ABS($F52-$G52)&gt;=PrSettings!$M$7,(ABS($F52-$G52-EM52+EN52)&lt;=1)*1,IF(AND(EP52,$F52=$G52,$F52&gt;=PrSettings!$M$6),(ABS(EM52-$F52)&lt;=1)*1,IF(AND(EP52,$F52+$G52&gt;=PrSettings!$M$8),(ABS(EM52-$F52)+ABS(EN52-$G52)&lt;=1)*1,""))),"")</f>
        <v/>
      </c>
      <c r="ET52" s="273"/>
      <c r="EV52" s="238">
        <f t="shared" si="11"/>
        <v>29</v>
      </c>
      <c r="EW52" s="239" t="str">
        <f t="shared" si="721"/>
        <v>Egypt</v>
      </c>
      <c r="EX52" s="240">
        <f t="shared" si="59"/>
        <v>21</v>
      </c>
      <c r="EY52" s="239" t="str">
        <f t="shared" si="722"/>
        <v>IR Iran</v>
      </c>
      <c r="EZ52" s="275"/>
      <c r="FA52" s="275"/>
      <c r="FB52" s="271"/>
      <c r="FC52" s="240" t="str">
        <f t="shared" si="723"/>
        <v/>
      </c>
      <c r="FD52" s="240" t="str">
        <f>IF((FC52&lt;&gt;""),IF(OR($F52&lt;&gt;$G52,PrSettings!$M$4="●"),(($F52-$G52)=(EZ52-FA52))*1,0),"")</f>
        <v/>
      </c>
      <c r="FE52" s="240" t="str">
        <f t="shared" si="724"/>
        <v/>
      </c>
      <c r="FF52" s="240" t="str">
        <f>IF(FC52&lt;&gt;"",IF(ABS($F52-$G52)&gt;=PrSettings!$M$7,(ABS($F52-$G52-EZ52+FA52)&lt;=1)*1,IF(AND(FC52,$F52=$G52,$F52&gt;=PrSettings!$M$6),(ABS(EZ52-$F52)&lt;=1)*1,IF(AND(FC52,$F52+$G52&gt;=PrSettings!$M$8),(ABS(EZ52-$F52)+ABS(FA52-$G52)&lt;=1)*1,""))),"")</f>
        <v/>
      </c>
      <c r="FG52" s="273"/>
      <c r="FI52" s="238">
        <f t="shared" si="12"/>
        <v>29</v>
      </c>
      <c r="FJ52" s="239" t="str">
        <f t="shared" si="725"/>
        <v>Egypt</v>
      </c>
      <c r="FK52" s="240">
        <f t="shared" si="62"/>
        <v>21</v>
      </c>
      <c r="FL52" s="239" t="str">
        <f t="shared" si="726"/>
        <v>IR Iran</v>
      </c>
      <c r="FM52" s="275"/>
      <c r="FN52" s="275"/>
      <c r="FO52" s="271"/>
      <c r="FP52" s="240" t="str">
        <f t="shared" si="727"/>
        <v/>
      </c>
      <c r="FQ52" s="240" t="str">
        <f>IF((FP52&lt;&gt;""),IF(OR($F52&lt;&gt;$G52,PrSettings!$M$4="●"),(($F52-$G52)=(FM52-FN52))*1,0),"")</f>
        <v/>
      </c>
      <c r="FR52" s="240" t="str">
        <f t="shared" si="728"/>
        <v/>
      </c>
      <c r="FS52" s="240" t="str">
        <f>IF(FP52&lt;&gt;"",IF(ABS($F52-$G52)&gt;=PrSettings!$M$7,(ABS($F52-$G52-FM52+FN52)&lt;=1)*1,IF(AND(FP52,$F52=$G52,$F52&gt;=PrSettings!$M$6),(ABS(FM52-$F52)&lt;=1)*1,IF(AND(FP52,$F52+$G52&gt;=PrSettings!$M$8),(ABS(FM52-$F52)+ABS(FN52-$G52)&lt;=1)*1,""))),"")</f>
        <v/>
      </c>
      <c r="FT52" s="273"/>
      <c r="FV52" s="238">
        <f t="shared" si="13"/>
        <v>29</v>
      </c>
      <c r="FW52" s="239" t="str">
        <f t="shared" si="729"/>
        <v>Egypt</v>
      </c>
      <c r="FX52" s="240">
        <f t="shared" si="65"/>
        <v>21</v>
      </c>
      <c r="FY52" s="239" t="str">
        <f t="shared" si="730"/>
        <v>IR Iran</v>
      </c>
      <c r="FZ52" s="275"/>
      <c r="GA52" s="275"/>
      <c r="GB52" s="271"/>
      <c r="GC52" s="240" t="str">
        <f t="shared" si="731"/>
        <v/>
      </c>
      <c r="GD52" s="240" t="str">
        <f>IF((GC52&lt;&gt;""),IF(OR($F52&lt;&gt;$G52,PrSettings!$M$4="●"),(($F52-$G52)=(FZ52-GA52))*1,0),"")</f>
        <v/>
      </c>
      <c r="GE52" s="240" t="str">
        <f t="shared" si="732"/>
        <v/>
      </c>
      <c r="GF52" s="240" t="str">
        <f>IF(GC52&lt;&gt;"",IF(ABS($F52-$G52)&gt;=PrSettings!$M$7,(ABS($F52-$G52-FZ52+GA52)&lt;=1)*1,IF(AND(GC52,$F52=$G52,$F52&gt;=PrSettings!$M$6),(ABS(FZ52-$F52)&lt;=1)*1,IF(AND(GC52,$F52+$G52&gt;=PrSettings!$M$8),(ABS(FZ52-$F52)+ABS(GA52-$G52)&lt;=1)*1,""))),"")</f>
        <v/>
      </c>
      <c r="GG52" s="273"/>
      <c r="GI52" s="238">
        <f t="shared" si="14"/>
        <v>29</v>
      </c>
      <c r="GJ52" s="239" t="str">
        <f t="shared" si="733"/>
        <v>Egypt</v>
      </c>
      <c r="GK52" s="240">
        <f t="shared" si="68"/>
        <v>21</v>
      </c>
      <c r="GL52" s="239" t="str">
        <f t="shared" si="734"/>
        <v>IR Iran</v>
      </c>
      <c r="GM52" s="275"/>
      <c r="GN52" s="275"/>
      <c r="GO52" s="271"/>
      <c r="GP52" s="240" t="str">
        <f t="shared" si="735"/>
        <v/>
      </c>
      <c r="GQ52" s="240" t="str">
        <f>IF((GP52&lt;&gt;""),IF(OR($F52&lt;&gt;$G52,PrSettings!$M$4="●"),(($F52-$G52)=(GM52-GN52))*1,0),"")</f>
        <v/>
      </c>
      <c r="GR52" s="240" t="str">
        <f t="shared" si="736"/>
        <v/>
      </c>
      <c r="GS52" s="240" t="str">
        <f>IF(GP52&lt;&gt;"",IF(ABS($F52-$G52)&gt;=PrSettings!$M$7,(ABS($F52-$G52-GM52+GN52)&lt;=1)*1,IF(AND(GP52,$F52=$G52,$F52&gt;=PrSettings!$M$6),(ABS(GM52-$F52)&lt;=1)*1,IF(AND(GP52,$F52+$G52&gt;=PrSettings!$M$8),(ABS(GM52-$F52)+ABS(GN52-$G52)&lt;=1)*1,""))),"")</f>
        <v/>
      </c>
      <c r="GT52" s="273"/>
      <c r="GV52" s="238">
        <f t="shared" si="15"/>
        <v>29</v>
      </c>
      <c r="GW52" s="239" t="str">
        <f t="shared" si="737"/>
        <v>Egypt</v>
      </c>
      <c r="GX52" s="240">
        <f t="shared" si="71"/>
        <v>21</v>
      </c>
      <c r="GY52" s="239" t="str">
        <f t="shared" si="738"/>
        <v>IR Iran</v>
      </c>
      <c r="GZ52" s="275"/>
      <c r="HA52" s="275"/>
      <c r="HB52" s="271"/>
      <c r="HC52" s="240" t="str">
        <f t="shared" si="739"/>
        <v/>
      </c>
      <c r="HD52" s="240" t="str">
        <f>IF((HC52&lt;&gt;""),IF(OR($F52&lt;&gt;$G52,PrSettings!$M$4="●"),(($F52-$G52)=(GZ52-HA52))*1,0),"")</f>
        <v/>
      </c>
      <c r="HE52" s="240" t="str">
        <f t="shared" si="740"/>
        <v/>
      </c>
      <c r="HF52" s="240" t="str">
        <f>IF(HC52&lt;&gt;"",IF(ABS($F52-$G52)&gt;=PrSettings!$M$7,(ABS($F52-$G52-GZ52+HA52)&lt;=1)*1,IF(AND(HC52,$F52=$G52,$F52&gt;=PrSettings!$M$6),(ABS(GZ52-$F52)&lt;=1)*1,IF(AND(HC52,$F52+$G52&gt;=PrSettings!$M$8),(ABS(GZ52-$F52)+ABS(HA52-$G52)&lt;=1)*1,""))),"")</f>
        <v/>
      </c>
      <c r="HG52" s="273"/>
      <c r="HI52" s="238">
        <f t="shared" si="16"/>
        <v>29</v>
      </c>
      <c r="HJ52" s="239" t="str">
        <f t="shared" si="741"/>
        <v>Egypt</v>
      </c>
      <c r="HK52" s="240">
        <f t="shared" si="74"/>
        <v>21</v>
      </c>
      <c r="HL52" s="239" t="str">
        <f t="shared" si="742"/>
        <v>IR Iran</v>
      </c>
      <c r="HM52" s="275"/>
      <c r="HN52" s="275"/>
      <c r="HO52" s="271"/>
      <c r="HP52" s="240" t="str">
        <f t="shared" si="743"/>
        <v/>
      </c>
      <c r="HQ52" s="240" t="str">
        <f>IF((HP52&lt;&gt;""),IF(OR($F52&lt;&gt;$G52,PrSettings!$M$4="●"),(($F52-$G52)=(HM52-HN52))*1,0),"")</f>
        <v/>
      </c>
      <c r="HR52" s="240" t="str">
        <f t="shared" si="744"/>
        <v/>
      </c>
      <c r="HS52" s="240" t="str">
        <f>IF(HP52&lt;&gt;"",IF(ABS($F52-$G52)&gt;=PrSettings!$M$7,(ABS($F52-$G52-HM52+HN52)&lt;=1)*1,IF(AND(HP52,$F52=$G52,$F52&gt;=PrSettings!$M$6),(ABS(HM52-$F52)&lt;=1)*1,IF(AND(HP52,$F52+$G52&gt;=PrSettings!$M$8),(ABS(HM52-$F52)+ABS(HN52-$G52)&lt;=1)*1,""))),"")</f>
        <v/>
      </c>
      <c r="HT52" s="273"/>
      <c r="HV52" s="238">
        <f t="shared" si="17"/>
        <v>29</v>
      </c>
      <c r="HW52" s="239" t="str">
        <f t="shared" si="745"/>
        <v>Egypt</v>
      </c>
      <c r="HX52" s="240">
        <f t="shared" si="77"/>
        <v>21</v>
      </c>
      <c r="HY52" s="239" t="str">
        <f t="shared" si="746"/>
        <v>IR Iran</v>
      </c>
      <c r="HZ52" s="275"/>
      <c r="IA52" s="275"/>
      <c r="IB52" s="271"/>
      <c r="IC52" s="240" t="str">
        <f t="shared" si="747"/>
        <v/>
      </c>
      <c r="ID52" s="240" t="str">
        <f>IF((IC52&lt;&gt;""),IF(OR($F52&lt;&gt;$G52,PrSettings!$M$4="●"),(($F52-$G52)=(HZ52-IA52))*1,0),"")</f>
        <v/>
      </c>
      <c r="IE52" s="240" t="str">
        <f t="shared" si="748"/>
        <v/>
      </c>
      <c r="IF52" s="240" t="str">
        <f>IF(IC52&lt;&gt;"",IF(ABS($F52-$G52)&gt;=PrSettings!$M$7,(ABS($F52-$G52-HZ52+IA52)&lt;=1)*1,IF(AND(IC52,$F52=$G52,$F52&gt;=PrSettings!$M$6),(ABS(HZ52-$F52)&lt;=1)*1,IF(AND(IC52,$F52+$G52&gt;=PrSettings!$M$8),(ABS(HZ52-$F52)+ABS(IA52-$G52)&lt;=1)*1,""))),"")</f>
        <v/>
      </c>
      <c r="IG52" s="273"/>
      <c r="II52" s="238">
        <f t="shared" si="18"/>
        <v>29</v>
      </c>
      <c r="IJ52" s="239" t="str">
        <f t="shared" si="749"/>
        <v>Egypt</v>
      </c>
      <c r="IK52" s="240">
        <f t="shared" si="80"/>
        <v>21</v>
      </c>
      <c r="IL52" s="239" t="str">
        <f t="shared" si="750"/>
        <v>IR Iran</v>
      </c>
      <c r="IM52" s="275"/>
      <c r="IN52" s="275"/>
      <c r="IO52" s="271"/>
      <c r="IP52" s="240" t="str">
        <f t="shared" si="751"/>
        <v/>
      </c>
      <c r="IQ52" s="240" t="str">
        <f>IF((IP52&lt;&gt;""),IF(OR($F52&lt;&gt;$G52,PrSettings!$M$4="●"),(($F52-$G52)=(IM52-IN52))*1,0),"")</f>
        <v/>
      </c>
      <c r="IR52" s="240" t="str">
        <f t="shared" si="752"/>
        <v/>
      </c>
      <c r="IS52" s="240" t="str">
        <f>IF(IP52&lt;&gt;"",IF(ABS($F52-$G52)&gt;=PrSettings!$M$7,(ABS($F52-$G52-IM52+IN52)&lt;=1)*1,IF(AND(IP52,$F52=$G52,$F52&gt;=PrSettings!$M$6),(ABS(IM52-$F52)&lt;=1)*1,IF(AND(IP52,$F52+$G52&gt;=PrSettings!$M$8),(ABS(IM52-$F52)+ABS(IN52-$G52)&lt;=1)*1,""))),"")</f>
        <v/>
      </c>
      <c r="IT52" s="273"/>
      <c r="IV52" s="238">
        <f t="shared" si="19"/>
        <v>29</v>
      </c>
      <c r="IW52" s="239" t="str">
        <f t="shared" si="753"/>
        <v>Egypt</v>
      </c>
      <c r="IX52" s="240">
        <f t="shared" si="83"/>
        <v>21</v>
      </c>
      <c r="IY52" s="239" t="str">
        <f t="shared" si="754"/>
        <v>IR Iran</v>
      </c>
      <c r="IZ52" s="275"/>
      <c r="JA52" s="275"/>
      <c r="JB52" s="271"/>
      <c r="JC52" s="240" t="str">
        <f t="shared" si="755"/>
        <v/>
      </c>
      <c r="JD52" s="240" t="str">
        <f>IF((JC52&lt;&gt;""),IF(OR($F52&lt;&gt;$G52,PrSettings!$M$4="●"),(($F52-$G52)=(IZ52-JA52))*1,0),"")</f>
        <v/>
      </c>
      <c r="JE52" s="240" t="str">
        <f t="shared" si="756"/>
        <v/>
      </c>
      <c r="JF52" s="240" t="str">
        <f>IF(JC52&lt;&gt;"",IF(ABS($F52-$G52)&gt;=PrSettings!$M$7,(ABS($F52-$G52-IZ52+JA52)&lt;=1)*1,IF(AND(JC52,$F52=$G52,$F52&gt;=PrSettings!$M$6),(ABS(IZ52-$F52)&lt;=1)*1,IF(AND(JC52,$F52+$G52&gt;=PrSettings!$M$8),(ABS(IZ52-$F52)+ABS(JA52-$G52)&lt;=1)*1,""))),"")</f>
        <v/>
      </c>
      <c r="JG52" s="273"/>
      <c r="JI52" s="238">
        <f t="shared" si="20"/>
        <v>29</v>
      </c>
      <c r="JJ52" s="239" t="str">
        <f t="shared" si="757"/>
        <v>Egypt</v>
      </c>
      <c r="JK52" s="240">
        <f t="shared" si="86"/>
        <v>21</v>
      </c>
      <c r="JL52" s="239" t="str">
        <f t="shared" si="758"/>
        <v>IR Iran</v>
      </c>
      <c r="JM52" s="275"/>
      <c r="JN52" s="275"/>
      <c r="JO52" s="271"/>
      <c r="JP52" s="240" t="str">
        <f t="shared" si="759"/>
        <v/>
      </c>
      <c r="JQ52" s="240" t="str">
        <f>IF((JP52&lt;&gt;""),IF(OR($F52&lt;&gt;$G52,PrSettings!$M$4="●"),(($F52-$G52)=(JM52-JN52))*1,0),"")</f>
        <v/>
      </c>
      <c r="JR52" s="240" t="str">
        <f t="shared" si="760"/>
        <v/>
      </c>
      <c r="JS52" s="240" t="str">
        <f>IF(JP52&lt;&gt;"",IF(ABS($F52-$G52)&gt;=PrSettings!$M$7,(ABS($F52-$G52-JM52+JN52)&lt;=1)*1,IF(AND(JP52,$F52=$G52,$F52&gt;=PrSettings!$M$6),(ABS(JM52-$F52)&lt;=1)*1,IF(AND(JP52,$F52+$G52&gt;=PrSettings!$M$8),(ABS(JM52-$F52)+ABS(JN52-$G52)&lt;=1)*1,""))),"")</f>
        <v/>
      </c>
      <c r="JT52" s="273"/>
      <c r="JV52" s="238">
        <f t="shared" si="21"/>
        <v>29</v>
      </c>
      <c r="JW52" s="239" t="str">
        <f t="shared" si="761"/>
        <v>Egypt</v>
      </c>
      <c r="JX52" s="240">
        <f t="shared" si="89"/>
        <v>21</v>
      </c>
      <c r="JY52" s="239" t="str">
        <f t="shared" si="762"/>
        <v>IR Iran</v>
      </c>
      <c r="JZ52" s="275"/>
      <c r="KA52" s="275"/>
      <c r="KB52" s="271"/>
      <c r="KC52" s="240" t="str">
        <f t="shared" si="763"/>
        <v/>
      </c>
      <c r="KD52" s="240" t="str">
        <f>IF((KC52&lt;&gt;""),IF(OR($F52&lt;&gt;$G52,PrSettings!$M$4="●"),(($F52-$G52)=(JZ52-KA52))*1,0),"")</f>
        <v/>
      </c>
      <c r="KE52" s="240" t="str">
        <f t="shared" si="764"/>
        <v/>
      </c>
      <c r="KF52" s="240" t="str">
        <f>IF(KC52&lt;&gt;"",IF(ABS($F52-$G52)&gt;=PrSettings!$M$7,(ABS($F52-$G52-JZ52+KA52)&lt;=1)*1,IF(AND(KC52,$F52=$G52,$F52&gt;=PrSettings!$M$6),(ABS(JZ52-$F52)&lt;=1)*1,IF(AND(KC52,$F52+$G52&gt;=PrSettings!$M$8),(ABS(JZ52-$F52)+ABS(KA52-$G52)&lt;=1)*1,""))),"")</f>
        <v/>
      </c>
      <c r="KG52" s="273"/>
      <c r="KI52" s="238">
        <f t="shared" si="22"/>
        <v>29</v>
      </c>
      <c r="KJ52" s="239" t="str">
        <f t="shared" si="765"/>
        <v>Egypt</v>
      </c>
      <c r="KK52" s="240">
        <f t="shared" si="92"/>
        <v>21</v>
      </c>
      <c r="KL52" s="239" t="str">
        <f t="shared" si="766"/>
        <v>IR Iran</v>
      </c>
      <c r="KM52" s="275"/>
      <c r="KN52" s="275"/>
      <c r="KO52" s="271"/>
      <c r="KP52" s="240" t="str">
        <f t="shared" si="767"/>
        <v/>
      </c>
      <c r="KQ52" s="240" t="str">
        <f>IF((KP52&lt;&gt;""),IF(OR($F52&lt;&gt;$G52,PrSettings!$M$4="●"),(($F52-$G52)=(KM52-KN52))*1,0),"")</f>
        <v/>
      </c>
      <c r="KR52" s="240" t="str">
        <f t="shared" si="768"/>
        <v/>
      </c>
      <c r="KS52" s="240" t="str">
        <f>IF(KP52&lt;&gt;"",IF(ABS($F52-$G52)&gt;=PrSettings!$M$7,(ABS($F52-$G52-KM52+KN52)&lt;=1)*1,IF(AND(KP52,$F52=$G52,$F52&gt;=PrSettings!$M$6),(ABS(KM52-$F52)&lt;=1)*1,IF(AND(KP52,$F52+$G52&gt;=PrSettings!$M$8),(ABS(KM52-$F52)+ABS(KN52-$G52)&lt;=1)*1,""))),"")</f>
        <v/>
      </c>
      <c r="KT52" s="273"/>
      <c r="KV52" s="238">
        <f t="shared" si="23"/>
        <v>29</v>
      </c>
      <c r="KW52" s="239" t="str">
        <f t="shared" si="769"/>
        <v>Egypt</v>
      </c>
      <c r="KX52" s="240">
        <f t="shared" si="95"/>
        <v>21</v>
      </c>
      <c r="KY52" s="239" t="str">
        <f t="shared" si="770"/>
        <v>IR Iran</v>
      </c>
      <c r="KZ52" s="275"/>
      <c r="LA52" s="275"/>
      <c r="LB52" s="271"/>
      <c r="LC52" s="240" t="str">
        <f t="shared" si="771"/>
        <v/>
      </c>
      <c r="LD52" s="240" t="str">
        <f>IF((LC52&lt;&gt;""),IF(OR($F52&lt;&gt;$G52,PrSettings!$M$4="●"),(($F52-$G52)=(KZ52-LA52))*1,0),"")</f>
        <v/>
      </c>
      <c r="LE52" s="240" t="str">
        <f t="shared" si="772"/>
        <v/>
      </c>
      <c r="LF52" s="240" t="str">
        <f>IF(LC52&lt;&gt;"",IF(ABS($F52-$G52)&gt;=PrSettings!$M$7,(ABS($F52-$G52-KZ52+LA52)&lt;=1)*1,IF(AND(LC52,$F52=$G52,$F52&gt;=PrSettings!$M$6),(ABS(KZ52-$F52)&lt;=1)*1,IF(AND(LC52,$F52+$G52&gt;=PrSettings!$M$8),(ABS(KZ52-$F52)+ABS(LA52-$G52)&lt;=1)*1,""))),"")</f>
        <v/>
      </c>
      <c r="LG52" s="273"/>
      <c r="LI52" s="238">
        <f t="shared" si="24"/>
        <v>29</v>
      </c>
      <c r="LJ52" s="239" t="str">
        <f t="shared" si="773"/>
        <v>Egypt</v>
      </c>
      <c r="LK52" s="240">
        <f t="shared" si="98"/>
        <v>21</v>
      </c>
      <c r="LL52" s="239" t="str">
        <f t="shared" si="774"/>
        <v>IR Iran</v>
      </c>
      <c r="LM52" s="275"/>
      <c r="LN52" s="275"/>
      <c r="LO52" s="271"/>
      <c r="LP52" s="240" t="str">
        <f t="shared" si="775"/>
        <v/>
      </c>
      <c r="LQ52" s="240" t="str">
        <f>IF((LP52&lt;&gt;""),IF(OR($F52&lt;&gt;$G52,PrSettings!$M$4="●"),(($F52-$G52)=(LM52-LN52))*1,0),"")</f>
        <v/>
      </c>
      <c r="LR52" s="240" t="str">
        <f t="shared" si="776"/>
        <v/>
      </c>
      <c r="LS52" s="240" t="str">
        <f>IF(LP52&lt;&gt;"",IF(ABS($F52-$G52)&gt;=PrSettings!$M$7,(ABS($F52-$G52-LM52+LN52)&lt;=1)*1,IF(AND(LP52,$F52=$G52,$F52&gt;=PrSettings!$M$6),(ABS(LM52-$F52)&lt;=1)*1,IF(AND(LP52,$F52+$G52&gt;=PrSettings!$M$8),(ABS(LM52-$F52)+ABS(LN52-$G52)&lt;=1)*1,""))),"")</f>
        <v/>
      </c>
      <c r="LT52" s="273"/>
      <c r="LV52" s="238">
        <f t="shared" si="25"/>
        <v>29</v>
      </c>
      <c r="LW52" s="239" t="str">
        <f t="shared" si="777"/>
        <v>Egypt</v>
      </c>
      <c r="LX52" s="240">
        <f t="shared" si="101"/>
        <v>21</v>
      </c>
      <c r="LY52" s="239" t="str">
        <f t="shared" si="778"/>
        <v>IR Iran</v>
      </c>
      <c r="LZ52" s="275"/>
      <c r="MA52" s="275"/>
      <c r="MB52" s="271"/>
      <c r="MC52" s="240" t="str">
        <f t="shared" si="779"/>
        <v/>
      </c>
      <c r="MD52" s="240" t="str">
        <f>IF((MC52&lt;&gt;""),IF(OR($F52&lt;&gt;$G52,PrSettings!$M$4="●"),(($F52-$G52)=(LZ52-MA52))*1,0),"")</f>
        <v/>
      </c>
      <c r="ME52" s="240" t="str">
        <f t="shared" si="780"/>
        <v/>
      </c>
      <c r="MF52" s="240" t="str">
        <f>IF(MC52&lt;&gt;"",IF(ABS($F52-$G52)&gt;=PrSettings!$M$7,(ABS($F52-$G52-LZ52+MA52)&lt;=1)*1,IF(AND(MC52,$F52=$G52,$F52&gt;=PrSettings!$M$6),(ABS(LZ52-$F52)&lt;=1)*1,IF(AND(MC52,$F52+$G52&gt;=PrSettings!$M$8),(ABS(LZ52-$F52)+ABS(MA52-$G52)&lt;=1)*1,""))),"")</f>
        <v/>
      </c>
      <c r="MG52" s="273"/>
    </row>
    <row r="53" spans="2:345" x14ac:dyDescent="0.25">
      <c r="B53" s="238">
        <f>INDEX(Groups!$C$7:$C$65,MATCH(C53,Groups!$D$7:$D$65,0))</f>
        <v>85</v>
      </c>
      <c r="C53" s="239" t="str">
        <f>CalcG!$P$27</f>
        <v>New Zealand</v>
      </c>
      <c r="D53" s="240">
        <f>INDEX(Groups!$C$7:$C$65,MATCH(E53,Groups!$D$7:$D$65,0))</f>
        <v>9</v>
      </c>
      <c r="E53" s="239" t="str">
        <f>CalcG!$Q$27</f>
        <v>Belgium</v>
      </c>
      <c r="F53" s="241" t="str">
        <f>CalcG!$R$27</f>
        <v/>
      </c>
      <c r="G53" s="242" t="str">
        <f>CalcG!$S$27</f>
        <v/>
      </c>
      <c r="I53" s="238">
        <f t="shared" si="468"/>
        <v>85</v>
      </c>
      <c r="J53" s="239" t="str">
        <f t="shared" si="677"/>
        <v>New Zealand</v>
      </c>
      <c r="K53" s="240">
        <f t="shared" si="26"/>
        <v>9</v>
      </c>
      <c r="L53" s="239" t="str">
        <f t="shared" si="678"/>
        <v>Belgium</v>
      </c>
      <c r="M53" s="275"/>
      <c r="N53" s="275"/>
      <c r="O53" s="545"/>
      <c r="P53" s="240" t="str">
        <f t="shared" si="679"/>
        <v/>
      </c>
      <c r="Q53" s="240" t="str">
        <f>IF((P53&lt;&gt;""),IF(OR($F53&lt;&gt;$G53,PrSettings!$M$4="●"),(($F53-$G53)=(M53-N53))*1,0),"")</f>
        <v/>
      </c>
      <c r="R53" s="240" t="str">
        <f t="shared" si="680"/>
        <v/>
      </c>
      <c r="S53" s="240" t="str">
        <f>IF(P53&lt;&gt;"",IF(ABS($F53-$G53)&gt;=PrSettings!$M$7,(ABS($F53-$G53-M53+N53)&lt;=1)*1,IF(AND(P53,$F53=$G53,$F53&gt;=PrSettings!$M$6),(ABS(M53-$F53)&lt;=1)*1,IF(AND(P53,$F53+$G53&gt;=PrSettings!$M$8),(ABS(M53-$F53)+ABS(N53-$G53)&lt;=1)*1,""))),"")</f>
        <v/>
      </c>
      <c r="T53" s="546"/>
      <c r="V53" s="238">
        <f t="shared" si="1"/>
        <v>85</v>
      </c>
      <c r="W53" s="239" t="str">
        <f t="shared" si="681"/>
        <v>New Zealand</v>
      </c>
      <c r="X53" s="240">
        <f t="shared" si="29"/>
        <v>9</v>
      </c>
      <c r="Y53" s="239" t="str">
        <f t="shared" si="682"/>
        <v>Belgium</v>
      </c>
      <c r="Z53" s="275"/>
      <c r="AA53" s="275"/>
      <c r="AB53" s="545"/>
      <c r="AC53" s="240" t="str">
        <f t="shared" si="683"/>
        <v/>
      </c>
      <c r="AD53" s="240" t="str">
        <f>IF((AC53&lt;&gt;""),IF(OR($F53&lt;&gt;$G53,PrSettings!$M$4="●"),(($F53-$G53)=(Z53-AA53))*1,0),"")</f>
        <v/>
      </c>
      <c r="AE53" s="240" t="str">
        <f t="shared" si="684"/>
        <v/>
      </c>
      <c r="AF53" s="240" t="str">
        <f>IF(AC53&lt;&gt;"",IF(ABS($F53-$G53)&gt;=PrSettings!$M$7,(ABS($F53-$G53-Z53+AA53)&lt;=1)*1,IF(AND(AC53,$F53=$G53,$F53&gt;=PrSettings!$M$6),(ABS(Z53-$F53)&lt;=1)*1,IF(AND(AC53,$F53+$G53&gt;=PrSettings!$M$8),(ABS(Z53-$F53)+ABS(AA53-$G53)&lt;=1)*1,""))),"")</f>
        <v/>
      </c>
      <c r="AG53" s="546"/>
      <c r="AI53" s="238">
        <f t="shared" si="2"/>
        <v>85</v>
      </c>
      <c r="AJ53" s="239" t="str">
        <f t="shared" si="685"/>
        <v>New Zealand</v>
      </c>
      <c r="AK53" s="240">
        <f t="shared" si="32"/>
        <v>9</v>
      </c>
      <c r="AL53" s="239" t="str">
        <f t="shared" si="686"/>
        <v>Belgium</v>
      </c>
      <c r="AM53" s="275"/>
      <c r="AN53" s="275"/>
      <c r="AO53" s="545"/>
      <c r="AP53" s="240" t="str">
        <f t="shared" si="687"/>
        <v/>
      </c>
      <c r="AQ53" s="240" t="str">
        <f>IF((AP53&lt;&gt;""),IF(OR($F53&lt;&gt;$G53,PrSettings!$M$4="●"),(($F53-$G53)=(AM53-AN53))*1,0),"")</f>
        <v/>
      </c>
      <c r="AR53" s="240" t="str">
        <f t="shared" si="688"/>
        <v/>
      </c>
      <c r="AS53" s="240" t="str">
        <f>IF(AP53&lt;&gt;"",IF(ABS($F53-$G53)&gt;=PrSettings!$M$7,(ABS($F53-$G53-AM53+AN53)&lt;=1)*1,IF(AND(AP53,$F53=$G53,$F53&gt;=PrSettings!$M$6),(ABS(AM53-$F53)&lt;=1)*1,IF(AND(AP53,$F53+$G53&gt;=PrSettings!$M$8),(ABS(AM53-$F53)+ABS(AN53-$G53)&lt;=1)*1,""))),"")</f>
        <v/>
      </c>
      <c r="AT53" s="546"/>
      <c r="AV53" s="238">
        <f t="shared" si="3"/>
        <v>85</v>
      </c>
      <c r="AW53" s="239" t="str">
        <f t="shared" si="689"/>
        <v>New Zealand</v>
      </c>
      <c r="AX53" s="240">
        <f t="shared" si="35"/>
        <v>9</v>
      </c>
      <c r="AY53" s="239" t="str">
        <f t="shared" si="690"/>
        <v>Belgium</v>
      </c>
      <c r="AZ53" s="275"/>
      <c r="BA53" s="275"/>
      <c r="BB53" s="545"/>
      <c r="BC53" s="240" t="str">
        <f t="shared" si="691"/>
        <v/>
      </c>
      <c r="BD53" s="240" t="str">
        <f>IF((BC53&lt;&gt;""),IF(OR($F53&lt;&gt;$G53,PrSettings!$M$4="●"),(($F53-$G53)=(AZ53-BA53))*1,0),"")</f>
        <v/>
      </c>
      <c r="BE53" s="240" t="str">
        <f t="shared" si="692"/>
        <v/>
      </c>
      <c r="BF53" s="240" t="str">
        <f>IF(BC53&lt;&gt;"",IF(ABS($F53-$G53)&gt;=PrSettings!$M$7,(ABS($F53-$G53-AZ53+BA53)&lt;=1)*1,IF(AND(BC53,$F53=$G53,$F53&gt;=PrSettings!$M$6),(ABS(AZ53-$F53)&lt;=1)*1,IF(AND(BC53,$F53+$G53&gt;=PrSettings!$M$8),(ABS(AZ53-$F53)+ABS(BA53-$G53)&lt;=1)*1,""))),"")</f>
        <v/>
      </c>
      <c r="BG53" s="546"/>
      <c r="BI53" s="238">
        <f t="shared" si="4"/>
        <v>85</v>
      </c>
      <c r="BJ53" s="239" t="str">
        <f t="shared" si="693"/>
        <v>New Zealand</v>
      </c>
      <c r="BK53" s="240">
        <f t="shared" si="38"/>
        <v>9</v>
      </c>
      <c r="BL53" s="239" t="str">
        <f t="shared" si="694"/>
        <v>Belgium</v>
      </c>
      <c r="BM53" s="275"/>
      <c r="BN53" s="275"/>
      <c r="BO53" s="545"/>
      <c r="BP53" s="240" t="str">
        <f t="shared" si="695"/>
        <v/>
      </c>
      <c r="BQ53" s="240" t="str">
        <f>IF((BP53&lt;&gt;""),IF(OR($F53&lt;&gt;$G53,PrSettings!$M$4="●"),(($F53-$G53)=(BM53-BN53))*1,0),"")</f>
        <v/>
      </c>
      <c r="BR53" s="240" t="str">
        <f t="shared" si="696"/>
        <v/>
      </c>
      <c r="BS53" s="240" t="str">
        <f>IF(BP53&lt;&gt;"",IF(ABS($F53-$G53)&gt;=PrSettings!$M$7,(ABS($F53-$G53-BM53+BN53)&lt;=1)*1,IF(AND(BP53,$F53=$G53,$F53&gt;=PrSettings!$M$6),(ABS(BM53-$F53)&lt;=1)*1,IF(AND(BP53,$F53+$G53&gt;=PrSettings!$M$8),(ABS(BM53-$F53)+ABS(BN53-$G53)&lt;=1)*1,""))),"")</f>
        <v/>
      </c>
      <c r="BT53" s="546"/>
      <c r="BV53" s="238">
        <f t="shared" si="5"/>
        <v>85</v>
      </c>
      <c r="BW53" s="239" t="str">
        <f t="shared" si="697"/>
        <v>New Zealand</v>
      </c>
      <c r="BX53" s="240">
        <f t="shared" si="41"/>
        <v>9</v>
      </c>
      <c r="BY53" s="239" t="str">
        <f t="shared" si="698"/>
        <v>Belgium</v>
      </c>
      <c r="BZ53" s="275"/>
      <c r="CA53" s="275"/>
      <c r="CB53" s="545"/>
      <c r="CC53" s="240" t="str">
        <f t="shared" si="699"/>
        <v/>
      </c>
      <c r="CD53" s="240" t="str">
        <f>IF((CC53&lt;&gt;""),IF(OR($F53&lt;&gt;$G53,PrSettings!$M$4="●"),(($F53-$G53)=(BZ53-CA53))*1,0),"")</f>
        <v/>
      </c>
      <c r="CE53" s="240" t="str">
        <f t="shared" si="700"/>
        <v/>
      </c>
      <c r="CF53" s="240" t="str">
        <f>IF(CC53&lt;&gt;"",IF(ABS($F53-$G53)&gt;=PrSettings!$M$7,(ABS($F53-$G53-BZ53+CA53)&lt;=1)*1,IF(AND(CC53,$F53=$G53,$F53&gt;=PrSettings!$M$6),(ABS(BZ53-$F53)&lt;=1)*1,IF(AND(CC53,$F53+$G53&gt;=PrSettings!$M$8),(ABS(BZ53-$F53)+ABS(CA53-$G53)&lt;=1)*1,""))),"")</f>
        <v/>
      </c>
      <c r="CG53" s="546"/>
      <c r="CI53" s="238">
        <f t="shared" si="6"/>
        <v>85</v>
      </c>
      <c r="CJ53" s="239" t="str">
        <f t="shared" si="701"/>
        <v>New Zealand</v>
      </c>
      <c r="CK53" s="240">
        <f t="shared" si="44"/>
        <v>9</v>
      </c>
      <c r="CL53" s="239" t="str">
        <f t="shared" si="702"/>
        <v>Belgium</v>
      </c>
      <c r="CM53" s="275"/>
      <c r="CN53" s="275"/>
      <c r="CO53" s="545"/>
      <c r="CP53" s="240" t="str">
        <f t="shared" si="703"/>
        <v/>
      </c>
      <c r="CQ53" s="240" t="str">
        <f>IF((CP53&lt;&gt;""),IF(OR($F53&lt;&gt;$G53,PrSettings!$M$4="●"),(($F53-$G53)=(CM53-CN53))*1,0),"")</f>
        <v/>
      </c>
      <c r="CR53" s="240" t="str">
        <f t="shared" si="704"/>
        <v/>
      </c>
      <c r="CS53" s="240" t="str">
        <f>IF(CP53&lt;&gt;"",IF(ABS($F53-$G53)&gt;=PrSettings!$M$7,(ABS($F53-$G53-CM53+CN53)&lt;=1)*1,IF(AND(CP53,$F53=$G53,$F53&gt;=PrSettings!$M$6),(ABS(CM53-$F53)&lt;=1)*1,IF(AND(CP53,$F53+$G53&gt;=PrSettings!$M$8),(ABS(CM53-$F53)+ABS(CN53-$G53)&lt;=1)*1,""))),"")</f>
        <v/>
      </c>
      <c r="CT53" s="546"/>
      <c r="CV53" s="238">
        <f t="shared" si="7"/>
        <v>85</v>
      </c>
      <c r="CW53" s="239" t="str">
        <f t="shared" si="705"/>
        <v>New Zealand</v>
      </c>
      <c r="CX53" s="240">
        <f t="shared" si="47"/>
        <v>9</v>
      </c>
      <c r="CY53" s="239" t="str">
        <f t="shared" si="706"/>
        <v>Belgium</v>
      </c>
      <c r="CZ53" s="275"/>
      <c r="DA53" s="275"/>
      <c r="DB53" s="545"/>
      <c r="DC53" s="240" t="str">
        <f t="shared" si="707"/>
        <v/>
      </c>
      <c r="DD53" s="240" t="str">
        <f>IF((DC53&lt;&gt;""),IF(OR($F53&lt;&gt;$G53,PrSettings!$M$4="●"),(($F53-$G53)=(CZ53-DA53))*1,0),"")</f>
        <v/>
      </c>
      <c r="DE53" s="240" t="str">
        <f t="shared" si="708"/>
        <v/>
      </c>
      <c r="DF53" s="240" t="str">
        <f>IF(DC53&lt;&gt;"",IF(ABS($F53-$G53)&gt;=PrSettings!$M$7,(ABS($F53-$G53-CZ53+DA53)&lt;=1)*1,IF(AND(DC53,$F53=$G53,$F53&gt;=PrSettings!$M$6),(ABS(CZ53-$F53)&lt;=1)*1,IF(AND(DC53,$F53+$G53&gt;=PrSettings!$M$8),(ABS(CZ53-$F53)+ABS(DA53-$G53)&lt;=1)*1,""))),"")</f>
        <v/>
      </c>
      <c r="DG53" s="546"/>
      <c r="DI53" s="238">
        <f t="shared" si="8"/>
        <v>85</v>
      </c>
      <c r="DJ53" s="239" t="str">
        <f t="shared" si="709"/>
        <v>New Zealand</v>
      </c>
      <c r="DK53" s="240">
        <f t="shared" si="50"/>
        <v>9</v>
      </c>
      <c r="DL53" s="239" t="str">
        <f t="shared" si="710"/>
        <v>Belgium</v>
      </c>
      <c r="DM53" s="275"/>
      <c r="DN53" s="275"/>
      <c r="DO53" s="545"/>
      <c r="DP53" s="240" t="str">
        <f t="shared" si="711"/>
        <v/>
      </c>
      <c r="DQ53" s="240" t="str">
        <f>IF((DP53&lt;&gt;""),IF(OR($F53&lt;&gt;$G53,PrSettings!$M$4="●"),(($F53-$G53)=(DM53-DN53))*1,0),"")</f>
        <v/>
      </c>
      <c r="DR53" s="240" t="str">
        <f t="shared" si="712"/>
        <v/>
      </c>
      <c r="DS53" s="240" t="str">
        <f>IF(DP53&lt;&gt;"",IF(ABS($F53-$G53)&gt;=PrSettings!$M$7,(ABS($F53-$G53-DM53+DN53)&lt;=1)*1,IF(AND(DP53,$F53=$G53,$F53&gt;=PrSettings!$M$6),(ABS(DM53-$F53)&lt;=1)*1,IF(AND(DP53,$F53+$G53&gt;=PrSettings!$M$8),(ABS(DM53-$F53)+ABS(DN53-$G53)&lt;=1)*1,""))),"")</f>
        <v/>
      </c>
      <c r="DT53" s="546"/>
      <c r="DV53" s="238">
        <f t="shared" si="9"/>
        <v>85</v>
      </c>
      <c r="DW53" s="239" t="str">
        <f t="shared" si="713"/>
        <v>New Zealand</v>
      </c>
      <c r="DX53" s="240">
        <f t="shared" si="53"/>
        <v>9</v>
      </c>
      <c r="DY53" s="239" t="str">
        <f t="shared" si="714"/>
        <v>Belgium</v>
      </c>
      <c r="DZ53" s="275"/>
      <c r="EA53" s="275"/>
      <c r="EB53" s="545"/>
      <c r="EC53" s="240" t="str">
        <f t="shared" si="715"/>
        <v/>
      </c>
      <c r="ED53" s="240" t="str">
        <f>IF((EC53&lt;&gt;""),IF(OR($F53&lt;&gt;$G53,PrSettings!$M$4="●"),(($F53-$G53)=(DZ53-EA53))*1,0),"")</f>
        <v/>
      </c>
      <c r="EE53" s="240" t="str">
        <f t="shared" si="716"/>
        <v/>
      </c>
      <c r="EF53" s="240" t="str">
        <f>IF(EC53&lt;&gt;"",IF(ABS($F53-$G53)&gt;=PrSettings!$M$7,(ABS($F53-$G53-DZ53+EA53)&lt;=1)*1,IF(AND(EC53,$F53=$G53,$F53&gt;=PrSettings!$M$6),(ABS(DZ53-$F53)&lt;=1)*1,IF(AND(EC53,$F53+$G53&gt;=PrSettings!$M$8),(ABS(DZ53-$F53)+ABS(EA53-$G53)&lt;=1)*1,""))),"")</f>
        <v/>
      </c>
      <c r="EG53" s="546"/>
      <c r="EI53" s="238">
        <f t="shared" si="10"/>
        <v>85</v>
      </c>
      <c r="EJ53" s="239" t="str">
        <f t="shared" si="717"/>
        <v>New Zealand</v>
      </c>
      <c r="EK53" s="240">
        <f t="shared" si="56"/>
        <v>9</v>
      </c>
      <c r="EL53" s="239" t="str">
        <f t="shared" si="718"/>
        <v>Belgium</v>
      </c>
      <c r="EM53" s="275"/>
      <c r="EN53" s="275"/>
      <c r="EO53" s="545"/>
      <c r="EP53" s="240" t="str">
        <f t="shared" si="719"/>
        <v/>
      </c>
      <c r="EQ53" s="240" t="str">
        <f>IF((EP53&lt;&gt;""),IF(OR($F53&lt;&gt;$G53,PrSettings!$M$4="●"),(($F53-$G53)=(EM53-EN53))*1,0),"")</f>
        <v/>
      </c>
      <c r="ER53" s="240" t="str">
        <f t="shared" si="720"/>
        <v/>
      </c>
      <c r="ES53" s="240" t="str">
        <f>IF(EP53&lt;&gt;"",IF(ABS($F53-$G53)&gt;=PrSettings!$M$7,(ABS($F53-$G53-EM53+EN53)&lt;=1)*1,IF(AND(EP53,$F53=$G53,$F53&gt;=PrSettings!$M$6),(ABS(EM53-$F53)&lt;=1)*1,IF(AND(EP53,$F53+$G53&gt;=PrSettings!$M$8),(ABS(EM53-$F53)+ABS(EN53-$G53)&lt;=1)*1,""))),"")</f>
        <v/>
      </c>
      <c r="ET53" s="546"/>
      <c r="EV53" s="238">
        <f t="shared" si="11"/>
        <v>85</v>
      </c>
      <c r="EW53" s="239" t="str">
        <f t="shared" si="721"/>
        <v>New Zealand</v>
      </c>
      <c r="EX53" s="240">
        <f t="shared" si="59"/>
        <v>9</v>
      </c>
      <c r="EY53" s="239" t="str">
        <f t="shared" si="722"/>
        <v>Belgium</v>
      </c>
      <c r="EZ53" s="275"/>
      <c r="FA53" s="275"/>
      <c r="FB53" s="545"/>
      <c r="FC53" s="240" t="str">
        <f t="shared" si="723"/>
        <v/>
      </c>
      <c r="FD53" s="240" t="str">
        <f>IF((FC53&lt;&gt;""),IF(OR($F53&lt;&gt;$G53,PrSettings!$M$4="●"),(($F53-$G53)=(EZ53-FA53))*1,0),"")</f>
        <v/>
      </c>
      <c r="FE53" s="240" t="str">
        <f t="shared" si="724"/>
        <v/>
      </c>
      <c r="FF53" s="240" t="str">
        <f>IF(FC53&lt;&gt;"",IF(ABS($F53-$G53)&gt;=PrSettings!$M$7,(ABS($F53-$G53-EZ53+FA53)&lt;=1)*1,IF(AND(FC53,$F53=$G53,$F53&gt;=PrSettings!$M$6),(ABS(EZ53-$F53)&lt;=1)*1,IF(AND(FC53,$F53+$G53&gt;=PrSettings!$M$8),(ABS(EZ53-$F53)+ABS(FA53-$G53)&lt;=1)*1,""))),"")</f>
        <v/>
      </c>
      <c r="FG53" s="546"/>
      <c r="FI53" s="238">
        <f t="shared" si="12"/>
        <v>85</v>
      </c>
      <c r="FJ53" s="239" t="str">
        <f t="shared" si="725"/>
        <v>New Zealand</v>
      </c>
      <c r="FK53" s="240">
        <f t="shared" si="62"/>
        <v>9</v>
      </c>
      <c r="FL53" s="239" t="str">
        <f t="shared" si="726"/>
        <v>Belgium</v>
      </c>
      <c r="FM53" s="275"/>
      <c r="FN53" s="275"/>
      <c r="FO53" s="545"/>
      <c r="FP53" s="240" t="str">
        <f t="shared" si="727"/>
        <v/>
      </c>
      <c r="FQ53" s="240" t="str">
        <f>IF((FP53&lt;&gt;""),IF(OR($F53&lt;&gt;$G53,PrSettings!$M$4="●"),(($F53-$G53)=(FM53-FN53))*1,0),"")</f>
        <v/>
      </c>
      <c r="FR53" s="240" t="str">
        <f t="shared" si="728"/>
        <v/>
      </c>
      <c r="FS53" s="240" t="str">
        <f>IF(FP53&lt;&gt;"",IF(ABS($F53-$G53)&gt;=PrSettings!$M$7,(ABS($F53-$G53-FM53+FN53)&lt;=1)*1,IF(AND(FP53,$F53=$G53,$F53&gt;=PrSettings!$M$6),(ABS(FM53-$F53)&lt;=1)*1,IF(AND(FP53,$F53+$G53&gt;=PrSettings!$M$8),(ABS(FM53-$F53)+ABS(FN53-$G53)&lt;=1)*1,""))),"")</f>
        <v/>
      </c>
      <c r="FT53" s="546"/>
      <c r="FV53" s="238">
        <f t="shared" si="13"/>
        <v>85</v>
      </c>
      <c r="FW53" s="239" t="str">
        <f t="shared" si="729"/>
        <v>New Zealand</v>
      </c>
      <c r="FX53" s="240">
        <f t="shared" si="65"/>
        <v>9</v>
      </c>
      <c r="FY53" s="239" t="str">
        <f t="shared" si="730"/>
        <v>Belgium</v>
      </c>
      <c r="FZ53" s="275"/>
      <c r="GA53" s="275"/>
      <c r="GB53" s="545"/>
      <c r="GC53" s="240" t="str">
        <f t="shared" si="731"/>
        <v/>
      </c>
      <c r="GD53" s="240" t="str">
        <f>IF((GC53&lt;&gt;""),IF(OR($F53&lt;&gt;$G53,PrSettings!$M$4="●"),(($F53-$G53)=(FZ53-GA53))*1,0),"")</f>
        <v/>
      </c>
      <c r="GE53" s="240" t="str">
        <f t="shared" si="732"/>
        <v/>
      </c>
      <c r="GF53" s="240" t="str">
        <f>IF(GC53&lt;&gt;"",IF(ABS($F53-$G53)&gt;=PrSettings!$M$7,(ABS($F53-$G53-FZ53+GA53)&lt;=1)*1,IF(AND(GC53,$F53=$G53,$F53&gt;=PrSettings!$M$6),(ABS(FZ53-$F53)&lt;=1)*1,IF(AND(GC53,$F53+$G53&gt;=PrSettings!$M$8),(ABS(FZ53-$F53)+ABS(GA53-$G53)&lt;=1)*1,""))),"")</f>
        <v/>
      </c>
      <c r="GG53" s="546"/>
      <c r="GI53" s="238">
        <f t="shared" si="14"/>
        <v>85</v>
      </c>
      <c r="GJ53" s="239" t="str">
        <f t="shared" si="733"/>
        <v>New Zealand</v>
      </c>
      <c r="GK53" s="240">
        <f t="shared" si="68"/>
        <v>9</v>
      </c>
      <c r="GL53" s="239" t="str">
        <f t="shared" si="734"/>
        <v>Belgium</v>
      </c>
      <c r="GM53" s="275"/>
      <c r="GN53" s="275"/>
      <c r="GO53" s="545"/>
      <c r="GP53" s="240" t="str">
        <f t="shared" si="735"/>
        <v/>
      </c>
      <c r="GQ53" s="240" t="str">
        <f>IF((GP53&lt;&gt;""),IF(OR($F53&lt;&gt;$G53,PrSettings!$M$4="●"),(($F53-$G53)=(GM53-GN53))*1,0),"")</f>
        <v/>
      </c>
      <c r="GR53" s="240" t="str">
        <f t="shared" si="736"/>
        <v/>
      </c>
      <c r="GS53" s="240" t="str">
        <f>IF(GP53&lt;&gt;"",IF(ABS($F53-$G53)&gt;=PrSettings!$M$7,(ABS($F53-$G53-GM53+GN53)&lt;=1)*1,IF(AND(GP53,$F53=$G53,$F53&gt;=PrSettings!$M$6),(ABS(GM53-$F53)&lt;=1)*1,IF(AND(GP53,$F53+$G53&gt;=PrSettings!$M$8),(ABS(GM53-$F53)+ABS(GN53-$G53)&lt;=1)*1,""))),"")</f>
        <v/>
      </c>
      <c r="GT53" s="546"/>
      <c r="GV53" s="238">
        <f t="shared" si="15"/>
        <v>85</v>
      </c>
      <c r="GW53" s="239" t="str">
        <f t="shared" si="737"/>
        <v>New Zealand</v>
      </c>
      <c r="GX53" s="240">
        <f t="shared" si="71"/>
        <v>9</v>
      </c>
      <c r="GY53" s="239" t="str">
        <f t="shared" si="738"/>
        <v>Belgium</v>
      </c>
      <c r="GZ53" s="275"/>
      <c r="HA53" s="275"/>
      <c r="HB53" s="545"/>
      <c r="HC53" s="240" t="str">
        <f t="shared" si="739"/>
        <v/>
      </c>
      <c r="HD53" s="240" t="str">
        <f>IF((HC53&lt;&gt;""),IF(OR($F53&lt;&gt;$G53,PrSettings!$M$4="●"),(($F53-$G53)=(GZ53-HA53))*1,0),"")</f>
        <v/>
      </c>
      <c r="HE53" s="240" t="str">
        <f t="shared" si="740"/>
        <v/>
      </c>
      <c r="HF53" s="240" t="str">
        <f>IF(HC53&lt;&gt;"",IF(ABS($F53-$G53)&gt;=PrSettings!$M$7,(ABS($F53-$G53-GZ53+HA53)&lt;=1)*1,IF(AND(HC53,$F53=$G53,$F53&gt;=PrSettings!$M$6),(ABS(GZ53-$F53)&lt;=1)*1,IF(AND(HC53,$F53+$G53&gt;=PrSettings!$M$8),(ABS(GZ53-$F53)+ABS(HA53-$G53)&lt;=1)*1,""))),"")</f>
        <v/>
      </c>
      <c r="HG53" s="546"/>
      <c r="HI53" s="238">
        <f t="shared" si="16"/>
        <v>85</v>
      </c>
      <c r="HJ53" s="239" t="str">
        <f t="shared" si="741"/>
        <v>New Zealand</v>
      </c>
      <c r="HK53" s="240">
        <f t="shared" si="74"/>
        <v>9</v>
      </c>
      <c r="HL53" s="239" t="str">
        <f t="shared" si="742"/>
        <v>Belgium</v>
      </c>
      <c r="HM53" s="275"/>
      <c r="HN53" s="275"/>
      <c r="HO53" s="545"/>
      <c r="HP53" s="240" t="str">
        <f t="shared" si="743"/>
        <v/>
      </c>
      <c r="HQ53" s="240" t="str">
        <f>IF((HP53&lt;&gt;""),IF(OR($F53&lt;&gt;$G53,PrSettings!$M$4="●"),(($F53-$G53)=(HM53-HN53))*1,0),"")</f>
        <v/>
      </c>
      <c r="HR53" s="240" t="str">
        <f t="shared" si="744"/>
        <v/>
      </c>
      <c r="HS53" s="240" t="str">
        <f>IF(HP53&lt;&gt;"",IF(ABS($F53-$G53)&gt;=PrSettings!$M$7,(ABS($F53-$G53-HM53+HN53)&lt;=1)*1,IF(AND(HP53,$F53=$G53,$F53&gt;=PrSettings!$M$6),(ABS(HM53-$F53)&lt;=1)*1,IF(AND(HP53,$F53+$G53&gt;=PrSettings!$M$8),(ABS(HM53-$F53)+ABS(HN53-$G53)&lt;=1)*1,""))),"")</f>
        <v/>
      </c>
      <c r="HT53" s="546"/>
      <c r="HV53" s="238">
        <f t="shared" si="17"/>
        <v>85</v>
      </c>
      <c r="HW53" s="239" t="str">
        <f t="shared" si="745"/>
        <v>New Zealand</v>
      </c>
      <c r="HX53" s="240">
        <f t="shared" si="77"/>
        <v>9</v>
      </c>
      <c r="HY53" s="239" t="str">
        <f t="shared" si="746"/>
        <v>Belgium</v>
      </c>
      <c r="HZ53" s="275"/>
      <c r="IA53" s="275"/>
      <c r="IB53" s="545"/>
      <c r="IC53" s="240" t="str">
        <f t="shared" si="747"/>
        <v/>
      </c>
      <c r="ID53" s="240" t="str">
        <f>IF((IC53&lt;&gt;""),IF(OR($F53&lt;&gt;$G53,PrSettings!$M$4="●"),(($F53-$G53)=(HZ53-IA53))*1,0),"")</f>
        <v/>
      </c>
      <c r="IE53" s="240" t="str">
        <f t="shared" si="748"/>
        <v/>
      </c>
      <c r="IF53" s="240" t="str">
        <f>IF(IC53&lt;&gt;"",IF(ABS($F53-$G53)&gt;=PrSettings!$M$7,(ABS($F53-$G53-HZ53+IA53)&lt;=1)*1,IF(AND(IC53,$F53=$G53,$F53&gt;=PrSettings!$M$6),(ABS(HZ53-$F53)&lt;=1)*1,IF(AND(IC53,$F53+$G53&gt;=PrSettings!$M$8),(ABS(HZ53-$F53)+ABS(IA53-$G53)&lt;=1)*1,""))),"")</f>
        <v/>
      </c>
      <c r="IG53" s="546"/>
      <c r="II53" s="238">
        <f t="shared" si="18"/>
        <v>85</v>
      </c>
      <c r="IJ53" s="239" t="str">
        <f t="shared" si="749"/>
        <v>New Zealand</v>
      </c>
      <c r="IK53" s="240">
        <f t="shared" si="80"/>
        <v>9</v>
      </c>
      <c r="IL53" s="239" t="str">
        <f t="shared" si="750"/>
        <v>Belgium</v>
      </c>
      <c r="IM53" s="275"/>
      <c r="IN53" s="275"/>
      <c r="IO53" s="545"/>
      <c r="IP53" s="240" t="str">
        <f t="shared" si="751"/>
        <v/>
      </c>
      <c r="IQ53" s="240" t="str">
        <f>IF((IP53&lt;&gt;""),IF(OR($F53&lt;&gt;$G53,PrSettings!$M$4="●"),(($F53-$G53)=(IM53-IN53))*1,0),"")</f>
        <v/>
      </c>
      <c r="IR53" s="240" t="str">
        <f t="shared" si="752"/>
        <v/>
      </c>
      <c r="IS53" s="240" t="str">
        <f>IF(IP53&lt;&gt;"",IF(ABS($F53-$G53)&gt;=PrSettings!$M$7,(ABS($F53-$G53-IM53+IN53)&lt;=1)*1,IF(AND(IP53,$F53=$G53,$F53&gt;=PrSettings!$M$6),(ABS(IM53-$F53)&lt;=1)*1,IF(AND(IP53,$F53+$G53&gt;=PrSettings!$M$8),(ABS(IM53-$F53)+ABS(IN53-$G53)&lt;=1)*1,""))),"")</f>
        <v/>
      </c>
      <c r="IT53" s="546"/>
      <c r="IV53" s="238">
        <f t="shared" si="19"/>
        <v>85</v>
      </c>
      <c r="IW53" s="239" t="str">
        <f t="shared" si="753"/>
        <v>New Zealand</v>
      </c>
      <c r="IX53" s="240">
        <f t="shared" si="83"/>
        <v>9</v>
      </c>
      <c r="IY53" s="239" t="str">
        <f t="shared" si="754"/>
        <v>Belgium</v>
      </c>
      <c r="IZ53" s="275"/>
      <c r="JA53" s="275"/>
      <c r="JB53" s="545"/>
      <c r="JC53" s="240" t="str">
        <f t="shared" si="755"/>
        <v/>
      </c>
      <c r="JD53" s="240" t="str">
        <f>IF((JC53&lt;&gt;""),IF(OR($F53&lt;&gt;$G53,PrSettings!$M$4="●"),(($F53-$G53)=(IZ53-JA53))*1,0),"")</f>
        <v/>
      </c>
      <c r="JE53" s="240" t="str">
        <f t="shared" si="756"/>
        <v/>
      </c>
      <c r="JF53" s="240" t="str">
        <f>IF(JC53&lt;&gt;"",IF(ABS($F53-$G53)&gt;=PrSettings!$M$7,(ABS($F53-$G53-IZ53+JA53)&lt;=1)*1,IF(AND(JC53,$F53=$G53,$F53&gt;=PrSettings!$M$6),(ABS(IZ53-$F53)&lt;=1)*1,IF(AND(JC53,$F53+$G53&gt;=PrSettings!$M$8),(ABS(IZ53-$F53)+ABS(JA53-$G53)&lt;=1)*1,""))),"")</f>
        <v/>
      </c>
      <c r="JG53" s="546"/>
      <c r="JI53" s="238">
        <f t="shared" si="20"/>
        <v>85</v>
      </c>
      <c r="JJ53" s="239" t="str">
        <f t="shared" si="757"/>
        <v>New Zealand</v>
      </c>
      <c r="JK53" s="240">
        <f t="shared" si="86"/>
        <v>9</v>
      </c>
      <c r="JL53" s="239" t="str">
        <f t="shared" si="758"/>
        <v>Belgium</v>
      </c>
      <c r="JM53" s="275"/>
      <c r="JN53" s="275"/>
      <c r="JO53" s="545"/>
      <c r="JP53" s="240" t="str">
        <f t="shared" si="759"/>
        <v/>
      </c>
      <c r="JQ53" s="240" t="str">
        <f>IF((JP53&lt;&gt;""),IF(OR($F53&lt;&gt;$G53,PrSettings!$M$4="●"),(($F53-$G53)=(JM53-JN53))*1,0),"")</f>
        <v/>
      </c>
      <c r="JR53" s="240" t="str">
        <f t="shared" si="760"/>
        <v/>
      </c>
      <c r="JS53" s="240" t="str">
        <f>IF(JP53&lt;&gt;"",IF(ABS($F53-$G53)&gt;=PrSettings!$M$7,(ABS($F53-$G53-JM53+JN53)&lt;=1)*1,IF(AND(JP53,$F53=$G53,$F53&gt;=PrSettings!$M$6),(ABS(JM53-$F53)&lt;=1)*1,IF(AND(JP53,$F53+$G53&gt;=PrSettings!$M$8),(ABS(JM53-$F53)+ABS(JN53-$G53)&lt;=1)*1,""))),"")</f>
        <v/>
      </c>
      <c r="JT53" s="546"/>
      <c r="JV53" s="238">
        <f t="shared" si="21"/>
        <v>85</v>
      </c>
      <c r="JW53" s="239" t="str">
        <f t="shared" si="761"/>
        <v>New Zealand</v>
      </c>
      <c r="JX53" s="240">
        <f t="shared" si="89"/>
        <v>9</v>
      </c>
      <c r="JY53" s="239" t="str">
        <f t="shared" si="762"/>
        <v>Belgium</v>
      </c>
      <c r="JZ53" s="275"/>
      <c r="KA53" s="275"/>
      <c r="KB53" s="545"/>
      <c r="KC53" s="240" t="str">
        <f t="shared" si="763"/>
        <v/>
      </c>
      <c r="KD53" s="240" t="str">
        <f>IF((KC53&lt;&gt;""),IF(OR($F53&lt;&gt;$G53,PrSettings!$M$4="●"),(($F53-$G53)=(JZ53-KA53))*1,0),"")</f>
        <v/>
      </c>
      <c r="KE53" s="240" t="str">
        <f t="shared" si="764"/>
        <v/>
      </c>
      <c r="KF53" s="240" t="str">
        <f>IF(KC53&lt;&gt;"",IF(ABS($F53-$G53)&gt;=PrSettings!$M$7,(ABS($F53-$G53-JZ53+KA53)&lt;=1)*1,IF(AND(KC53,$F53=$G53,$F53&gt;=PrSettings!$M$6),(ABS(JZ53-$F53)&lt;=1)*1,IF(AND(KC53,$F53+$G53&gt;=PrSettings!$M$8),(ABS(JZ53-$F53)+ABS(KA53-$G53)&lt;=1)*1,""))),"")</f>
        <v/>
      </c>
      <c r="KG53" s="546"/>
      <c r="KI53" s="238">
        <f t="shared" si="22"/>
        <v>85</v>
      </c>
      <c r="KJ53" s="239" t="str">
        <f t="shared" si="765"/>
        <v>New Zealand</v>
      </c>
      <c r="KK53" s="240">
        <f t="shared" si="92"/>
        <v>9</v>
      </c>
      <c r="KL53" s="239" t="str">
        <f t="shared" si="766"/>
        <v>Belgium</v>
      </c>
      <c r="KM53" s="275"/>
      <c r="KN53" s="275"/>
      <c r="KO53" s="545"/>
      <c r="KP53" s="240" t="str">
        <f t="shared" si="767"/>
        <v/>
      </c>
      <c r="KQ53" s="240" t="str">
        <f>IF((KP53&lt;&gt;""),IF(OR($F53&lt;&gt;$G53,PrSettings!$M$4="●"),(($F53-$G53)=(KM53-KN53))*1,0),"")</f>
        <v/>
      </c>
      <c r="KR53" s="240" t="str">
        <f t="shared" si="768"/>
        <v/>
      </c>
      <c r="KS53" s="240" t="str">
        <f>IF(KP53&lt;&gt;"",IF(ABS($F53-$G53)&gt;=PrSettings!$M$7,(ABS($F53-$G53-KM53+KN53)&lt;=1)*1,IF(AND(KP53,$F53=$G53,$F53&gt;=PrSettings!$M$6),(ABS(KM53-$F53)&lt;=1)*1,IF(AND(KP53,$F53+$G53&gt;=PrSettings!$M$8),(ABS(KM53-$F53)+ABS(KN53-$G53)&lt;=1)*1,""))),"")</f>
        <v/>
      </c>
      <c r="KT53" s="546"/>
      <c r="KV53" s="238">
        <f t="shared" si="23"/>
        <v>85</v>
      </c>
      <c r="KW53" s="239" t="str">
        <f t="shared" si="769"/>
        <v>New Zealand</v>
      </c>
      <c r="KX53" s="240">
        <f t="shared" si="95"/>
        <v>9</v>
      </c>
      <c r="KY53" s="239" t="str">
        <f t="shared" si="770"/>
        <v>Belgium</v>
      </c>
      <c r="KZ53" s="275"/>
      <c r="LA53" s="275"/>
      <c r="LB53" s="545"/>
      <c r="LC53" s="240" t="str">
        <f t="shared" si="771"/>
        <v/>
      </c>
      <c r="LD53" s="240" t="str">
        <f>IF((LC53&lt;&gt;""),IF(OR($F53&lt;&gt;$G53,PrSettings!$M$4="●"),(($F53-$G53)=(KZ53-LA53))*1,0),"")</f>
        <v/>
      </c>
      <c r="LE53" s="240" t="str">
        <f t="shared" si="772"/>
        <v/>
      </c>
      <c r="LF53" s="240" t="str">
        <f>IF(LC53&lt;&gt;"",IF(ABS($F53-$G53)&gt;=PrSettings!$M$7,(ABS($F53-$G53-KZ53+LA53)&lt;=1)*1,IF(AND(LC53,$F53=$G53,$F53&gt;=PrSettings!$M$6),(ABS(KZ53-$F53)&lt;=1)*1,IF(AND(LC53,$F53+$G53&gt;=PrSettings!$M$8),(ABS(KZ53-$F53)+ABS(LA53-$G53)&lt;=1)*1,""))),"")</f>
        <v/>
      </c>
      <c r="LG53" s="546"/>
      <c r="LI53" s="238">
        <f t="shared" si="24"/>
        <v>85</v>
      </c>
      <c r="LJ53" s="239" t="str">
        <f t="shared" si="773"/>
        <v>New Zealand</v>
      </c>
      <c r="LK53" s="240">
        <f t="shared" si="98"/>
        <v>9</v>
      </c>
      <c r="LL53" s="239" t="str">
        <f t="shared" si="774"/>
        <v>Belgium</v>
      </c>
      <c r="LM53" s="275"/>
      <c r="LN53" s="275"/>
      <c r="LO53" s="545"/>
      <c r="LP53" s="240" t="str">
        <f t="shared" si="775"/>
        <v/>
      </c>
      <c r="LQ53" s="240" t="str">
        <f>IF((LP53&lt;&gt;""),IF(OR($F53&lt;&gt;$G53,PrSettings!$M$4="●"),(($F53-$G53)=(LM53-LN53))*1,0),"")</f>
        <v/>
      </c>
      <c r="LR53" s="240" t="str">
        <f t="shared" si="776"/>
        <v/>
      </c>
      <c r="LS53" s="240" t="str">
        <f>IF(LP53&lt;&gt;"",IF(ABS($F53-$G53)&gt;=PrSettings!$M$7,(ABS($F53-$G53-LM53+LN53)&lt;=1)*1,IF(AND(LP53,$F53=$G53,$F53&gt;=PrSettings!$M$6),(ABS(LM53-$F53)&lt;=1)*1,IF(AND(LP53,$F53+$G53&gt;=PrSettings!$M$8),(ABS(LM53-$F53)+ABS(LN53-$G53)&lt;=1)*1,""))),"")</f>
        <v/>
      </c>
      <c r="LT53" s="546"/>
      <c r="LV53" s="238">
        <f t="shared" si="25"/>
        <v>85</v>
      </c>
      <c r="LW53" s="239" t="str">
        <f t="shared" si="777"/>
        <v>New Zealand</v>
      </c>
      <c r="LX53" s="240">
        <f t="shared" si="101"/>
        <v>9</v>
      </c>
      <c r="LY53" s="239" t="str">
        <f t="shared" si="778"/>
        <v>Belgium</v>
      </c>
      <c r="LZ53" s="275"/>
      <c r="MA53" s="275"/>
      <c r="MB53" s="545"/>
      <c r="MC53" s="240" t="str">
        <f t="shared" si="779"/>
        <v/>
      </c>
      <c r="MD53" s="240" t="str">
        <f>IF((MC53&lt;&gt;""),IF(OR($F53&lt;&gt;$G53,PrSettings!$M$4="●"),(($F53-$G53)=(LZ53-MA53))*1,0),"")</f>
        <v/>
      </c>
      <c r="ME53" s="240" t="str">
        <f t="shared" si="780"/>
        <v/>
      </c>
      <c r="MF53" s="240" t="str">
        <f>IF(MC53&lt;&gt;"",IF(ABS($F53-$G53)&gt;=PrSettings!$M$7,(ABS($F53-$G53-LZ53+MA53)&lt;=1)*1,IF(AND(MC53,$F53=$G53,$F53&gt;=PrSettings!$M$6),(ABS(LZ53-$F53)&lt;=1)*1,IF(AND(MC53,$F53+$G53&gt;=PrSettings!$M$8),(ABS(LZ53-$F53)+ABS(MA53-$G53)&lt;=1)*1,""))),"")</f>
        <v/>
      </c>
      <c r="MG53" s="546"/>
    </row>
    <row r="54" spans="2:345" ht="24" customHeight="1" x14ac:dyDescent="0.25">
      <c r="B54" s="247" t="str">
        <f>Language!$E$130&amp;" H"</f>
        <v>Group H</v>
      </c>
      <c r="C54" s="248"/>
      <c r="D54" s="253"/>
      <c r="E54" s="250"/>
      <c r="F54" s="254"/>
      <c r="G54" s="255"/>
      <c r="I54" s="247" t="str">
        <f t="shared" si="468"/>
        <v>Group H</v>
      </c>
      <c r="J54" s="249"/>
      <c r="K54" s="253"/>
      <c r="L54" s="250"/>
      <c r="M54" s="279"/>
      <c r="N54" s="280"/>
      <c r="O54" s="251"/>
      <c r="P54" s="263"/>
      <c r="Q54" s="263"/>
      <c r="R54" s="250"/>
      <c r="S54" s="250"/>
      <c r="T54" s="264"/>
      <c r="V54" s="247" t="str">
        <f t="shared" si="1"/>
        <v>Group H</v>
      </c>
      <c r="W54" s="249"/>
      <c r="X54" s="253"/>
      <c r="Y54" s="250"/>
      <c r="Z54" s="279"/>
      <c r="AA54" s="280"/>
      <c r="AB54" s="251"/>
      <c r="AC54" s="263"/>
      <c r="AD54" s="263"/>
      <c r="AE54" s="250"/>
      <c r="AF54" s="250"/>
      <c r="AG54" s="264"/>
      <c r="AI54" s="247" t="str">
        <f t="shared" si="2"/>
        <v>Group H</v>
      </c>
      <c r="AJ54" s="249"/>
      <c r="AK54" s="253"/>
      <c r="AL54" s="250"/>
      <c r="AM54" s="279"/>
      <c r="AN54" s="280"/>
      <c r="AO54" s="251"/>
      <c r="AP54" s="263"/>
      <c r="AQ54" s="263"/>
      <c r="AR54" s="250"/>
      <c r="AS54" s="250"/>
      <c r="AT54" s="264"/>
      <c r="AV54" s="247" t="str">
        <f t="shared" si="3"/>
        <v>Group H</v>
      </c>
      <c r="AW54" s="249"/>
      <c r="AX54" s="253"/>
      <c r="AY54" s="250"/>
      <c r="AZ54" s="279"/>
      <c r="BA54" s="280"/>
      <c r="BB54" s="251"/>
      <c r="BC54" s="263"/>
      <c r="BD54" s="263"/>
      <c r="BE54" s="250"/>
      <c r="BF54" s="250"/>
      <c r="BG54" s="264"/>
      <c r="BI54" s="247" t="str">
        <f t="shared" si="4"/>
        <v>Group H</v>
      </c>
      <c r="BJ54" s="249"/>
      <c r="BK54" s="253"/>
      <c r="BL54" s="250"/>
      <c r="BM54" s="279"/>
      <c r="BN54" s="280"/>
      <c r="BO54" s="251"/>
      <c r="BP54" s="263"/>
      <c r="BQ54" s="263"/>
      <c r="BR54" s="250"/>
      <c r="BS54" s="250"/>
      <c r="BT54" s="264"/>
      <c r="BV54" s="247" t="str">
        <f t="shared" si="5"/>
        <v>Group H</v>
      </c>
      <c r="BW54" s="249"/>
      <c r="BX54" s="253"/>
      <c r="BY54" s="250"/>
      <c r="BZ54" s="279"/>
      <c r="CA54" s="280"/>
      <c r="CB54" s="251"/>
      <c r="CC54" s="263"/>
      <c r="CD54" s="263"/>
      <c r="CE54" s="250"/>
      <c r="CF54" s="250"/>
      <c r="CG54" s="264"/>
      <c r="CI54" s="247" t="str">
        <f t="shared" si="6"/>
        <v>Group H</v>
      </c>
      <c r="CJ54" s="249"/>
      <c r="CK54" s="253"/>
      <c r="CL54" s="250"/>
      <c r="CM54" s="279"/>
      <c r="CN54" s="280"/>
      <c r="CO54" s="251"/>
      <c r="CP54" s="263"/>
      <c r="CQ54" s="263"/>
      <c r="CR54" s="250"/>
      <c r="CS54" s="250"/>
      <c r="CT54" s="264"/>
      <c r="CV54" s="247" t="str">
        <f t="shared" si="7"/>
        <v>Group H</v>
      </c>
      <c r="CW54" s="249"/>
      <c r="CX54" s="253"/>
      <c r="CY54" s="250"/>
      <c r="CZ54" s="279"/>
      <c r="DA54" s="280"/>
      <c r="DB54" s="251"/>
      <c r="DC54" s="263"/>
      <c r="DD54" s="263"/>
      <c r="DE54" s="250"/>
      <c r="DF54" s="250"/>
      <c r="DG54" s="264"/>
      <c r="DI54" s="247" t="str">
        <f t="shared" si="8"/>
        <v>Group H</v>
      </c>
      <c r="DJ54" s="249"/>
      <c r="DK54" s="253"/>
      <c r="DL54" s="250"/>
      <c r="DM54" s="279"/>
      <c r="DN54" s="280"/>
      <c r="DO54" s="251"/>
      <c r="DP54" s="263"/>
      <c r="DQ54" s="263"/>
      <c r="DR54" s="250"/>
      <c r="DS54" s="250"/>
      <c r="DT54" s="264"/>
      <c r="DV54" s="247" t="str">
        <f t="shared" si="9"/>
        <v>Group H</v>
      </c>
      <c r="DW54" s="249"/>
      <c r="DX54" s="253"/>
      <c r="DY54" s="250"/>
      <c r="DZ54" s="279"/>
      <c r="EA54" s="280"/>
      <c r="EB54" s="251"/>
      <c r="EC54" s="263"/>
      <c r="ED54" s="263"/>
      <c r="EE54" s="250"/>
      <c r="EF54" s="250"/>
      <c r="EG54" s="264"/>
      <c r="EI54" s="247" t="str">
        <f t="shared" si="10"/>
        <v>Group H</v>
      </c>
      <c r="EJ54" s="249"/>
      <c r="EK54" s="253"/>
      <c r="EL54" s="250"/>
      <c r="EM54" s="279"/>
      <c r="EN54" s="280"/>
      <c r="EO54" s="251"/>
      <c r="EP54" s="263"/>
      <c r="EQ54" s="263"/>
      <c r="ER54" s="250"/>
      <c r="ES54" s="250"/>
      <c r="ET54" s="264"/>
      <c r="EV54" s="247" t="str">
        <f t="shared" si="11"/>
        <v>Group H</v>
      </c>
      <c r="EW54" s="249"/>
      <c r="EX54" s="253"/>
      <c r="EY54" s="250"/>
      <c r="EZ54" s="279"/>
      <c r="FA54" s="280"/>
      <c r="FB54" s="251"/>
      <c r="FC54" s="263"/>
      <c r="FD54" s="263"/>
      <c r="FE54" s="250"/>
      <c r="FF54" s="250"/>
      <c r="FG54" s="264"/>
      <c r="FI54" s="247" t="str">
        <f t="shared" si="12"/>
        <v>Group H</v>
      </c>
      <c r="FJ54" s="249"/>
      <c r="FK54" s="253"/>
      <c r="FL54" s="250"/>
      <c r="FM54" s="279"/>
      <c r="FN54" s="280"/>
      <c r="FO54" s="251"/>
      <c r="FP54" s="263"/>
      <c r="FQ54" s="263"/>
      <c r="FR54" s="250"/>
      <c r="FS54" s="250"/>
      <c r="FT54" s="264"/>
      <c r="FV54" s="247" t="str">
        <f t="shared" si="13"/>
        <v>Group H</v>
      </c>
      <c r="FW54" s="249"/>
      <c r="FX54" s="253"/>
      <c r="FY54" s="250"/>
      <c r="FZ54" s="279"/>
      <c r="GA54" s="280"/>
      <c r="GB54" s="251"/>
      <c r="GC54" s="263"/>
      <c r="GD54" s="263"/>
      <c r="GE54" s="250"/>
      <c r="GF54" s="250"/>
      <c r="GG54" s="264"/>
      <c r="GI54" s="247" t="str">
        <f t="shared" si="14"/>
        <v>Group H</v>
      </c>
      <c r="GJ54" s="249"/>
      <c r="GK54" s="253"/>
      <c r="GL54" s="250"/>
      <c r="GM54" s="279"/>
      <c r="GN54" s="280"/>
      <c r="GO54" s="251"/>
      <c r="GP54" s="263"/>
      <c r="GQ54" s="263"/>
      <c r="GR54" s="250"/>
      <c r="GS54" s="250"/>
      <c r="GT54" s="264"/>
      <c r="GV54" s="247" t="str">
        <f t="shared" si="15"/>
        <v>Group H</v>
      </c>
      <c r="GW54" s="249"/>
      <c r="GX54" s="253"/>
      <c r="GY54" s="250"/>
      <c r="GZ54" s="279"/>
      <c r="HA54" s="280"/>
      <c r="HB54" s="251"/>
      <c r="HC54" s="263"/>
      <c r="HD54" s="263"/>
      <c r="HE54" s="250"/>
      <c r="HF54" s="250"/>
      <c r="HG54" s="264"/>
      <c r="HI54" s="247" t="str">
        <f t="shared" si="16"/>
        <v>Group H</v>
      </c>
      <c r="HJ54" s="249"/>
      <c r="HK54" s="253"/>
      <c r="HL54" s="250"/>
      <c r="HM54" s="279"/>
      <c r="HN54" s="280"/>
      <c r="HO54" s="251"/>
      <c r="HP54" s="263"/>
      <c r="HQ54" s="263"/>
      <c r="HR54" s="250"/>
      <c r="HS54" s="250"/>
      <c r="HT54" s="264"/>
      <c r="HV54" s="247" t="str">
        <f t="shared" si="17"/>
        <v>Group H</v>
      </c>
      <c r="HW54" s="249"/>
      <c r="HX54" s="253"/>
      <c r="HY54" s="250"/>
      <c r="HZ54" s="279"/>
      <c r="IA54" s="280"/>
      <c r="IB54" s="251"/>
      <c r="IC54" s="263"/>
      <c r="ID54" s="263"/>
      <c r="IE54" s="250"/>
      <c r="IF54" s="250"/>
      <c r="IG54" s="264"/>
      <c r="II54" s="247" t="str">
        <f t="shared" si="18"/>
        <v>Group H</v>
      </c>
      <c r="IJ54" s="249"/>
      <c r="IK54" s="253"/>
      <c r="IL54" s="250"/>
      <c r="IM54" s="279"/>
      <c r="IN54" s="280"/>
      <c r="IO54" s="251"/>
      <c r="IP54" s="263"/>
      <c r="IQ54" s="263"/>
      <c r="IR54" s="250"/>
      <c r="IS54" s="250"/>
      <c r="IT54" s="264"/>
      <c r="IV54" s="247" t="str">
        <f t="shared" si="19"/>
        <v>Group H</v>
      </c>
      <c r="IW54" s="249"/>
      <c r="IX54" s="253"/>
      <c r="IY54" s="250"/>
      <c r="IZ54" s="279"/>
      <c r="JA54" s="280"/>
      <c r="JB54" s="251"/>
      <c r="JC54" s="263"/>
      <c r="JD54" s="263"/>
      <c r="JE54" s="250"/>
      <c r="JF54" s="250"/>
      <c r="JG54" s="264"/>
      <c r="JI54" s="247" t="str">
        <f t="shared" si="20"/>
        <v>Group H</v>
      </c>
      <c r="JJ54" s="249"/>
      <c r="JK54" s="253"/>
      <c r="JL54" s="250"/>
      <c r="JM54" s="279"/>
      <c r="JN54" s="280"/>
      <c r="JO54" s="251"/>
      <c r="JP54" s="263"/>
      <c r="JQ54" s="263"/>
      <c r="JR54" s="250"/>
      <c r="JS54" s="250"/>
      <c r="JT54" s="264"/>
      <c r="JV54" s="247" t="str">
        <f t="shared" si="21"/>
        <v>Group H</v>
      </c>
      <c r="JW54" s="249"/>
      <c r="JX54" s="253"/>
      <c r="JY54" s="250"/>
      <c r="JZ54" s="279"/>
      <c r="KA54" s="280"/>
      <c r="KB54" s="251"/>
      <c r="KC54" s="263"/>
      <c r="KD54" s="263"/>
      <c r="KE54" s="250"/>
      <c r="KF54" s="250"/>
      <c r="KG54" s="264"/>
      <c r="KI54" s="247" t="str">
        <f t="shared" si="22"/>
        <v>Group H</v>
      </c>
      <c r="KJ54" s="249"/>
      <c r="KK54" s="253"/>
      <c r="KL54" s="250"/>
      <c r="KM54" s="279"/>
      <c r="KN54" s="280"/>
      <c r="KO54" s="251"/>
      <c r="KP54" s="263"/>
      <c r="KQ54" s="263"/>
      <c r="KR54" s="250"/>
      <c r="KS54" s="250"/>
      <c r="KT54" s="264"/>
      <c r="KV54" s="247" t="str">
        <f t="shared" si="23"/>
        <v>Group H</v>
      </c>
      <c r="KW54" s="249"/>
      <c r="KX54" s="253"/>
      <c r="KY54" s="250"/>
      <c r="KZ54" s="279"/>
      <c r="LA54" s="280"/>
      <c r="LB54" s="251"/>
      <c r="LC54" s="263"/>
      <c r="LD54" s="263"/>
      <c r="LE54" s="250"/>
      <c r="LF54" s="250"/>
      <c r="LG54" s="264"/>
      <c r="LI54" s="247" t="str">
        <f t="shared" si="24"/>
        <v>Group H</v>
      </c>
      <c r="LJ54" s="249"/>
      <c r="LK54" s="253"/>
      <c r="LL54" s="250"/>
      <c r="LM54" s="279"/>
      <c r="LN54" s="280"/>
      <c r="LO54" s="251"/>
      <c r="LP54" s="263"/>
      <c r="LQ54" s="263"/>
      <c r="LR54" s="250"/>
      <c r="LS54" s="250"/>
      <c r="LT54" s="264"/>
      <c r="LV54" s="247" t="str">
        <f t="shared" si="25"/>
        <v>Group H</v>
      </c>
      <c r="LW54" s="249"/>
      <c r="LX54" s="253"/>
      <c r="LY54" s="250"/>
      <c r="LZ54" s="279"/>
      <c r="MA54" s="280"/>
      <c r="MB54" s="251"/>
      <c r="MC54" s="263"/>
      <c r="MD54" s="263"/>
      <c r="ME54" s="250"/>
      <c r="MF54" s="250"/>
      <c r="MG54" s="264"/>
    </row>
    <row r="55" spans="2:345" x14ac:dyDescent="0.25">
      <c r="B55" s="238">
        <f>INDEX(Groups!$C$7:$C$65,MATCH(C55,Groups!$D$7:$D$65,0))</f>
        <v>2</v>
      </c>
      <c r="C55" s="239" t="str">
        <f>CalcH!$P$22</f>
        <v>Spain</v>
      </c>
      <c r="D55" s="240">
        <f>INDEX(Groups!$C$7:$C$65,MATCH(E55,Groups!$D$7:$D$65,0))</f>
        <v>69</v>
      </c>
      <c r="E55" s="239" t="str">
        <f>CalcH!$Q$22</f>
        <v>Cape Verde</v>
      </c>
      <c r="F55" s="241" t="str">
        <f>CalcH!$R$22</f>
        <v/>
      </c>
      <c r="G55" s="242" t="str">
        <f>CalcH!$S$22</f>
        <v/>
      </c>
      <c r="I55" s="238">
        <f t="shared" si="468"/>
        <v>2</v>
      </c>
      <c r="J55" s="239" t="str">
        <f t="shared" ref="J55:J60" si="781">$C55</f>
        <v>Spain</v>
      </c>
      <c r="K55" s="240">
        <f t="shared" si="26"/>
        <v>69</v>
      </c>
      <c r="L55" s="239" t="str">
        <f t="shared" ref="L55:L60" si="782">$E55</f>
        <v>Cape Verde</v>
      </c>
      <c r="M55" s="275"/>
      <c r="N55" s="275"/>
      <c r="O55" s="270"/>
      <c r="P55" s="240" t="str">
        <f t="shared" ref="P55:P60" si="783">IF(($F55&lt;&gt;"")*($G55&lt;&gt;"")*(M55&lt;&gt;"")*(N55&lt;&gt;""),($F55&gt;$G55)*(M55&gt;N55)+($F55=$G55)*(M55=N55)+($F55&lt;$G55)*(M55&lt;N55),"")</f>
        <v/>
      </c>
      <c r="Q55" s="240" t="str">
        <f>IF((P55&lt;&gt;""),IF(OR($F55&lt;&gt;$G55,PrSettings!$M$4="●"),(($F55-$G55)=(M55-N55))*1,0),"")</f>
        <v/>
      </c>
      <c r="R55" s="240" t="str">
        <f t="shared" ref="R55:R60" si="784">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5">$C55</f>
        <v>Spain</v>
      </c>
      <c r="X55" s="240">
        <f t="shared" si="29"/>
        <v>69</v>
      </c>
      <c r="Y55" s="239" t="str">
        <f t="shared" ref="Y55:Y60" si="786">$E55</f>
        <v>Cape Verde</v>
      </c>
      <c r="Z55" s="275"/>
      <c r="AA55" s="275"/>
      <c r="AB55" s="270"/>
      <c r="AC55" s="240" t="str">
        <f t="shared" ref="AC55:AC60" si="787">IF(($F55&lt;&gt;"")*($G55&lt;&gt;"")*(Z55&lt;&gt;"")*(AA55&lt;&gt;""),($F55&gt;$G55)*(Z55&gt;AA55)+($F55=$G55)*(Z55=AA55)+($F55&lt;$G55)*(Z55&lt;AA55),"")</f>
        <v/>
      </c>
      <c r="AD55" s="240" t="str">
        <f>IF((AC55&lt;&gt;""),IF(OR($F55&lt;&gt;$G55,PrSettings!$M$4="●"),(($F55-$G55)=(Z55-AA55))*1,0),"")</f>
        <v/>
      </c>
      <c r="AE55" s="240" t="str">
        <f t="shared" ref="AE55:AE60" si="788">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9">$C55</f>
        <v>Spain</v>
      </c>
      <c r="AK55" s="240">
        <f t="shared" si="32"/>
        <v>69</v>
      </c>
      <c r="AL55" s="239" t="str">
        <f t="shared" ref="AL55:AL60" si="790">$E55</f>
        <v>Cape Verde</v>
      </c>
      <c r="AM55" s="275"/>
      <c r="AN55" s="275"/>
      <c r="AO55" s="270"/>
      <c r="AP55" s="240" t="str">
        <f t="shared" ref="AP55:AP60" si="791">IF(($F55&lt;&gt;"")*($G55&lt;&gt;"")*(AM55&lt;&gt;"")*(AN55&lt;&gt;""),($F55&gt;$G55)*(AM55&gt;AN55)+($F55=$G55)*(AM55=AN55)+($F55&lt;$G55)*(AM55&lt;AN55),"")</f>
        <v/>
      </c>
      <c r="AQ55" s="240" t="str">
        <f>IF((AP55&lt;&gt;""),IF(OR($F55&lt;&gt;$G55,PrSettings!$M$4="●"),(($F55-$G55)=(AM55-AN55))*1,0),"")</f>
        <v/>
      </c>
      <c r="AR55" s="240" t="str">
        <f t="shared" ref="AR55:AR60" si="792">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3">$C55</f>
        <v>Spain</v>
      </c>
      <c r="AX55" s="240">
        <f t="shared" si="35"/>
        <v>69</v>
      </c>
      <c r="AY55" s="239" t="str">
        <f t="shared" ref="AY55:AY60" si="794">$E55</f>
        <v>Cape Verde</v>
      </c>
      <c r="AZ55" s="275"/>
      <c r="BA55" s="275"/>
      <c r="BB55" s="270"/>
      <c r="BC55" s="240" t="str">
        <f t="shared" ref="BC55:BC60" si="795">IF(($F55&lt;&gt;"")*($G55&lt;&gt;"")*(AZ55&lt;&gt;"")*(BA55&lt;&gt;""),($F55&gt;$G55)*(AZ55&gt;BA55)+($F55=$G55)*(AZ55=BA55)+($F55&lt;$G55)*(AZ55&lt;BA55),"")</f>
        <v/>
      </c>
      <c r="BD55" s="240" t="str">
        <f>IF((BC55&lt;&gt;""),IF(OR($F55&lt;&gt;$G55,PrSettings!$M$4="●"),(($F55-$G55)=(AZ55-BA55))*1,0),"")</f>
        <v/>
      </c>
      <c r="BE55" s="240" t="str">
        <f t="shared" ref="BE55:BE60" si="796">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7">$C55</f>
        <v>Spain</v>
      </c>
      <c r="BK55" s="240">
        <f t="shared" si="38"/>
        <v>69</v>
      </c>
      <c r="BL55" s="239" t="str">
        <f t="shared" ref="BL55:BL60" si="798">$E55</f>
        <v>Cape Verde</v>
      </c>
      <c r="BM55" s="275"/>
      <c r="BN55" s="275"/>
      <c r="BO55" s="270"/>
      <c r="BP55" s="240" t="str">
        <f t="shared" ref="BP55:BP60" si="799">IF(($F55&lt;&gt;"")*($G55&lt;&gt;"")*(BM55&lt;&gt;"")*(BN55&lt;&gt;""),($F55&gt;$G55)*(BM55&gt;BN55)+($F55=$G55)*(BM55=BN55)+($F55&lt;$G55)*(BM55&lt;BN55),"")</f>
        <v/>
      </c>
      <c r="BQ55" s="240" t="str">
        <f>IF((BP55&lt;&gt;""),IF(OR($F55&lt;&gt;$G55,PrSettings!$M$4="●"),(($F55-$G55)=(BM55-BN55))*1,0),"")</f>
        <v/>
      </c>
      <c r="BR55" s="240" t="str">
        <f t="shared" ref="BR55:BR60" si="800">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1">$C55</f>
        <v>Spain</v>
      </c>
      <c r="BX55" s="240">
        <f t="shared" si="41"/>
        <v>69</v>
      </c>
      <c r="BY55" s="239" t="str">
        <f t="shared" ref="BY55:BY60" si="802">$E55</f>
        <v>Cape Verde</v>
      </c>
      <c r="BZ55" s="275"/>
      <c r="CA55" s="275"/>
      <c r="CB55" s="270"/>
      <c r="CC55" s="240" t="str">
        <f t="shared" ref="CC55:CC60" si="803">IF(($F55&lt;&gt;"")*($G55&lt;&gt;"")*(BZ55&lt;&gt;"")*(CA55&lt;&gt;""),($F55&gt;$G55)*(BZ55&gt;CA55)+($F55=$G55)*(BZ55=CA55)+($F55&lt;$G55)*(BZ55&lt;CA55),"")</f>
        <v/>
      </c>
      <c r="CD55" s="240" t="str">
        <f>IF((CC55&lt;&gt;""),IF(OR($F55&lt;&gt;$G55,PrSettings!$M$4="●"),(($F55-$G55)=(BZ55-CA55))*1,0),"")</f>
        <v/>
      </c>
      <c r="CE55" s="240" t="str">
        <f t="shared" ref="CE55:CE60" si="804">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5">$C55</f>
        <v>Spain</v>
      </c>
      <c r="CK55" s="240">
        <f t="shared" si="44"/>
        <v>69</v>
      </c>
      <c r="CL55" s="239" t="str">
        <f t="shared" ref="CL55:CL60" si="806">$E55</f>
        <v>Cape Verde</v>
      </c>
      <c r="CM55" s="275"/>
      <c r="CN55" s="275"/>
      <c r="CO55" s="270"/>
      <c r="CP55" s="240" t="str">
        <f t="shared" ref="CP55:CP60" si="807">IF(($F55&lt;&gt;"")*($G55&lt;&gt;"")*(CM55&lt;&gt;"")*(CN55&lt;&gt;""),($F55&gt;$G55)*(CM55&gt;CN55)+($F55=$G55)*(CM55=CN55)+($F55&lt;$G55)*(CM55&lt;CN55),"")</f>
        <v/>
      </c>
      <c r="CQ55" s="240" t="str">
        <f>IF((CP55&lt;&gt;""),IF(OR($F55&lt;&gt;$G55,PrSettings!$M$4="●"),(($F55-$G55)=(CM55-CN55))*1,0),"")</f>
        <v/>
      </c>
      <c r="CR55" s="240" t="str">
        <f t="shared" ref="CR55:CR60" si="808">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9">$C55</f>
        <v>Spain</v>
      </c>
      <c r="CX55" s="240">
        <f t="shared" si="47"/>
        <v>69</v>
      </c>
      <c r="CY55" s="239" t="str">
        <f t="shared" ref="CY55:CY60" si="810">$E55</f>
        <v>Cape Verde</v>
      </c>
      <c r="CZ55" s="275"/>
      <c r="DA55" s="275"/>
      <c r="DB55" s="270"/>
      <c r="DC55" s="240" t="str">
        <f t="shared" ref="DC55:DC60" si="811">IF(($F55&lt;&gt;"")*($G55&lt;&gt;"")*(CZ55&lt;&gt;"")*(DA55&lt;&gt;""),($F55&gt;$G55)*(CZ55&gt;DA55)+($F55=$G55)*(CZ55=DA55)+($F55&lt;$G55)*(CZ55&lt;DA55),"")</f>
        <v/>
      </c>
      <c r="DD55" s="240" t="str">
        <f>IF((DC55&lt;&gt;""),IF(OR($F55&lt;&gt;$G55,PrSettings!$M$4="●"),(($F55-$G55)=(CZ55-DA55))*1,0),"")</f>
        <v/>
      </c>
      <c r="DE55" s="240" t="str">
        <f t="shared" ref="DE55:DE60" si="812">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3">$C55</f>
        <v>Spain</v>
      </c>
      <c r="DK55" s="240">
        <f t="shared" si="50"/>
        <v>69</v>
      </c>
      <c r="DL55" s="239" t="str">
        <f t="shared" ref="DL55:DL60" si="814">$E55</f>
        <v>Cape Verde</v>
      </c>
      <c r="DM55" s="275"/>
      <c r="DN55" s="275"/>
      <c r="DO55" s="270"/>
      <c r="DP55" s="240" t="str">
        <f t="shared" ref="DP55:DP60" si="815">IF(($F55&lt;&gt;"")*($G55&lt;&gt;"")*(DM55&lt;&gt;"")*(DN55&lt;&gt;""),($F55&gt;$G55)*(DM55&gt;DN55)+($F55=$G55)*(DM55=DN55)+($F55&lt;$G55)*(DM55&lt;DN55),"")</f>
        <v/>
      </c>
      <c r="DQ55" s="240" t="str">
        <f>IF((DP55&lt;&gt;""),IF(OR($F55&lt;&gt;$G55,PrSettings!$M$4="●"),(($F55-$G55)=(DM55-DN55))*1,0),"")</f>
        <v/>
      </c>
      <c r="DR55" s="240" t="str">
        <f t="shared" ref="DR55:DR60" si="816">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7">$C55</f>
        <v>Spain</v>
      </c>
      <c r="DX55" s="240">
        <f t="shared" si="53"/>
        <v>69</v>
      </c>
      <c r="DY55" s="239" t="str">
        <f t="shared" ref="DY55:DY60" si="818">$E55</f>
        <v>Cape Verde</v>
      </c>
      <c r="DZ55" s="275"/>
      <c r="EA55" s="275"/>
      <c r="EB55" s="270"/>
      <c r="EC55" s="240" t="str">
        <f t="shared" ref="EC55:EC60" si="819">IF(($F55&lt;&gt;"")*($G55&lt;&gt;"")*(DZ55&lt;&gt;"")*(EA55&lt;&gt;""),($F55&gt;$G55)*(DZ55&gt;EA55)+($F55=$G55)*(DZ55=EA55)+($F55&lt;$G55)*(DZ55&lt;EA55),"")</f>
        <v/>
      </c>
      <c r="ED55" s="240" t="str">
        <f>IF((EC55&lt;&gt;""),IF(OR($F55&lt;&gt;$G55,PrSettings!$M$4="●"),(($F55-$G55)=(DZ55-EA55))*1,0),"")</f>
        <v/>
      </c>
      <c r="EE55" s="240" t="str">
        <f t="shared" ref="EE55:EE60" si="820">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1">$C55</f>
        <v>Spain</v>
      </c>
      <c r="EK55" s="240">
        <f t="shared" si="56"/>
        <v>69</v>
      </c>
      <c r="EL55" s="239" t="str">
        <f t="shared" ref="EL55:EL60" si="822">$E55</f>
        <v>Cape Verde</v>
      </c>
      <c r="EM55" s="275"/>
      <c r="EN55" s="275"/>
      <c r="EO55" s="270"/>
      <c r="EP55" s="240" t="str">
        <f t="shared" ref="EP55:EP60" si="823">IF(($F55&lt;&gt;"")*($G55&lt;&gt;"")*(EM55&lt;&gt;"")*(EN55&lt;&gt;""),($F55&gt;$G55)*(EM55&gt;EN55)+($F55=$G55)*(EM55=EN55)+($F55&lt;$G55)*(EM55&lt;EN55),"")</f>
        <v/>
      </c>
      <c r="EQ55" s="240" t="str">
        <f>IF((EP55&lt;&gt;""),IF(OR($F55&lt;&gt;$G55,PrSettings!$M$4="●"),(($F55-$G55)=(EM55-EN55))*1,0),"")</f>
        <v/>
      </c>
      <c r="ER55" s="240" t="str">
        <f t="shared" ref="ER55:ER60" si="824">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5">$C55</f>
        <v>Spain</v>
      </c>
      <c r="EX55" s="240">
        <f t="shared" si="59"/>
        <v>69</v>
      </c>
      <c r="EY55" s="239" t="str">
        <f t="shared" ref="EY55:EY60" si="826">$E55</f>
        <v>Cape Verde</v>
      </c>
      <c r="EZ55" s="275"/>
      <c r="FA55" s="275"/>
      <c r="FB55" s="270"/>
      <c r="FC55" s="240" t="str">
        <f t="shared" ref="FC55:FC60" si="827">IF(($F55&lt;&gt;"")*($G55&lt;&gt;"")*(EZ55&lt;&gt;"")*(FA55&lt;&gt;""),($F55&gt;$G55)*(EZ55&gt;FA55)+($F55=$G55)*(EZ55=FA55)+($F55&lt;$G55)*(EZ55&lt;FA55),"")</f>
        <v/>
      </c>
      <c r="FD55" s="240" t="str">
        <f>IF((FC55&lt;&gt;""),IF(OR($F55&lt;&gt;$G55,PrSettings!$M$4="●"),(($F55-$G55)=(EZ55-FA55))*1,0),"")</f>
        <v/>
      </c>
      <c r="FE55" s="240" t="str">
        <f t="shared" ref="FE55:FE60" si="828">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9">$C55</f>
        <v>Spain</v>
      </c>
      <c r="FK55" s="240">
        <f t="shared" si="62"/>
        <v>69</v>
      </c>
      <c r="FL55" s="239" t="str">
        <f t="shared" ref="FL55:FL60" si="830">$E55</f>
        <v>Cape Verde</v>
      </c>
      <c r="FM55" s="275"/>
      <c r="FN55" s="275"/>
      <c r="FO55" s="270"/>
      <c r="FP55" s="240" t="str">
        <f t="shared" ref="FP55:FP60" si="831">IF(($F55&lt;&gt;"")*($G55&lt;&gt;"")*(FM55&lt;&gt;"")*(FN55&lt;&gt;""),($F55&gt;$G55)*(FM55&gt;FN55)+($F55=$G55)*(FM55=FN55)+($F55&lt;$G55)*(FM55&lt;FN55),"")</f>
        <v/>
      </c>
      <c r="FQ55" s="240" t="str">
        <f>IF((FP55&lt;&gt;""),IF(OR($F55&lt;&gt;$G55,PrSettings!$M$4="●"),(($F55-$G55)=(FM55-FN55))*1,0),"")</f>
        <v/>
      </c>
      <c r="FR55" s="240" t="str">
        <f t="shared" ref="FR55:FR60" si="832">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3">$C55</f>
        <v>Spain</v>
      </c>
      <c r="FX55" s="240">
        <f t="shared" si="65"/>
        <v>69</v>
      </c>
      <c r="FY55" s="239" t="str">
        <f t="shared" ref="FY55:FY60" si="834">$E55</f>
        <v>Cape Verde</v>
      </c>
      <c r="FZ55" s="275"/>
      <c r="GA55" s="275"/>
      <c r="GB55" s="270"/>
      <c r="GC55" s="240" t="str">
        <f t="shared" ref="GC55:GC60" si="835">IF(($F55&lt;&gt;"")*($G55&lt;&gt;"")*(FZ55&lt;&gt;"")*(GA55&lt;&gt;""),($F55&gt;$G55)*(FZ55&gt;GA55)+($F55=$G55)*(FZ55=GA55)+($F55&lt;$G55)*(FZ55&lt;GA55),"")</f>
        <v/>
      </c>
      <c r="GD55" s="240" t="str">
        <f>IF((GC55&lt;&gt;""),IF(OR($F55&lt;&gt;$G55,PrSettings!$M$4="●"),(($F55-$G55)=(FZ55-GA55))*1,0),"")</f>
        <v/>
      </c>
      <c r="GE55" s="240" t="str">
        <f t="shared" ref="GE55:GE60" si="836">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7">$C55</f>
        <v>Spain</v>
      </c>
      <c r="GK55" s="240">
        <f t="shared" si="68"/>
        <v>69</v>
      </c>
      <c r="GL55" s="239" t="str">
        <f t="shared" ref="GL55:GL60" si="838">$E55</f>
        <v>Cape Verde</v>
      </c>
      <c r="GM55" s="275"/>
      <c r="GN55" s="275"/>
      <c r="GO55" s="270"/>
      <c r="GP55" s="240" t="str">
        <f t="shared" ref="GP55:GP60" si="839">IF(($F55&lt;&gt;"")*($G55&lt;&gt;"")*(GM55&lt;&gt;"")*(GN55&lt;&gt;""),($F55&gt;$G55)*(GM55&gt;GN55)+($F55=$G55)*(GM55=GN55)+($F55&lt;$G55)*(GM55&lt;GN55),"")</f>
        <v/>
      </c>
      <c r="GQ55" s="240" t="str">
        <f>IF((GP55&lt;&gt;""),IF(OR($F55&lt;&gt;$G55,PrSettings!$M$4="●"),(($F55-$G55)=(GM55-GN55))*1,0),"")</f>
        <v/>
      </c>
      <c r="GR55" s="240" t="str">
        <f t="shared" ref="GR55:GR60" si="840">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1">$C55</f>
        <v>Spain</v>
      </c>
      <c r="GX55" s="240">
        <f t="shared" si="71"/>
        <v>69</v>
      </c>
      <c r="GY55" s="239" t="str">
        <f t="shared" ref="GY55:GY60" si="842">$E55</f>
        <v>Cape Verde</v>
      </c>
      <c r="GZ55" s="275"/>
      <c r="HA55" s="275"/>
      <c r="HB55" s="270"/>
      <c r="HC55" s="240" t="str">
        <f t="shared" ref="HC55:HC60" si="843">IF(($F55&lt;&gt;"")*($G55&lt;&gt;"")*(GZ55&lt;&gt;"")*(HA55&lt;&gt;""),($F55&gt;$G55)*(GZ55&gt;HA55)+($F55=$G55)*(GZ55=HA55)+($F55&lt;$G55)*(GZ55&lt;HA55),"")</f>
        <v/>
      </c>
      <c r="HD55" s="240" t="str">
        <f>IF((HC55&lt;&gt;""),IF(OR($F55&lt;&gt;$G55,PrSettings!$M$4="●"),(($F55-$G55)=(GZ55-HA55))*1,0),"")</f>
        <v/>
      </c>
      <c r="HE55" s="240" t="str">
        <f t="shared" ref="HE55:HE60" si="844">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5">$C55</f>
        <v>Spain</v>
      </c>
      <c r="HK55" s="240">
        <f t="shared" si="74"/>
        <v>69</v>
      </c>
      <c r="HL55" s="239" t="str">
        <f t="shared" ref="HL55:HL60" si="846">$E55</f>
        <v>Cape Verde</v>
      </c>
      <c r="HM55" s="275"/>
      <c r="HN55" s="275"/>
      <c r="HO55" s="270"/>
      <c r="HP55" s="240" t="str">
        <f t="shared" ref="HP55:HP60" si="847">IF(($F55&lt;&gt;"")*($G55&lt;&gt;"")*(HM55&lt;&gt;"")*(HN55&lt;&gt;""),($F55&gt;$G55)*(HM55&gt;HN55)+($F55=$G55)*(HM55=HN55)+($F55&lt;$G55)*(HM55&lt;HN55),"")</f>
        <v/>
      </c>
      <c r="HQ55" s="240" t="str">
        <f>IF((HP55&lt;&gt;""),IF(OR($F55&lt;&gt;$G55,PrSettings!$M$4="●"),(($F55-$G55)=(HM55-HN55))*1,0),"")</f>
        <v/>
      </c>
      <c r="HR55" s="240" t="str">
        <f t="shared" ref="HR55:HR60" si="848">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9">$C55</f>
        <v>Spain</v>
      </c>
      <c r="HX55" s="240">
        <f t="shared" si="77"/>
        <v>69</v>
      </c>
      <c r="HY55" s="239" t="str">
        <f t="shared" ref="HY55:HY60" si="850">$E55</f>
        <v>Cape Verde</v>
      </c>
      <c r="HZ55" s="275"/>
      <c r="IA55" s="275"/>
      <c r="IB55" s="270"/>
      <c r="IC55" s="240" t="str">
        <f t="shared" ref="IC55:IC60" si="851">IF(($F55&lt;&gt;"")*($G55&lt;&gt;"")*(HZ55&lt;&gt;"")*(IA55&lt;&gt;""),($F55&gt;$G55)*(HZ55&gt;IA55)+($F55=$G55)*(HZ55=IA55)+($F55&lt;$G55)*(HZ55&lt;IA55),"")</f>
        <v/>
      </c>
      <c r="ID55" s="240" t="str">
        <f>IF((IC55&lt;&gt;""),IF(OR($F55&lt;&gt;$G55,PrSettings!$M$4="●"),(($F55-$G55)=(HZ55-IA55))*1,0),"")</f>
        <v/>
      </c>
      <c r="IE55" s="240" t="str">
        <f t="shared" ref="IE55:IE60" si="852">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3">$C55</f>
        <v>Spain</v>
      </c>
      <c r="IK55" s="240">
        <f t="shared" si="80"/>
        <v>69</v>
      </c>
      <c r="IL55" s="239" t="str">
        <f t="shared" ref="IL55:IL60" si="854">$E55</f>
        <v>Cape Verde</v>
      </c>
      <c r="IM55" s="275"/>
      <c r="IN55" s="275"/>
      <c r="IO55" s="270"/>
      <c r="IP55" s="240" t="str">
        <f t="shared" ref="IP55:IP60" si="855">IF(($F55&lt;&gt;"")*($G55&lt;&gt;"")*(IM55&lt;&gt;"")*(IN55&lt;&gt;""),($F55&gt;$G55)*(IM55&gt;IN55)+($F55=$G55)*(IM55=IN55)+($F55&lt;$G55)*(IM55&lt;IN55),"")</f>
        <v/>
      </c>
      <c r="IQ55" s="240" t="str">
        <f>IF((IP55&lt;&gt;""),IF(OR($F55&lt;&gt;$G55,PrSettings!$M$4="●"),(($F55-$G55)=(IM55-IN55))*1,0),"")</f>
        <v/>
      </c>
      <c r="IR55" s="240" t="str">
        <f t="shared" ref="IR55:IR60" si="856">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7">$C55</f>
        <v>Spain</v>
      </c>
      <c r="IX55" s="240">
        <f t="shared" si="83"/>
        <v>69</v>
      </c>
      <c r="IY55" s="239" t="str">
        <f t="shared" ref="IY55:IY60" si="858">$E55</f>
        <v>Cape Verde</v>
      </c>
      <c r="IZ55" s="275"/>
      <c r="JA55" s="275"/>
      <c r="JB55" s="270"/>
      <c r="JC55" s="240" t="str">
        <f t="shared" ref="JC55:JC60" si="859">IF(($F55&lt;&gt;"")*($G55&lt;&gt;"")*(IZ55&lt;&gt;"")*(JA55&lt;&gt;""),($F55&gt;$G55)*(IZ55&gt;JA55)+($F55=$G55)*(IZ55=JA55)+($F55&lt;$G55)*(IZ55&lt;JA55),"")</f>
        <v/>
      </c>
      <c r="JD55" s="240" t="str">
        <f>IF((JC55&lt;&gt;""),IF(OR($F55&lt;&gt;$G55,PrSettings!$M$4="●"),(($F55-$G55)=(IZ55-JA55))*1,0),"")</f>
        <v/>
      </c>
      <c r="JE55" s="240" t="str">
        <f t="shared" ref="JE55:JE60" si="860">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1">$C55</f>
        <v>Spain</v>
      </c>
      <c r="JK55" s="240">
        <f t="shared" si="86"/>
        <v>69</v>
      </c>
      <c r="JL55" s="239" t="str">
        <f t="shared" ref="JL55:JL60" si="862">$E55</f>
        <v>Cape Verde</v>
      </c>
      <c r="JM55" s="275"/>
      <c r="JN55" s="275"/>
      <c r="JO55" s="270"/>
      <c r="JP55" s="240" t="str">
        <f t="shared" ref="JP55:JP60" si="863">IF(($F55&lt;&gt;"")*($G55&lt;&gt;"")*(JM55&lt;&gt;"")*(JN55&lt;&gt;""),($F55&gt;$G55)*(JM55&gt;JN55)+($F55=$G55)*(JM55=JN55)+($F55&lt;$G55)*(JM55&lt;JN55),"")</f>
        <v/>
      </c>
      <c r="JQ55" s="240" t="str">
        <f>IF((JP55&lt;&gt;""),IF(OR($F55&lt;&gt;$G55,PrSettings!$M$4="●"),(($F55-$G55)=(JM55-JN55))*1,0),"")</f>
        <v/>
      </c>
      <c r="JR55" s="240" t="str">
        <f t="shared" ref="JR55:JR60" si="864">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5">$C55</f>
        <v>Spain</v>
      </c>
      <c r="JX55" s="240">
        <f t="shared" si="89"/>
        <v>69</v>
      </c>
      <c r="JY55" s="239" t="str">
        <f t="shared" ref="JY55:JY60" si="866">$E55</f>
        <v>Cape Verde</v>
      </c>
      <c r="JZ55" s="275"/>
      <c r="KA55" s="275"/>
      <c r="KB55" s="270"/>
      <c r="KC55" s="240" t="str">
        <f t="shared" ref="KC55:KC60" si="867">IF(($F55&lt;&gt;"")*($G55&lt;&gt;"")*(JZ55&lt;&gt;"")*(KA55&lt;&gt;""),($F55&gt;$G55)*(JZ55&gt;KA55)+($F55=$G55)*(JZ55=KA55)+($F55&lt;$G55)*(JZ55&lt;KA55),"")</f>
        <v/>
      </c>
      <c r="KD55" s="240" t="str">
        <f>IF((KC55&lt;&gt;""),IF(OR($F55&lt;&gt;$G55,PrSettings!$M$4="●"),(($F55-$G55)=(JZ55-KA55))*1,0),"")</f>
        <v/>
      </c>
      <c r="KE55" s="240" t="str">
        <f t="shared" ref="KE55:KE60" si="868">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9">$C55</f>
        <v>Spain</v>
      </c>
      <c r="KK55" s="240">
        <f t="shared" si="92"/>
        <v>69</v>
      </c>
      <c r="KL55" s="239" t="str">
        <f t="shared" ref="KL55:KL60" si="870">$E55</f>
        <v>Cape Verde</v>
      </c>
      <c r="KM55" s="275"/>
      <c r="KN55" s="275"/>
      <c r="KO55" s="270"/>
      <c r="KP55" s="240" t="str">
        <f t="shared" ref="KP55:KP60" si="871">IF(($F55&lt;&gt;"")*($G55&lt;&gt;"")*(KM55&lt;&gt;"")*(KN55&lt;&gt;""),($F55&gt;$G55)*(KM55&gt;KN55)+($F55=$G55)*(KM55=KN55)+($F55&lt;$G55)*(KM55&lt;KN55),"")</f>
        <v/>
      </c>
      <c r="KQ55" s="240" t="str">
        <f>IF((KP55&lt;&gt;""),IF(OR($F55&lt;&gt;$G55,PrSettings!$M$4="●"),(($F55-$G55)=(KM55-KN55))*1,0),"")</f>
        <v/>
      </c>
      <c r="KR55" s="240" t="str">
        <f t="shared" ref="KR55:KR60" si="872">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3">$C55</f>
        <v>Spain</v>
      </c>
      <c r="KX55" s="240">
        <f t="shared" si="95"/>
        <v>69</v>
      </c>
      <c r="KY55" s="239" t="str">
        <f t="shared" ref="KY55:KY60" si="874">$E55</f>
        <v>Cape Verde</v>
      </c>
      <c r="KZ55" s="275"/>
      <c r="LA55" s="275"/>
      <c r="LB55" s="270"/>
      <c r="LC55" s="240" t="str">
        <f t="shared" ref="LC55:LC60" si="875">IF(($F55&lt;&gt;"")*($G55&lt;&gt;"")*(KZ55&lt;&gt;"")*(LA55&lt;&gt;""),($F55&gt;$G55)*(KZ55&gt;LA55)+($F55=$G55)*(KZ55=LA55)+($F55&lt;$G55)*(KZ55&lt;LA55),"")</f>
        <v/>
      </c>
      <c r="LD55" s="240" t="str">
        <f>IF((LC55&lt;&gt;""),IF(OR($F55&lt;&gt;$G55,PrSettings!$M$4="●"),(($F55-$G55)=(KZ55-LA55))*1,0),"")</f>
        <v/>
      </c>
      <c r="LE55" s="240" t="str">
        <f t="shared" ref="LE55:LE60" si="876">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7">$C55</f>
        <v>Spain</v>
      </c>
      <c r="LK55" s="240">
        <f t="shared" si="98"/>
        <v>69</v>
      </c>
      <c r="LL55" s="239" t="str">
        <f t="shared" ref="LL55:LL60" si="878">$E55</f>
        <v>Cape Verde</v>
      </c>
      <c r="LM55" s="275"/>
      <c r="LN55" s="275"/>
      <c r="LO55" s="270"/>
      <c r="LP55" s="240" t="str">
        <f t="shared" ref="LP55:LP60" si="879">IF(($F55&lt;&gt;"")*($G55&lt;&gt;"")*(LM55&lt;&gt;"")*(LN55&lt;&gt;""),($F55&gt;$G55)*(LM55&gt;LN55)+($F55=$G55)*(LM55=LN55)+($F55&lt;$G55)*(LM55&lt;LN55),"")</f>
        <v/>
      </c>
      <c r="LQ55" s="240" t="str">
        <f>IF((LP55&lt;&gt;""),IF(OR($F55&lt;&gt;$G55,PrSettings!$M$4="●"),(($F55-$G55)=(LM55-LN55))*1,0),"")</f>
        <v/>
      </c>
      <c r="LR55" s="240" t="str">
        <f t="shared" ref="LR55:LR60" si="880">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1">$C55</f>
        <v>Spain</v>
      </c>
      <c r="LX55" s="240">
        <f t="shared" si="101"/>
        <v>69</v>
      </c>
      <c r="LY55" s="239" t="str">
        <f t="shared" ref="LY55:LY60" si="882">$E55</f>
        <v>Cape Verde</v>
      </c>
      <c r="LZ55" s="275"/>
      <c r="MA55" s="275"/>
      <c r="MB55" s="270"/>
      <c r="MC55" s="240" t="str">
        <f t="shared" ref="MC55:MC60" si="883">IF(($F55&lt;&gt;"")*($G55&lt;&gt;"")*(LZ55&lt;&gt;"")*(MA55&lt;&gt;""),($F55&gt;$G55)*(LZ55&gt;MA55)+($F55=$G55)*(LZ55=MA55)+($F55&lt;$G55)*(LZ55&lt;MA55),"")</f>
        <v/>
      </c>
      <c r="MD55" s="240" t="str">
        <f>IF((MC55&lt;&gt;""),IF(OR($F55&lt;&gt;$G55,PrSettings!$M$4="●"),(($F55-$G55)=(LZ55-MA55))*1,0),"")</f>
        <v/>
      </c>
      <c r="ME55" s="240" t="str">
        <f t="shared" ref="ME55:ME60" si="884">IF((MC55&lt;&gt;""),($F55=LZ55)*($G55=MA55),"")</f>
        <v/>
      </c>
      <c r="MF55" s="240" t="str">
        <f>IF(MC55&lt;&gt;"",IF(ABS($F55-$G55)&gt;=PrSettings!$M$7,(ABS($F55-$G55-LZ55+MA55)&lt;=1)*1,IF(AND(MC55,$F55=$G55,$F55&gt;=PrSettings!$M$6),(ABS(LZ55-$F55)&lt;=1)*1,IF(AND(MC55,$F55+$G55&gt;=PrSettings!$M$8),(ABS(LZ55-$F55)+ABS(MA55-$G55)&lt;=1)*1,""))),"")</f>
        <v/>
      </c>
      <c r="MG55" s="272"/>
    </row>
    <row r="56" spans="2:345" x14ac:dyDescent="0.25">
      <c r="B56" s="238">
        <f>INDEX(Groups!$C$7:$C$65,MATCH(C56,Groups!$D$7:$D$65,0))</f>
        <v>61</v>
      </c>
      <c r="C56" s="239" t="str">
        <f>CalcH!$P$23</f>
        <v>Saudi Arabia</v>
      </c>
      <c r="D56" s="240">
        <f>INDEX(Groups!$C$7:$C$65,MATCH(E56,Groups!$D$7:$D$65,0))</f>
        <v>17</v>
      </c>
      <c r="E56" s="239" t="str">
        <f>CalcH!$Q$23</f>
        <v>Uruguay</v>
      </c>
      <c r="F56" s="821" t="str">
        <f>CalcH!$R$23</f>
        <v/>
      </c>
      <c r="G56" s="242" t="str">
        <f>CalcH!$S$23</f>
        <v/>
      </c>
      <c r="I56" s="238">
        <f t="shared" si="468"/>
        <v>61</v>
      </c>
      <c r="J56" s="239" t="str">
        <f t="shared" si="781"/>
        <v>Saudi Arabia</v>
      </c>
      <c r="K56" s="240">
        <f t="shared" si="26"/>
        <v>17</v>
      </c>
      <c r="L56" s="239" t="str">
        <f t="shared" si="782"/>
        <v>Uruguay</v>
      </c>
      <c r="M56" s="275"/>
      <c r="N56" s="275"/>
      <c r="O56" s="271"/>
      <c r="P56" s="240" t="str">
        <f t="shared" si="783"/>
        <v/>
      </c>
      <c r="Q56" s="240" t="str">
        <f>IF((P56&lt;&gt;""),IF(OR($F56&lt;&gt;$G56,PrSettings!$M$4="●"),(($F56-$G56)=(M56-N56))*1,0),"")</f>
        <v/>
      </c>
      <c r="R56" s="240" t="str">
        <f t="shared" si="784"/>
        <v/>
      </c>
      <c r="S56" s="240" t="str">
        <f>IF(P56&lt;&gt;"",IF(ABS($F56-$G56)&gt;=PrSettings!$M$7,(ABS($F56-$G56-M56+N56)&lt;=1)*1,IF(AND(P56,$F56=$G56,$F56&gt;=PrSettings!$M$6),(ABS(M56-$F56)&lt;=1)*1,IF(AND(P56,$F56+$G56&gt;=PrSettings!$M$8),(ABS(M56-$F56)+ABS(N56-$G56)&lt;=1)*1,""))),"")</f>
        <v/>
      </c>
      <c r="T56" s="273"/>
      <c r="V56" s="238">
        <f t="shared" si="1"/>
        <v>61</v>
      </c>
      <c r="W56" s="239" t="str">
        <f t="shared" si="785"/>
        <v>Saudi Arabia</v>
      </c>
      <c r="X56" s="240">
        <f t="shared" si="29"/>
        <v>17</v>
      </c>
      <c r="Y56" s="239" t="str">
        <f t="shared" si="786"/>
        <v>Uruguay</v>
      </c>
      <c r="Z56" s="275"/>
      <c r="AA56" s="275"/>
      <c r="AB56" s="271"/>
      <c r="AC56" s="240" t="str">
        <f t="shared" si="787"/>
        <v/>
      </c>
      <c r="AD56" s="240" t="str">
        <f>IF((AC56&lt;&gt;""),IF(OR($F56&lt;&gt;$G56,PrSettings!$M$4="●"),(($F56-$G56)=(Z56-AA56))*1,0),"")</f>
        <v/>
      </c>
      <c r="AE56" s="240" t="str">
        <f t="shared" si="788"/>
        <v/>
      </c>
      <c r="AF56" s="240" t="str">
        <f>IF(AC56&lt;&gt;"",IF(ABS($F56-$G56)&gt;=PrSettings!$M$7,(ABS($F56-$G56-Z56+AA56)&lt;=1)*1,IF(AND(AC56,$F56=$G56,$F56&gt;=PrSettings!$M$6),(ABS(Z56-$F56)&lt;=1)*1,IF(AND(AC56,$F56+$G56&gt;=PrSettings!$M$8),(ABS(Z56-$F56)+ABS(AA56-$G56)&lt;=1)*1,""))),"")</f>
        <v/>
      </c>
      <c r="AG56" s="273"/>
      <c r="AI56" s="238">
        <f t="shared" si="2"/>
        <v>61</v>
      </c>
      <c r="AJ56" s="239" t="str">
        <f t="shared" si="789"/>
        <v>Saudi Arabia</v>
      </c>
      <c r="AK56" s="240">
        <f t="shared" si="32"/>
        <v>17</v>
      </c>
      <c r="AL56" s="239" t="str">
        <f t="shared" si="790"/>
        <v>Uruguay</v>
      </c>
      <c r="AM56" s="275"/>
      <c r="AN56" s="275"/>
      <c r="AO56" s="271"/>
      <c r="AP56" s="240" t="str">
        <f t="shared" si="791"/>
        <v/>
      </c>
      <c r="AQ56" s="240" t="str">
        <f>IF((AP56&lt;&gt;""),IF(OR($F56&lt;&gt;$G56,PrSettings!$M$4="●"),(($F56-$G56)=(AM56-AN56))*1,0),"")</f>
        <v/>
      </c>
      <c r="AR56" s="240" t="str">
        <f t="shared" si="792"/>
        <v/>
      </c>
      <c r="AS56" s="240" t="str">
        <f>IF(AP56&lt;&gt;"",IF(ABS($F56-$G56)&gt;=PrSettings!$M$7,(ABS($F56-$G56-AM56+AN56)&lt;=1)*1,IF(AND(AP56,$F56=$G56,$F56&gt;=PrSettings!$M$6),(ABS(AM56-$F56)&lt;=1)*1,IF(AND(AP56,$F56+$G56&gt;=PrSettings!$M$8),(ABS(AM56-$F56)+ABS(AN56-$G56)&lt;=1)*1,""))),"")</f>
        <v/>
      </c>
      <c r="AT56" s="273"/>
      <c r="AV56" s="238">
        <f t="shared" si="3"/>
        <v>61</v>
      </c>
      <c r="AW56" s="239" t="str">
        <f t="shared" si="793"/>
        <v>Saudi Arabia</v>
      </c>
      <c r="AX56" s="240">
        <f t="shared" si="35"/>
        <v>17</v>
      </c>
      <c r="AY56" s="239" t="str">
        <f t="shared" si="794"/>
        <v>Uruguay</v>
      </c>
      <c r="AZ56" s="275"/>
      <c r="BA56" s="275"/>
      <c r="BB56" s="271"/>
      <c r="BC56" s="240" t="str">
        <f t="shared" si="795"/>
        <v/>
      </c>
      <c r="BD56" s="240" t="str">
        <f>IF((BC56&lt;&gt;""),IF(OR($F56&lt;&gt;$G56,PrSettings!$M$4="●"),(($F56-$G56)=(AZ56-BA56))*1,0),"")</f>
        <v/>
      </c>
      <c r="BE56" s="240" t="str">
        <f t="shared" si="796"/>
        <v/>
      </c>
      <c r="BF56" s="240" t="str">
        <f>IF(BC56&lt;&gt;"",IF(ABS($F56-$G56)&gt;=PrSettings!$M$7,(ABS($F56-$G56-AZ56+BA56)&lt;=1)*1,IF(AND(BC56,$F56=$G56,$F56&gt;=PrSettings!$M$6),(ABS(AZ56-$F56)&lt;=1)*1,IF(AND(BC56,$F56+$G56&gt;=PrSettings!$M$8),(ABS(AZ56-$F56)+ABS(BA56-$G56)&lt;=1)*1,""))),"")</f>
        <v/>
      </c>
      <c r="BG56" s="273"/>
      <c r="BI56" s="238">
        <f t="shared" si="4"/>
        <v>61</v>
      </c>
      <c r="BJ56" s="239" t="str">
        <f t="shared" si="797"/>
        <v>Saudi Arabia</v>
      </c>
      <c r="BK56" s="240">
        <f t="shared" si="38"/>
        <v>17</v>
      </c>
      <c r="BL56" s="239" t="str">
        <f t="shared" si="798"/>
        <v>Uruguay</v>
      </c>
      <c r="BM56" s="275"/>
      <c r="BN56" s="275"/>
      <c r="BO56" s="271"/>
      <c r="BP56" s="240" t="str">
        <f t="shared" si="799"/>
        <v/>
      </c>
      <c r="BQ56" s="240" t="str">
        <f>IF((BP56&lt;&gt;""),IF(OR($F56&lt;&gt;$G56,PrSettings!$M$4="●"),(($F56-$G56)=(BM56-BN56))*1,0),"")</f>
        <v/>
      </c>
      <c r="BR56" s="240" t="str">
        <f t="shared" si="800"/>
        <v/>
      </c>
      <c r="BS56" s="240" t="str">
        <f>IF(BP56&lt;&gt;"",IF(ABS($F56-$G56)&gt;=PrSettings!$M$7,(ABS($F56-$G56-BM56+BN56)&lt;=1)*1,IF(AND(BP56,$F56=$G56,$F56&gt;=PrSettings!$M$6),(ABS(BM56-$F56)&lt;=1)*1,IF(AND(BP56,$F56+$G56&gt;=PrSettings!$M$8),(ABS(BM56-$F56)+ABS(BN56-$G56)&lt;=1)*1,""))),"")</f>
        <v/>
      </c>
      <c r="BT56" s="273"/>
      <c r="BV56" s="238">
        <f t="shared" si="5"/>
        <v>61</v>
      </c>
      <c r="BW56" s="239" t="str">
        <f t="shared" si="801"/>
        <v>Saudi Arabia</v>
      </c>
      <c r="BX56" s="240">
        <f t="shared" si="41"/>
        <v>17</v>
      </c>
      <c r="BY56" s="239" t="str">
        <f t="shared" si="802"/>
        <v>Uruguay</v>
      </c>
      <c r="BZ56" s="275"/>
      <c r="CA56" s="275"/>
      <c r="CB56" s="271"/>
      <c r="CC56" s="240" t="str">
        <f t="shared" si="803"/>
        <v/>
      </c>
      <c r="CD56" s="240" t="str">
        <f>IF((CC56&lt;&gt;""),IF(OR($F56&lt;&gt;$G56,PrSettings!$M$4="●"),(($F56-$G56)=(BZ56-CA56))*1,0),"")</f>
        <v/>
      </c>
      <c r="CE56" s="240" t="str">
        <f t="shared" si="804"/>
        <v/>
      </c>
      <c r="CF56" s="240" t="str">
        <f>IF(CC56&lt;&gt;"",IF(ABS($F56-$G56)&gt;=PrSettings!$M$7,(ABS($F56-$G56-BZ56+CA56)&lt;=1)*1,IF(AND(CC56,$F56=$G56,$F56&gt;=PrSettings!$M$6),(ABS(BZ56-$F56)&lt;=1)*1,IF(AND(CC56,$F56+$G56&gt;=PrSettings!$M$8),(ABS(BZ56-$F56)+ABS(CA56-$G56)&lt;=1)*1,""))),"")</f>
        <v/>
      </c>
      <c r="CG56" s="273"/>
      <c r="CI56" s="238">
        <f t="shared" si="6"/>
        <v>61</v>
      </c>
      <c r="CJ56" s="239" t="str">
        <f t="shared" si="805"/>
        <v>Saudi Arabia</v>
      </c>
      <c r="CK56" s="240">
        <f t="shared" si="44"/>
        <v>17</v>
      </c>
      <c r="CL56" s="239" t="str">
        <f t="shared" si="806"/>
        <v>Uruguay</v>
      </c>
      <c r="CM56" s="275"/>
      <c r="CN56" s="275"/>
      <c r="CO56" s="271"/>
      <c r="CP56" s="240" t="str">
        <f t="shared" si="807"/>
        <v/>
      </c>
      <c r="CQ56" s="240" t="str">
        <f>IF((CP56&lt;&gt;""),IF(OR($F56&lt;&gt;$G56,PrSettings!$M$4="●"),(($F56-$G56)=(CM56-CN56))*1,0),"")</f>
        <v/>
      </c>
      <c r="CR56" s="240" t="str">
        <f t="shared" si="808"/>
        <v/>
      </c>
      <c r="CS56" s="240" t="str">
        <f>IF(CP56&lt;&gt;"",IF(ABS($F56-$G56)&gt;=PrSettings!$M$7,(ABS($F56-$G56-CM56+CN56)&lt;=1)*1,IF(AND(CP56,$F56=$G56,$F56&gt;=PrSettings!$M$6),(ABS(CM56-$F56)&lt;=1)*1,IF(AND(CP56,$F56+$G56&gt;=PrSettings!$M$8),(ABS(CM56-$F56)+ABS(CN56-$G56)&lt;=1)*1,""))),"")</f>
        <v/>
      </c>
      <c r="CT56" s="273"/>
      <c r="CV56" s="238">
        <f t="shared" si="7"/>
        <v>61</v>
      </c>
      <c r="CW56" s="239" t="str">
        <f t="shared" si="809"/>
        <v>Saudi Arabia</v>
      </c>
      <c r="CX56" s="240">
        <f t="shared" si="47"/>
        <v>17</v>
      </c>
      <c r="CY56" s="239" t="str">
        <f t="shared" si="810"/>
        <v>Uruguay</v>
      </c>
      <c r="CZ56" s="275"/>
      <c r="DA56" s="275"/>
      <c r="DB56" s="271"/>
      <c r="DC56" s="240" t="str">
        <f t="shared" si="811"/>
        <v/>
      </c>
      <c r="DD56" s="240" t="str">
        <f>IF((DC56&lt;&gt;""),IF(OR($F56&lt;&gt;$G56,PrSettings!$M$4="●"),(($F56-$G56)=(CZ56-DA56))*1,0),"")</f>
        <v/>
      </c>
      <c r="DE56" s="240" t="str">
        <f t="shared" si="812"/>
        <v/>
      </c>
      <c r="DF56" s="240" t="str">
        <f>IF(DC56&lt;&gt;"",IF(ABS($F56-$G56)&gt;=PrSettings!$M$7,(ABS($F56-$G56-CZ56+DA56)&lt;=1)*1,IF(AND(DC56,$F56=$G56,$F56&gt;=PrSettings!$M$6),(ABS(CZ56-$F56)&lt;=1)*1,IF(AND(DC56,$F56+$G56&gt;=PrSettings!$M$8),(ABS(CZ56-$F56)+ABS(DA56-$G56)&lt;=1)*1,""))),"")</f>
        <v/>
      </c>
      <c r="DG56" s="273"/>
      <c r="DI56" s="238">
        <f t="shared" si="8"/>
        <v>61</v>
      </c>
      <c r="DJ56" s="239" t="str">
        <f t="shared" si="813"/>
        <v>Saudi Arabia</v>
      </c>
      <c r="DK56" s="240">
        <f t="shared" si="50"/>
        <v>17</v>
      </c>
      <c r="DL56" s="239" t="str">
        <f t="shared" si="814"/>
        <v>Uruguay</v>
      </c>
      <c r="DM56" s="275"/>
      <c r="DN56" s="275"/>
      <c r="DO56" s="271"/>
      <c r="DP56" s="240" t="str">
        <f t="shared" si="815"/>
        <v/>
      </c>
      <c r="DQ56" s="240" t="str">
        <f>IF((DP56&lt;&gt;""),IF(OR($F56&lt;&gt;$G56,PrSettings!$M$4="●"),(($F56-$G56)=(DM56-DN56))*1,0),"")</f>
        <v/>
      </c>
      <c r="DR56" s="240" t="str">
        <f t="shared" si="816"/>
        <v/>
      </c>
      <c r="DS56" s="240" t="str">
        <f>IF(DP56&lt;&gt;"",IF(ABS($F56-$G56)&gt;=PrSettings!$M$7,(ABS($F56-$G56-DM56+DN56)&lt;=1)*1,IF(AND(DP56,$F56=$G56,$F56&gt;=PrSettings!$M$6),(ABS(DM56-$F56)&lt;=1)*1,IF(AND(DP56,$F56+$G56&gt;=PrSettings!$M$8),(ABS(DM56-$F56)+ABS(DN56-$G56)&lt;=1)*1,""))),"")</f>
        <v/>
      </c>
      <c r="DT56" s="273"/>
      <c r="DV56" s="238">
        <f t="shared" si="9"/>
        <v>61</v>
      </c>
      <c r="DW56" s="239" t="str">
        <f t="shared" si="817"/>
        <v>Saudi Arabia</v>
      </c>
      <c r="DX56" s="240">
        <f t="shared" si="53"/>
        <v>17</v>
      </c>
      <c r="DY56" s="239" t="str">
        <f t="shared" si="818"/>
        <v>Uruguay</v>
      </c>
      <c r="DZ56" s="275"/>
      <c r="EA56" s="275"/>
      <c r="EB56" s="271"/>
      <c r="EC56" s="240" t="str">
        <f t="shared" si="819"/>
        <v/>
      </c>
      <c r="ED56" s="240" t="str">
        <f>IF((EC56&lt;&gt;""),IF(OR($F56&lt;&gt;$G56,PrSettings!$M$4="●"),(($F56-$G56)=(DZ56-EA56))*1,0),"")</f>
        <v/>
      </c>
      <c r="EE56" s="240" t="str">
        <f t="shared" si="820"/>
        <v/>
      </c>
      <c r="EF56" s="240" t="str">
        <f>IF(EC56&lt;&gt;"",IF(ABS($F56-$G56)&gt;=PrSettings!$M$7,(ABS($F56-$G56-DZ56+EA56)&lt;=1)*1,IF(AND(EC56,$F56=$G56,$F56&gt;=PrSettings!$M$6),(ABS(DZ56-$F56)&lt;=1)*1,IF(AND(EC56,$F56+$G56&gt;=PrSettings!$M$8),(ABS(DZ56-$F56)+ABS(EA56-$G56)&lt;=1)*1,""))),"")</f>
        <v/>
      </c>
      <c r="EG56" s="273"/>
      <c r="EI56" s="238">
        <f t="shared" si="10"/>
        <v>61</v>
      </c>
      <c r="EJ56" s="239" t="str">
        <f t="shared" si="821"/>
        <v>Saudi Arabia</v>
      </c>
      <c r="EK56" s="240">
        <f t="shared" si="56"/>
        <v>17</v>
      </c>
      <c r="EL56" s="239" t="str">
        <f t="shared" si="822"/>
        <v>Uruguay</v>
      </c>
      <c r="EM56" s="275"/>
      <c r="EN56" s="275"/>
      <c r="EO56" s="271"/>
      <c r="EP56" s="240" t="str">
        <f t="shared" si="823"/>
        <v/>
      </c>
      <c r="EQ56" s="240" t="str">
        <f>IF((EP56&lt;&gt;""),IF(OR($F56&lt;&gt;$G56,PrSettings!$M$4="●"),(($F56-$G56)=(EM56-EN56))*1,0),"")</f>
        <v/>
      </c>
      <c r="ER56" s="240" t="str">
        <f t="shared" si="824"/>
        <v/>
      </c>
      <c r="ES56" s="240" t="str">
        <f>IF(EP56&lt;&gt;"",IF(ABS($F56-$G56)&gt;=PrSettings!$M$7,(ABS($F56-$G56-EM56+EN56)&lt;=1)*1,IF(AND(EP56,$F56=$G56,$F56&gt;=PrSettings!$M$6),(ABS(EM56-$F56)&lt;=1)*1,IF(AND(EP56,$F56+$G56&gt;=PrSettings!$M$8),(ABS(EM56-$F56)+ABS(EN56-$G56)&lt;=1)*1,""))),"")</f>
        <v/>
      </c>
      <c r="ET56" s="273"/>
      <c r="EV56" s="238">
        <f t="shared" si="11"/>
        <v>61</v>
      </c>
      <c r="EW56" s="239" t="str">
        <f t="shared" si="825"/>
        <v>Saudi Arabia</v>
      </c>
      <c r="EX56" s="240">
        <f t="shared" si="59"/>
        <v>17</v>
      </c>
      <c r="EY56" s="239" t="str">
        <f t="shared" si="826"/>
        <v>Uruguay</v>
      </c>
      <c r="EZ56" s="275"/>
      <c r="FA56" s="275"/>
      <c r="FB56" s="271"/>
      <c r="FC56" s="240" t="str">
        <f t="shared" si="827"/>
        <v/>
      </c>
      <c r="FD56" s="240" t="str">
        <f>IF((FC56&lt;&gt;""),IF(OR($F56&lt;&gt;$G56,PrSettings!$M$4="●"),(($F56-$G56)=(EZ56-FA56))*1,0),"")</f>
        <v/>
      </c>
      <c r="FE56" s="240" t="str">
        <f t="shared" si="828"/>
        <v/>
      </c>
      <c r="FF56" s="240" t="str">
        <f>IF(FC56&lt;&gt;"",IF(ABS($F56-$G56)&gt;=PrSettings!$M$7,(ABS($F56-$G56-EZ56+FA56)&lt;=1)*1,IF(AND(FC56,$F56=$G56,$F56&gt;=PrSettings!$M$6),(ABS(EZ56-$F56)&lt;=1)*1,IF(AND(FC56,$F56+$G56&gt;=PrSettings!$M$8),(ABS(EZ56-$F56)+ABS(FA56-$G56)&lt;=1)*1,""))),"")</f>
        <v/>
      </c>
      <c r="FG56" s="273"/>
      <c r="FI56" s="238">
        <f t="shared" si="12"/>
        <v>61</v>
      </c>
      <c r="FJ56" s="239" t="str">
        <f t="shared" si="829"/>
        <v>Saudi Arabia</v>
      </c>
      <c r="FK56" s="240">
        <f t="shared" si="62"/>
        <v>17</v>
      </c>
      <c r="FL56" s="239" t="str">
        <f t="shared" si="830"/>
        <v>Uruguay</v>
      </c>
      <c r="FM56" s="275"/>
      <c r="FN56" s="275"/>
      <c r="FO56" s="271"/>
      <c r="FP56" s="240" t="str">
        <f t="shared" si="831"/>
        <v/>
      </c>
      <c r="FQ56" s="240" t="str">
        <f>IF((FP56&lt;&gt;""),IF(OR($F56&lt;&gt;$G56,PrSettings!$M$4="●"),(($F56-$G56)=(FM56-FN56))*1,0),"")</f>
        <v/>
      </c>
      <c r="FR56" s="240" t="str">
        <f t="shared" si="832"/>
        <v/>
      </c>
      <c r="FS56" s="240" t="str">
        <f>IF(FP56&lt;&gt;"",IF(ABS($F56-$G56)&gt;=PrSettings!$M$7,(ABS($F56-$G56-FM56+FN56)&lt;=1)*1,IF(AND(FP56,$F56=$G56,$F56&gt;=PrSettings!$M$6),(ABS(FM56-$F56)&lt;=1)*1,IF(AND(FP56,$F56+$G56&gt;=PrSettings!$M$8),(ABS(FM56-$F56)+ABS(FN56-$G56)&lt;=1)*1,""))),"")</f>
        <v/>
      </c>
      <c r="FT56" s="273"/>
      <c r="FV56" s="238">
        <f t="shared" si="13"/>
        <v>61</v>
      </c>
      <c r="FW56" s="239" t="str">
        <f t="shared" si="833"/>
        <v>Saudi Arabia</v>
      </c>
      <c r="FX56" s="240">
        <f t="shared" si="65"/>
        <v>17</v>
      </c>
      <c r="FY56" s="239" t="str">
        <f t="shared" si="834"/>
        <v>Uruguay</v>
      </c>
      <c r="FZ56" s="275"/>
      <c r="GA56" s="275"/>
      <c r="GB56" s="271"/>
      <c r="GC56" s="240" t="str">
        <f t="shared" si="835"/>
        <v/>
      </c>
      <c r="GD56" s="240" t="str">
        <f>IF((GC56&lt;&gt;""),IF(OR($F56&lt;&gt;$G56,PrSettings!$M$4="●"),(($F56-$G56)=(FZ56-GA56))*1,0),"")</f>
        <v/>
      </c>
      <c r="GE56" s="240" t="str">
        <f t="shared" si="836"/>
        <v/>
      </c>
      <c r="GF56" s="240" t="str">
        <f>IF(GC56&lt;&gt;"",IF(ABS($F56-$G56)&gt;=PrSettings!$M$7,(ABS($F56-$G56-FZ56+GA56)&lt;=1)*1,IF(AND(GC56,$F56=$G56,$F56&gt;=PrSettings!$M$6),(ABS(FZ56-$F56)&lt;=1)*1,IF(AND(GC56,$F56+$G56&gt;=PrSettings!$M$8),(ABS(FZ56-$F56)+ABS(GA56-$G56)&lt;=1)*1,""))),"")</f>
        <v/>
      </c>
      <c r="GG56" s="273"/>
      <c r="GI56" s="238">
        <f t="shared" si="14"/>
        <v>61</v>
      </c>
      <c r="GJ56" s="239" t="str">
        <f t="shared" si="837"/>
        <v>Saudi Arabia</v>
      </c>
      <c r="GK56" s="240">
        <f t="shared" si="68"/>
        <v>17</v>
      </c>
      <c r="GL56" s="239" t="str">
        <f t="shared" si="838"/>
        <v>Uruguay</v>
      </c>
      <c r="GM56" s="275"/>
      <c r="GN56" s="275"/>
      <c r="GO56" s="271"/>
      <c r="GP56" s="240" t="str">
        <f t="shared" si="839"/>
        <v/>
      </c>
      <c r="GQ56" s="240" t="str">
        <f>IF((GP56&lt;&gt;""),IF(OR($F56&lt;&gt;$G56,PrSettings!$M$4="●"),(($F56-$G56)=(GM56-GN56))*1,0),"")</f>
        <v/>
      </c>
      <c r="GR56" s="240" t="str">
        <f t="shared" si="840"/>
        <v/>
      </c>
      <c r="GS56" s="240" t="str">
        <f>IF(GP56&lt;&gt;"",IF(ABS($F56-$G56)&gt;=PrSettings!$M$7,(ABS($F56-$G56-GM56+GN56)&lt;=1)*1,IF(AND(GP56,$F56=$G56,$F56&gt;=PrSettings!$M$6),(ABS(GM56-$F56)&lt;=1)*1,IF(AND(GP56,$F56+$G56&gt;=PrSettings!$M$8),(ABS(GM56-$F56)+ABS(GN56-$G56)&lt;=1)*1,""))),"")</f>
        <v/>
      </c>
      <c r="GT56" s="273"/>
      <c r="GV56" s="238">
        <f t="shared" si="15"/>
        <v>61</v>
      </c>
      <c r="GW56" s="239" t="str">
        <f t="shared" si="841"/>
        <v>Saudi Arabia</v>
      </c>
      <c r="GX56" s="240">
        <f t="shared" si="71"/>
        <v>17</v>
      </c>
      <c r="GY56" s="239" t="str">
        <f t="shared" si="842"/>
        <v>Uruguay</v>
      </c>
      <c r="GZ56" s="275"/>
      <c r="HA56" s="275"/>
      <c r="HB56" s="271"/>
      <c r="HC56" s="240" t="str">
        <f t="shared" si="843"/>
        <v/>
      </c>
      <c r="HD56" s="240" t="str">
        <f>IF((HC56&lt;&gt;""),IF(OR($F56&lt;&gt;$G56,PrSettings!$M$4="●"),(($F56-$G56)=(GZ56-HA56))*1,0),"")</f>
        <v/>
      </c>
      <c r="HE56" s="240" t="str">
        <f t="shared" si="844"/>
        <v/>
      </c>
      <c r="HF56" s="240" t="str">
        <f>IF(HC56&lt;&gt;"",IF(ABS($F56-$G56)&gt;=PrSettings!$M$7,(ABS($F56-$G56-GZ56+HA56)&lt;=1)*1,IF(AND(HC56,$F56=$G56,$F56&gt;=PrSettings!$M$6),(ABS(GZ56-$F56)&lt;=1)*1,IF(AND(HC56,$F56+$G56&gt;=PrSettings!$M$8),(ABS(GZ56-$F56)+ABS(HA56-$G56)&lt;=1)*1,""))),"")</f>
        <v/>
      </c>
      <c r="HG56" s="273"/>
      <c r="HI56" s="238">
        <f t="shared" si="16"/>
        <v>61</v>
      </c>
      <c r="HJ56" s="239" t="str">
        <f t="shared" si="845"/>
        <v>Saudi Arabia</v>
      </c>
      <c r="HK56" s="240">
        <f t="shared" si="74"/>
        <v>17</v>
      </c>
      <c r="HL56" s="239" t="str">
        <f t="shared" si="846"/>
        <v>Uruguay</v>
      </c>
      <c r="HM56" s="275"/>
      <c r="HN56" s="275"/>
      <c r="HO56" s="271"/>
      <c r="HP56" s="240" t="str">
        <f t="shared" si="847"/>
        <v/>
      </c>
      <c r="HQ56" s="240" t="str">
        <f>IF((HP56&lt;&gt;""),IF(OR($F56&lt;&gt;$G56,PrSettings!$M$4="●"),(($F56-$G56)=(HM56-HN56))*1,0),"")</f>
        <v/>
      </c>
      <c r="HR56" s="240" t="str">
        <f t="shared" si="848"/>
        <v/>
      </c>
      <c r="HS56" s="240" t="str">
        <f>IF(HP56&lt;&gt;"",IF(ABS($F56-$G56)&gt;=PrSettings!$M$7,(ABS($F56-$G56-HM56+HN56)&lt;=1)*1,IF(AND(HP56,$F56=$G56,$F56&gt;=PrSettings!$M$6),(ABS(HM56-$F56)&lt;=1)*1,IF(AND(HP56,$F56+$G56&gt;=PrSettings!$M$8),(ABS(HM56-$F56)+ABS(HN56-$G56)&lt;=1)*1,""))),"")</f>
        <v/>
      </c>
      <c r="HT56" s="273"/>
      <c r="HV56" s="238">
        <f t="shared" si="17"/>
        <v>61</v>
      </c>
      <c r="HW56" s="239" t="str">
        <f t="shared" si="849"/>
        <v>Saudi Arabia</v>
      </c>
      <c r="HX56" s="240">
        <f t="shared" si="77"/>
        <v>17</v>
      </c>
      <c r="HY56" s="239" t="str">
        <f t="shared" si="850"/>
        <v>Uruguay</v>
      </c>
      <c r="HZ56" s="275"/>
      <c r="IA56" s="275"/>
      <c r="IB56" s="271"/>
      <c r="IC56" s="240" t="str">
        <f t="shared" si="851"/>
        <v/>
      </c>
      <c r="ID56" s="240" t="str">
        <f>IF((IC56&lt;&gt;""),IF(OR($F56&lt;&gt;$G56,PrSettings!$M$4="●"),(($F56-$G56)=(HZ56-IA56))*1,0),"")</f>
        <v/>
      </c>
      <c r="IE56" s="240" t="str">
        <f t="shared" si="852"/>
        <v/>
      </c>
      <c r="IF56" s="240" t="str">
        <f>IF(IC56&lt;&gt;"",IF(ABS($F56-$G56)&gt;=PrSettings!$M$7,(ABS($F56-$G56-HZ56+IA56)&lt;=1)*1,IF(AND(IC56,$F56=$G56,$F56&gt;=PrSettings!$M$6),(ABS(HZ56-$F56)&lt;=1)*1,IF(AND(IC56,$F56+$G56&gt;=PrSettings!$M$8),(ABS(HZ56-$F56)+ABS(IA56-$G56)&lt;=1)*1,""))),"")</f>
        <v/>
      </c>
      <c r="IG56" s="273"/>
      <c r="II56" s="238">
        <f t="shared" si="18"/>
        <v>61</v>
      </c>
      <c r="IJ56" s="239" t="str">
        <f t="shared" si="853"/>
        <v>Saudi Arabia</v>
      </c>
      <c r="IK56" s="240">
        <f t="shared" si="80"/>
        <v>17</v>
      </c>
      <c r="IL56" s="239" t="str">
        <f t="shared" si="854"/>
        <v>Uruguay</v>
      </c>
      <c r="IM56" s="275"/>
      <c r="IN56" s="275"/>
      <c r="IO56" s="271"/>
      <c r="IP56" s="240" t="str">
        <f t="shared" si="855"/>
        <v/>
      </c>
      <c r="IQ56" s="240" t="str">
        <f>IF((IP56&lt;&gt;""),IF(OR($F56&lt;&gt;$G56,PrSettings!$M$4="●"),(($F56-$G56)=(IM56-IN56))*1,0),"")</f>
        <v/>
      </c>
      <c r="IR56" s="240" t="str">
        <f t="shared" si="856"/>
        <v/>
      </c>
      <c r="IS56" s="240" t="str">
        <f>IF(IP56&lt;&gt;"",IF(ABS($F56-$G56)&gt;=PrSettings!$M$7,(ABS($F56-$G56-IM56+IN56)&lt;=1)*1,IF(AND(IP56,$F56=$G56,$F56&gt;=PrSettings!$M$6),(ABS(IM56-$F56)&lt;=1)*1,IF(AND(IP56,$F56+$G56&gt;=PrSettings!$M$8),(ABS(IM56-$F56)+ABS(IN56-$G56)&lt;=1)*1,""))),"")</f>
        <v/>
      </c>
      <c r="IT56" s="273"/>
      <c r="IV56" s="238">
        <f t="shared" si="19"/>
        <v>61</v>
      </c>
      <c r="IW56" s="239" t="str">
        <f t="shared" si="857"/>
        <v>Saudi Arabia</v>
      </c>
      <c r="IX56" s="240">
        <f t="shared" si="83"/>
        <v>17</v>
      </c>
      <c r="IY56" s="239" t="str">
        <f t="shared" si="858"/>
        <v>Uruguay</v>
      </c>
      <c r="IZ56" s="275"/>
      <c r="JA56" s="275"/>
      <c r="JB56" s="271"/>
      <c r="JC56" s="240" t="str">
        <f t="shared" si="859"/>
        <v/>
      </c>
      <c r="JD56" s="240" t="str">
        <f>IF((JC56&lt;&gt;""),IF(OR($F56&lt;&gt;$G56,PrSettings!$M$4="●"),(($F56-$G56)=(IZ56-JA56))*1,0),"")</f>
        <v/>
      </c>
      <c r="JE56" s="240" t="str">
        <f t="shared" si="860"/>
        <v/>
      </c>
      <c r="JF56" s="240" t="str">
        <f>IF(JC56&lt;&gt;"",IF(ABS($F56-$G56)&gt;=PrSettings!$M$7,(ABS($F56-$G56-IZ56+JA56)&lt;=1)*1,IF(AND(JC56,$F56=$G56,$F56&gt;=PrSettings!$M$6),(ABS(IZ56-$F56)&lt;=1)*1,IF(AND(JC56,$F56+$G56&gt;=PrSettings!$M$8),(ABS(IZ56-$F56)+ABS(JA56-$G56)&lt;=1)*1,""))),"")</f>
        <v/>
      </c>
      <c r="JG56" s="273"/>
      <c r="JI56" s="238">
        <f t="shared" si="20"/>
        <v>61</v>
      </c>
      <c r="JJ56" s="239" t="str">
        <f t="shared" si="861"/>
        <v>Saudi Arabia</v>
      </c>
      <c r="JK56" s="240">
        <f t="shared" si="86"/>
        <v>17</v>
      </c>
      <c r="JL56" s="239" t="str">
        <f t="shared" si="862"/>
        <v>Uruguay</v>
      </c>
      <c r="JM56" s="275"/>
      <c r="JN56" s="275"/>
      <c r="JO56" s="271"/>
      <c r="JP56" s="240" t="str">
        <f t="shared" si="863"/>
        <v/>
      </c>
      <c r="JQ56" s="240" t="str">
        <f>IF((JP56&lt;&gt;""),IF(OR($F56&lt;&gt;$G56,PrSettings!$M$4="●"),(($F56-$G56)=(JM56-JN56))*1,0),"")</f>
        <v/>
      </c>
      <c r="JR56" s="240" t="str">
        <f t="shared" si="864"/>
        <v/>
      </c>
      <c r="JS56" s="240" t="str">
        <f>IF(JP56&lt;&gt;"",IF(ABS($F56-$G56)&gt;=PrSettings!$M$7,(ABS($F56-$G56-JM56+JN56)&lt;=1)*1,IF(AND(JP56,$F56=$G56,$F56&gt;=PrSettings!$M$6),(ABS(JM56-$F56)&lt;=1)*1,IF(AND(JP56,$F56+$G56&gt;=PrSettings!$M$8),(ABS(JM56-$F56)+ABS(JN56-$G56)&lt;=1)*1,""))),"")</f>
        <v/>
      </c>
      <c r="JT56" s="273"/>
      <c r="JV56" s="238">
        <f t="shared" si="21"/>
        <v>61</v>
      </c>
      <c r="JW56" s="239" t="str">
        <f t="shared" si="865"/>
        <v>Saudi Arabia</v>
      </c>
      <c r="JX56" s="240">
        <f t="shared" si="89"/>
        <v>17</v>
      </c>
      <c r="JY56" s="239" t="str">
        <f t="shared" si="866"/>
        <v>Uruguay</v>
      </c>
      <c r="JZ56" s="275"/>
      <c r="KA56" s="275"/>
      <c r="KB56" s="271"/>
      <c r="KC56" s="240" t="str">
        <f t="shared" si="867"/>
        <v/>
      </c>
      <c r="KD56" s="240" t="str">
        <f>IF((KC56&lt;&gt;""),IF(OR($F56&lt;&gt;$G56,PrSettings!$M$4="●"),(($F56-$G56)=(JZ56-KA56))*1,0),"")</f>
        <v/>
      </c>
      <c r="KE56" s="240" t="str">
        <f t="shared" si="868"/>
        <v/>
      </c>
      <c r="KF56" s="240" t="str">
        <f>IF(KC56&lt;&gt;"",IF(ABS($F56-$G56)&gt;=PrSettings!$M$7,(ABS($F56-$G56-JZ56+KA56)&lt;=1)*1,IF(AND(KC56,$F56=$G56,$F56&gt;=PrSettings!$M$6),(ABS(JZ56-$F56)&lt;=1)*1,IF(AND(KC56,$F56+$G56&gt;=PrSettings!$M$8),(ABS(JZ56-$F56)+ABS(KA56-$G56)&lt;=1)*1,""))),"")</f>
        <v/>
      </c>
      <c r="KG56" s="273"/>
      <c r="KI56" s="238">
        <f t="shared" si="22"/>
        <v>61</v>
      </c>
      <c r="KJ56" s="239" t="str">
        <f t="shared" si="869"/>
        <v>Saudi Arabia</v>
      </c>
      <c r="KK56" s="240">
        <f t="shared" si="92"/>
        <v>17</v>
      </c>
      <c r="KL56" s="239" t="str">
        <f t="shared" si="870"/>
        <v>Uruguay</v>
      </c>
      <c r="KM56" s="275"/>
      <c r="KN56" s="275"/>
      <c r="KO56" s="271"/>
      <c r="KP56" s="240" t="str">
        <f t="shared" si="871"/>
        <v/>
      </c>
      <c r="KQ56" s="240" t="str">
        <f>IF((KP56&lt;&gt;""),IF(OR($F56&lt;&gt;$G56,PrSettings!$M$4="●"),(($F56-$G56)=(KM56-KN56))*1,0),"")</f>
        <v/>
      </c>
      <c r="KR56" s="240" t="str">
        <f t="shared" si="872"/>
        <v/>
      </c>
      <c r="KS56" s="240" t="str">
        <f>IF(KP56&lt;&gt;"",IF(ABS($F56-$G56)&gt;=PrSettings!$M$7,(ABS($F56-$G56-KM56+KN56)&lt;=1)*1,IF(AND(KP56,$F56=$G56,$F56&gt;=PrSettings!$M$6),(ABS(KM56-$F56)&lt;=1)*1,IF(AND(KP56,$F56+$G56&gt;=PrSettings!$M$8),(ABS(KM56-$F56)+ABS(KN56-$G56)&lt;=1)*1,""))),"")</f>
        <v/>
      </c>
      <c r="KT56" s="273"/>
      <c r="KV56" s="238">
        <f t="shared" si="23"/>
        <v>61</v>
      </c>
      <c r="KW56" s="239" t="str">
        <f t="shared" si="873"/>
        <v>Saudi Arabia</v>
      </c>
      <c r="KX56" s="240">
        <f t="shared" si="95"/>
        <v>17</v>
      </c>
      <c r="KY56" s="239" t="str">
        <f t="shared" si="874"/>
        <v>Uruguay</v>
      </c>
      <c r="KZ56" s="275"/>
      <c r="LA56" s="275"/>
      <c r="LB56" s="271"/>
      <c r="LC56" s="240" t="str">
        <f t="shared" si="875"/>
        <v/>
      </c>
      <c r="LD56" s="240" t="str">
        <f>IF((LC56&lt;&gt;""),IF(OR($F56&lt;&gt;$G56,PrSettings!$M$4="●"),(($F56-$G56)=(KZ56-LA56))*1,0),"")</f>
        <v/>
      </c>
      <c r="LE56" s="240" t="str">
        <f t="shared" si="876"/>
        <v/>
      </c>
      <c r="LF56" s="240" t="str">
        <f>IF(LC56&lt;&gt;"",IF(ABS($F56-$G56)&gt;=PrSettings!$M$7,(ABS($F56-$G56-KZ56+LA56)&lt;=1)*1,IF(AND(LC56,$F56=$G56,$F56&gt;=PrSettings!$M$6),(ABS(KZ56-$F56)&lt;=1)*1,IF(AND(LC56,$F56+$G56&gt;=PrSettings!$M$8),(ABS(KZ56-$F56)+ABS(LA56-$G56)&lt;=1)*1,""))),"")</f>
        <v/>
      </c>
      <c r="LG56" s="273"/>
      <c r="LI56" s="238">
        <f t="shared" si="24"/>
        <v>61</v>
      </c>
      <c r="LJ56" s="239" t="str">
        <f t="shared" si="877"/>
        <v>Saudi Arabia</v>
      </c>
      <c r="LK56" s="240">
        <f t="shared" si="98"/>
        <v>17</v>
      </c>
      <c r="LL56" s="239" t="str">
        <f t="shared" si="878"/>
        <v>Uruguay</v>
      </c>
      <c r="LM56" s="275"/>
      <c r="LN56" s="275"/>
      <c r="LO56" s="271"/>
      <c r="LP56" s="240" t="str">
        <f t="shared" si="879"/>
        <v/>
      </c>
      <c r="LQ56" s="240" t="str">
        <f>IF((LP56&lt;&gt;""),IF(OR($F56&lt;&gt;$G56,PrSettings!$M$4="●"),(($F56-$G56)=(LM56-LN56))*1,0),"")</f>
        <v/>
      </c>
      <c r="LR56" s="240" t="str">
        <f t="shared" si="880"/>
        <v/>
      </c>
      <c r="LS56" s="240" t="str">
        <f>IF(LP56&lt;&gt;"",IF(ABS($F56-$G56)&gt;=PrSettings!$M$7,(ABS($F56-$G56-LM56+LN56)&lt;=1)*1,IF(AND(LP56,$F56=$G56,$F56&gt;=PrSettings!$M$6),(ABS(LM56-$F56)&lt;=1)*1,IF(AND(LP56,$F56+$G56&gt;=PrSettings!$M$8),(ABS(LM56-$F56)+ABS(LN56-$G56)&lt;=1)*1,""))),"")</f>
        <v/>
      </c>
      <c r="LT56" s="273"/>
      <c r="LV56" s="238">
        <f t="shared" si="25"/>
        <v>61</v>
      </c>
      <c r="LW56" s="239" t="str">
        <f t="shared" si="881"/>
        <v>Saudi Arabia</v>
      </c>
      <c r="LX56" s="240">
        <f t="shared" si="101"/>
        <v>17</v>
      </c>
      <c r="LY56" s="239" t="str">
        <f t="shared" si="882"/>
        <v>Uruguay</v>
      </c>
      <c r="LZ56" s="275"/>
      <c r="MA56" s="275"/>
      <c r="MB56" s="271"/>
      <c r="MC56" s="240" t="str">
        <f t="shared" si="883"/>
        <v/>
      </c>
      <c r="MD56" s="240" t="str">
        <f>IF((MC56&lt;&gt;""),IF(OR($F56&lt;&gt;$G56,PrSettings!$M$4="●"),(($F56-$G56)=(LZ56-MA56))*1,0),"")</f>
        <v/>
      </c>
      <c r="ME56" s="240" t="str">
        <f t="shared" si="884"/>
        <v/>
      </c>
      <c r="MF56" s="240" t="str">
        <f>IF(MC56&lt;&gt;"",IF(ABS($F56-$G56)&gt;=PrSettings!$M$7,(ABS($F56-$G56-LZ56+MA56)&lt;=1)*1,IF(AND(MC56,$F56=$G56,$F56&gt;=PrSettings!$M$6),(ABS(LZ56-$F56)&lt;=1)*1,IF(AND(MC56,$F56+$G56&gt;=PrSettings!$M$8),(ABS(LZ56-$F56)+ABS(MA56-$G56)&lt;=1)*1,""))),"")</f>
        <v/>
      </c>
      <c r="MG56" s="273"/>
    </row>
    <row r="57" spans="2:345" x14ac:dyDescent="0.25">
      <c r="B57" s="238">
        <f>INDEX(Groups!$C$7:$C$65,MATCH(C57,Groups!$D$7:$D$65,0))</f>
        <v>2</v>
      </c>
      <c r="C57" s="239" t="str">
        <f>CalcH!$P$24</f>
        <v>Spain</v>
      </c>
      <c r="D57" s="240">
        <f>INDEX(Groups!$C$7:$C$65,MATCH(E57,Groups!$D$7:$D$65,0))</f>
        <v>61</v>
      </c>
      <c r="E57" s="239" t="str">
        <f>CalcH!$Q$24</f>
        <v>Saudi Arabia</v>
      </c>
      <c r="F57" s="241" t="str">
        <f>CalcH!$R$24</f>
        <v/>
      </c>
      <c r="G57" s="242" t="str">
        <f>CalcH!$S$24</f>
        <v/>
      </c>
      <c r="I57" s="238">
        <f t="shared" si="468"/>
        <v>2</v>
      </c>
      <c r="J57" s="239" t="str">
        <f t="shared" si="781"/>
        <v>Spain</v>
      </c>
      <c r="K57" s="240">
        <f t="shared" si="26"/>
        <v>61</v>
      </c>
      <c r="L57" s="239" t="str">
        <f t="shared" si="782"/>
        <v>Saudi Arabia</v>
      </c>
      <c r="M57" s="275"/>
      <c r="N57" s="275"/>
      <c r="O57" s="271"/>
      <c r="P57" s="240" t="str">
        <f t="shared" si="783"/>
        <v/>
      </c>
      <c r="Q57" s="240" t="str">
        <f>IF((P57&lt;&gt;""),IF(OR($F57&lt;&gt;$G57,PrSettings!$M$4="●"),(($F57-$G57)=(M57-N57))*1,0),"")</f>
        <v/>
      </c>
      <c r="R57" s="240" t="str">
        <f t="shared" si="784"/>
        <v/>
      </c>
      <c r="S57" s="240" t="str">
        <f>IF(P57&lt;&gt;"",IF(ABS($F57-$G57)&gt;=PrSettings!$M$7,(ABS($F57-$G57-M57+N57)&lt;=1)*1,IF(AND(P57,$F57=$G57,$F57&gt;=PrSettings!$M$6),(ABS(M57-$F57)&lt;=1)*1,IF(AND(P57,$F57+$G57&gt;=PrSettings!$M$8),(ABS(M57-$F57)+ABS(N57-$G57)&lt;=1)*1,""))),"")</f>
        <v/>
      </c>
      <c r="T57" s="273"/>
      <c r="V57" s="238">
        <f t="shared" si="1"/>
        <v>2</v>
      </c>
      <c r="W57" s="239" t="str">
        <f t="shared" si="785"/>
        <v>Spain</v>
      </c>
      <c r="X57" s="240">
        <f t="shared" si="29"/>
        <v>61</v>
      </c>
      <c r="Y57" s="239" t="str">
        <f t="shared" si="786"/>
        <v>Saudi Arabia</v>
      </c>
      <c r="Z57" s="275"/>
      <c r="AA57" s="275"/>
      <c r="AB57" s="271"/>
      <c r="AC57" s="240" t="str">
        <f t="shared" si="787"/>
        <v/>
      </c>
      <c r="AD57" s="240" t="str">
        <f>IF((AC57&lt;&gt;""),IF(OR($F57&lt;&gt;$G57,PrSettings!$M$4="●"),(($F57-$G57)=(Z57-AA57))*1,0),"")</f>
        <v/>
      </c>
      <c r="AE57" s="240" t="str">
        <f t="shared" si="788"/>
        <v/>
      </c>
      <c r="AF57" s="240" t="str">
        <f>IF(AC57&lt;&gt;"",IF(ABS($F57-$G57)&gt;=PrSettings!$M$7,(ABS($F57-$G57-Z57+AA57)&lt;=1)*1,IF(AND(AC57,$F57=$G57,$F57&gt;=PrSettings!$M$6),(ABS(Z57-$F57)&lt;=1)*1,IF(AND(AC57,$F57+$G57&gt;=PrSettings!$M$8),(ABS(Z57-$F57)+ABS(AA57-$G57)&lt;=1)*1,""))),"")</f>
        <v/>
      </c>
      <c r="AG57" s="273"/>
      <c r="AI57" s="238">
        <f t="shared" si="2"/>
        <v>2</v>
      </c>
      <c r="AJ57" s="239" t="str">
        <f t="shared" si="789"/>
        <v>Spain</v>
      </c>
      <c r="AK57" s="240">
        <f t="shared" si="32"/>
        <v>61</v>
      </c>
      <c r="AL57" s="239" t="str">
        <f t="shared" si="790"/>
        <v>Saudi Arabia</v>
      </c>
      <c r="AM57" s="275"/>
      <c r="AN57" s="275"/>
      <c r="AO57" s="271"/>
      <c r="AP57" s="240" t="str">
        <f t="shared" si="791"/>
        <v/>
      </c>
      <c r="AQ57" s="240" t="str">
        <f>IF((AP57&lt;&gt;""),IF(OR($F57&lt;&gt;$G57,PrSettings!$M$4="●"),(($F57-$G57)=(AM57-AN57))*1,0),"")</f>
        <v/>
      </c>
      <c r="AR57" s="240" t="str">
        <f t="shared" si="792"/>
        <v/>
      </c>
      <c r="AS57" s="240" t="str">
        <f>IF(AP57&lt;&gt;"",IF(ABS($F57-$G57)&gt;=PrSettings!$M$7,(ABS($F57-$G57-AM57+AN57)&lt;=1)*1,IF(AND(AP57,$F57=$G57,$F57&gt;=PrSettings!$M$6),(ABS(AM57-$F57)&lt;=1)*1,IF(AND(AP57,$F57+$G57&gt;=PrSettings!$M$8),(ABS(AM57-$F57)+ABS(AN57-$G57)&lt;=1)*1,""))),"")</f>
        <v/>
      </c>
      <c r="AT57" s="273"/>
      <c r="AV57" s="238">
        <f t="shared" si="3"/>
        <v>2</v>
      </c>
      <c r="AW57" s="239" t="str">
        <f t="shared" si="793"/>
        <v>Spain</v>
      </c>
      <c r="AX57" s="240">
        <f t="shared" si="35"/>
        <v>61</v>
      </c>
      <c r="AY57" s="239" t="str">
        <f t="shared" si="794"/>
        <v>Saudi Arabia</v>
      </c>
      <c r="AZ57" s="275"/>
      <c r="BA57" s="275"/>
      <c r="BB57" s="271"/>
      <c r="BC57" s="240" t="str">
        <f t="shared" si="795"/>
        <v/>
      </c>
      <c r="BD57" s="240" t="str">
        <f>IF((BC57&lt;&gt;""),IF(OR($F57&lt;&gt;$G57,PrSettings!$M$4="●"),(($F57-$G57)=(AZ57-BA57))*1,0),"")</f>
        <v/>
      </c>
      <c r="BE57" s="240" t="str">
        <f t="shared" si="796"/>
        <v/>
      </c>
      <c r="BF57" s="240" t="str">
        <f>IF(BC57&lt;&gt;"",IF(ABS($F57-$G57)&gt;=PrSettings!$M$7,(ABS($F57-$G57-AZ57+BA57)&lt;=1)*1,IF(AND(BC57,$F57=$G57,$F57&gt;=PrSettings!$M$6),(ABS(AZ57-$F57)&lt;=1)*1,IF(AND(BC57,$F57+$G57&gt;=PrSettings!$M$8),(ABS(AZ57-$F57)+ABS(BA57-$G57)&lt;=1)*1,""))),"")</f>
        <v/>
      </c>
      <c r="BG57" s="273"/>
      <c r="BI57" s="238">
        <f t="shared" si="4"/>
        <v>2</v>
      </c>
      <c r="BJ57" s="239" t="str">
        <f t="shared" si="797"/>
        <v>Spain</v>
      </c>
      <c r="BK57" s="240">
        <f t="shared" si="38"/>
        <v>61</v>
      </c>
      <c r="BL57" s="239" t="str">
        <f t="shared" si="798"/>
        <v>Saudi Arabia</v>
      </c>
      <c r="BM57" s="275"/>
      <c r="BN57" s="275"/>
      <c r="BO57" s="271"/>
      <c r="BP57" s="240" t="str">
        <f t="shared" si="799"/>
        <v/>
      </c>
      <c r="BQ57" s="240" t="str">
        <f>IF((BP57&lt;&gt;""),IF(OR($F57&lt;&gt;$G57,PrSettings!$M$4="●"),(($F57-$G57)=(BM57-BN57))*1,0),"")</f>
        <v/>
      </c>
      <c r="BR57" s="240" t="str">
        <f t="shared" si="800"/>
        <v/>
      </c>
      <c r="BS57" s="240" t="str">
        <f>IF(BP57&lt;&gt;"",IF(ABS($F57-$G57)&gt;=PrSettings!$M$7,(ABS($F57-$G57-BM57+BN57)&lt;=1)*1,IF(AND(BP57,$F57=$G57,$F57&gt;=PrSettings!$M$6),(ABS(BM57-$F57)&lt;=1)*1,IF(AND(BP57,$F57+$G57&gt;=PrSettings!$M$8),(ABS(BM57-$F57)+ABS(BN57-$G57)&lt;=1)*1,""))),"")</f>
        <v/>
      </c>
      <c r="BT57" s="273"/>
      <c r="BV57" s="238">
        <f t="shared" si="5"/>
        <v>2</v>
      </c>
      <c r="BW57" s="239" t="str">
        <f t="shared" si="801"/>
        <v>Spain</v>
      </c>
      <c r="BX57" s="240">
        <f t="shared" si="41"/>
        <v>61</v>
      </c>
      <c r="BY57" s="239" t="str">
        <f t="shared" si="802"/>
        <v>Saudi Arabia</v>
      </c>
      <c r="BZ57" s="275"/>
      <c r="CA57" s="275"/>
      <c r="CB57" s="271"/>
      <c r="CC57" s="240" t="str">
        <f t="shared" si="803"/>
        <v/>
      </c>
      <c r="CD57" s="240" t="str">
        <f>IF((CC57&lt;&gt;""),IF(OR($F57&lt;&gt;$G57,PrSettings!$M$4="●"),(($F57-$G57)=(BZ57-CA57))*1,0),"")</f>
        <v/>
      </c>
      <c r="CE57" s="240" t="str">
        <f t="shared" si="804"/>
        <v/>
      </c>
      <c r="CF57" s="240" t="str">
        <f>IF(CC57&lt;&gt;"",IF(ABS($F57-$G57)&gt;=PrSettings!$M$7,(ABS($F57-$G57-BZ57+CA57)&lt;=1)*1,IF(AND(CC57,$F57=$G57,$F57&gt;=PrSettings!$M$6),(ABS(BZ57-$F57)&lt;=1)*1,IF(AND(CC57,$F57+$G57&gt;=PrSettings!$M$8),(ABS(BZ57-$F57)+ABS(CA57-$G57)&lt;=1)*1,""))),"")</f>
        <v/>
      </c>
      <c r="CG57" s="273"/>
      <c r="CI57" s="238">
        <f t="shared" si="6"/>
        <v>2</v>
      </c>
      <c r="CJ57" s="239" t="str">
        <f t="shared" si="805"/>
        <v>Spain</v>
      </c>
      <c r="CK57" s="240">
        <f t="shared" si="44"/>
        <v>61</v>
      </c>
      <c r="CL57" s="239" t="str">
        <f t="shared" si="806"/>
        <v>Saudi Arabia</v>
      </c>
      <c r="CM57" s="275"/>
      <c r="CN57" s="275"/>
      <c r="CO57" s="271"/>
      <c r="CP57" s="240" t="str">
        <f t="shared" si="807"/>
        <v/>
      </c>
      <c r="CQ57" s="240" t="str">
        <f>IF((CP57&lt;&gt;""),IF(OR($F57&lt;&gt;$G57,PrSettings!$M$4="●"),(($F57-$G57)=(CM57-CN57))*1,0),"")</f>
        <v/>
      </c>
      <c r="CR57" s="240" t="str">
        <f t="shared" si="808"/>
        <v/>
      </c>
      <c r="CS57" s="240" t="str">
        <f>IF(CP57&lt;&gt;"",IF(ABS($F57-$G57)&gt;=PrSettings!$M$7,(ABS($F57-$G57-CM57+CN57)&lt;=1)*1,IF(AND(CP57,$F57=$G57,$F57&gt;=PrSettings!$M$6),(ABS(CM57-$F57)&lt;=1)*1,IF(AND(CP57,$F57+$G57&gt;=PrSettings!$M$8),(ABS(CM57-$F57)+ABS(CN57-$G57)&lt;=1)*1,""))),"")</f>
        <v/>
      </c>
      <c r="CT57" s="273"/>
      <c r="CV57" s="238">
        <f t="shared" si="7"/>
        <v>2</v>
      </c>
      <c r="CW57" s="239" t="str">
        <f t="shared" si="809"/>
        <v>Spain</v>
      </c>
      <c r="CX57" s="240">
        <f t="shared" si="47"/>
        <v>61</v>
      </c>
      <c r="CY57" s="239" t="str">
        <f t="shared" si="810"/>
        <v>Saudi Arabia</v>
      </c>
      <c r="CZ57" s="275"/>
      <c r="DA57" s="275"/>
      <c r="DB57" s="271"/>
      <c r="DC57" s="240" t="str">
        <f t="shared" si="811"/>
        <v/>
      </c>
      <c r="DD57" s="240" t="str">
        <f>IF((DC57&lt;&gt;""),IF(OR($F57&lt;&gt;$G57,PrSettings!$M$4="●"),(($F57-$G57)=(CZ57-DA57))*1,0),"")</f>
        <v/>
      </c>
      <c r="DE57" s="240" t="str">
        <f t="shared" si="812"/>
        <v/>
      </c>
      <c r="DF57" s="240" t="str">
        <f>IF(DC57&lt;&gt;"",IF(ABS($F57-$G57)&gt;=PrSettings!$M$7,(ABS($F57-$G57-CZ57+DA57)&lt;=1)*1,IF(AND(DC57,$F57=$G57,$F57&gt;=PrSettings!$M$6),(ABS(CZ57-$F57)&lt;=1)*1,IF(AND(DC57,$F57+$G57&gt;=PrSettings!$M$8),(ABS(CZ57-$F57)+ABS(DA57-$G57)&lt;=1)*1,""))),"")</f>
        <v/>
      </c>
      <c r="DG57" s="273"/>
      <c r="DI57" s="238">
        <f t="shared" si="8"/>
        <v>2</v>
      </c>
      <c r="DJ57" s="239" t="str">
        <f t="shared" si="813"/>
        <v>Spain</v>
      </c>
      <c r="DK57" s="240">
        <f t="shared" si="50"/>
        <v>61</v>
      </c>
      <c r="DL57" s="239" t="str">
        <f t="shared" si="814"/>
        <v>Saudi Arabia</v>
      </c>
      <c r="DM57" s="275"/>
      <c r="DN57" s="275"/>
      <c r="DO57" s="271"/>
      <c r="DP57" s="240" t="str">
        <f t="shared" si="815"/>
        <v/>
      </c>
      <c r="DQ57" s="240" t="str">
        <f>IF((DP57&lt;&gt;""),IF(OR($F57&lt;&gt;$G57,PrSettings!$M$4="●"),(($F57-$G57)=(DM57-DN57))*1,0),"")</f>
        <v/>
      </c>
      <c r="DR57" s="240" t="str">
        <f t="shared" si="816"/>
        <v/>
      </c>
      <c r="DS57" s="240" t="str">
        <f>IF(DP57&lt;&gt;"",IF(ABS($F57-$G57)&gt;=PrSettings!$M$7,(ABS($F57-$G57-DM57+DN57)&lt;=1)*1,IF(AND(DP57,$F57=$G57,$F57&gt;=PrSettings!$M$6),(ABS(DM57-$F57)&lt;=1)*1,IF(AND(DP57,$F57+$G57&gt;=PrSettings!$M$8),(ABS(DM57-$F57)+ABS(DN57-$G57)&lt;=1)*1,""))),"")</f>
        <v/>
      </c>
      <c r="DT57" s="273"/>
      <c r="DV57" s="238">
        <f t="shared" si="9"/>
        <v>2</v>
      </c>
      <c r="DW57" s="239" t="str">
        <f t="shared" si="817"/>
        <v>Spain</v>
      </c>
      <c r="DX57" s="240">
        <f t="shared" si="53"/>
        <v>61</v>
      </c>
      <c r="DY57" s="239" t="str">
        <f t="shared" si="818"/>
        <v>Saudi Arabia</v>
      </c>
      <c r="DZ57" s="275"/>
      <c r="EA57" s="275"/>
      <c r="EB57" s="271"/>
      <c r="EC57" s="240" t="str">
        <f t="shared" si="819"/>
        <v/>
      </c>
      <c r="ED57" s="240" t="str">
        <f>IF((EC57&lt;&gt;""),IF(OR($F57&lt;&gt;$G57,PrSettings!$M$4="●"),(($F57-$G57)=(DZ57-EA57))*1,0),"")</f>
        <v/>
      </c>
      <c r="EE57" s="240" t="str">
        <f t="shared" si="820"/>
        <v/>
      </c>
      <c r="EF57" s="240" t="str">
        <f>IF(EC57&lt;&gt;"",IF(ABS($F57-$G57)&gt;=PrSettings!$M$7,(ABS($F57-$G57-DZ57+EA57)&lt;=1)*1,IF(AND(EC57,$F57=$G57,$F57&gt;=PrSettings!$M$6),(ABS(DZ57-$F57)&lt;=1)*1,IF(AND(EC57,$F57+$G57&gt;=PrSettings!$M$8),(ABS(DZ57-$F57)+ABS(EA57-$G57)&lt;=1)*1,""))),"")</f>
        <v/>
      </c>
      <c r="EG57" s="273"/>
      <c r="EI57" s="238">
        <f t="shared" si="10"/>
        <v>2</v>
      </c>
      <c r="EJ57" s="239" t="str">
        <f t="shared" si="821"/>
        <v>Spain</v>
      </c>
      <c r="EK57" s="240">
        <f t="shared" si="56"/>
        <v>61</v>
      </c>
      <c r="EL57" s="239" t="str">
        <f t="shared" si="822"/>
        <v>Saudi Arabia</v>
      </c>
      <c r="EM57" s="275"/>
      <c r="EN57" s="275"/>
      <c r="EO57" s="271"/>
      <c r="EP57" s="240" t="str">
        <f t="shared" si="823"/>
        <v/>
      </c>
      <c r="EQ57" s="240" t="str">
        <f>IF((EP57&lt;&gt;""),IF(OR($F57&lt;&gt;$G57,PrSettings!$M$4="●"),(($F57-$G57)=(EM57-EN57))*1,0),"")</f>
        <v/>
      </c>
      <c r="ER57" s="240" t="str">
        <f t="shared" si="824"/>
        <v/>
      </c>
      <c r="ES57" s="240" t="str">
        <f>IF(EP57&lt;&gt;"",IF(ABS($F57-$G57)&gt;=PrSettings!$M$7,(ABS($F57-$G57-EM57+EN57)&lt;=1)*1,IF(AND(EP57,$F57=$G57,$F57&gt;=PrSettings!$M$6),(ABS(EM57-$F57)&lt;=1)*1,IF(AND(EP57,$F57+$G57&gt;=PrSettings!$M$8),(ABS(EM57-$F57)+ABS(EN57-$G57)&lt;=1)*1,""))),"")</f>
        <v/>
      </c>
      <c r="ET57" s="273"/>
      <c r="EV57" s="238">
        <f t="shared" si="11"/>
        <v>2</v>
      </c>
      <c r="EW57" s="239" t="str">
        <f t="shared" si="825"/>
        <v>Spain</v>
      </c>
      <c r="EX57" s="240">
        <f t="shared" si="59"/>
        <v>61</v>
      </c>
      <c r="EY57" s="239" t="str">
        <f t="shared" si="826"/>
        <v>Saudi Arabia</v>
      </c>
      <c r="EZ57" s="275"/>
      <c r="FA57" s="275"/>
      <c r="FB57" s="271"/>
      <c r="FC57" s="240" t="str">
        <f t="shared" si="827"/>
        <v/>
      </c>
      <c r="FD57" s="240" t="str">
        <f>IF((FC57&lt;&gt;""),IF(OR($F57&lt;&gt;$G57,PrSettings!$M$4="●"),(($F57-$G57)=(EZ57-FA57))*1,0),"")</f>
        <v/>
      </c>
      <c r="FE57" s="240" t="str">
        <f t="shared" si="828"/>
        <v/>
      </c>
      <c r="FF57" s="240" t="str">
        <f>IF(FC57&lt;&gt;"",IF(ABS($F57-$G57)&gt;=PrSettings!$M$7,(ABS($F57-$G57-EZ57+FA57)&lt;=1)*1,IF(AND(FC57,$F57=$G57,$F57&gt;=PrSettings!$M$6),(ABS(EZ57-$F57)&lt;=1)*1,IF(AND(FC57,$F57+$G57&gt;=PrSettings!$M$8),(ABS(EZ57-$F57)+ABS(FA57-$G57)&lt;=1)*1,""))),"")</f>
        <v/>
      </c>
      <c r="FG57" s="273"/>
      <c r="FI57" s="238">
        <f t="shared" si="12"/>
        <v>2</v>
      </c>
      <c r="FJ57" s="239" t="str">
        <f t="shared" si="829"/>
        <v>Spain</v>
      </c>
      <c r="FK57" s="240">
        <f t="shared" si="62"/>
        <v>61</v>
      </c>
      <c r="FL57" s="239" t="str">
        <f t="shared" si="830"/>
        <v>Saudi Arabia</v>
      </c>
      <c r="FM57" s="275"/>
      <c r="FN57" s="275"/>
      <c r="FO57" s="271"/>
      <c r="FP57" s="240" t="str">
        <f t="shared" si="831"/>
        <v/>
      </c>
      <c r="FQ57" s="240" t="str">
        <f>IF((FP57&lt;&gt;""),IF(OR($F57&lt;&gt;$G57,PrSettings!$M$4="●"),(($F57-$G57)=(FM57-FN57))*1,0),"")</f>
        <v/>
      </c>
      <c r="FR57" s="240" t="str">
        <f t="shared" si="832"/>
        <v/>
      </c>
      <c r="FS57" s="240" t="str">
        <f>IF(FP57&lt;&gt;"",IF(ABS($F57-$G57)&gt;=PrSettings!$M$7,(ABS($F57-$G57-FM57+FN57)&lt;=1)*1,IF(AND(FP57,$F57=$G57,$F57&gt;=PrSettings!$M$6),(ABS(FM57-$F57)&lt;=1)*1,IF(AND(FP57,$F57+$G57&gt;=PrSettings!$M$8),(ABS(FM57-$F57)+ABS(FN57-$G57)&lt;=1)*1,""))),"")</f>
        <v/>
      </c>
      <c r="FT57" s="273"/>
      <c r="FV57" s="238">
        <f t="shared" si="13"/>
        <v>2</v>
      </c>
      <c r="FW57" s="239" t="str">
        <f t="shared" si="833"/>
        <v>Spain</v>
      </c>
      <c r="FX57" s="240">
        <f t="shared" si="65"/>
        <v>61</v>
      </c>
      <c r="FY57" s="239" t="str">
        <f t="shared" si="834"/>
        <v>Saudi Arabia</v>
      </c>
      <c r="FZ57" s="275"/>
      <c r="GA57" s="275"/>
      <c r="GB57" s="271"/>
      <c r="GC57" s="240" t="str">
        <f t="shared" si="835"/>
        <v/>
      </c>
      <c r="GD57" s="240" t="str">
        <f>IF((GC57&lt;&gt;""),IF(OR($F57&lt;&gt;$G57,PrSettings!$M$4="●"),(($F57-$G57)=(FZ57-GA57))*1,0),"")</f>
        <v/>
      </c>
      <c r="GE57" s="240" t="str">
        <f t="shared" si="836"/>
        <v/>
      </c>
      <c r="GF57" s="240" t="str">
        <f>IF(GC57&lt;&gt;"",IF(ABS($F57-$G57)&gt;=PrSettings!$M$7,(ABS($F57-$G57-FZ57+GA57)&lt;=1)*1,IF(AND(GC57,$F57=$G57,$F57&gt;=PrSettings!$M$6),(ABS(FZ57-$F57)&lt;=1)*1,IF(AND(GC57,$F57+$G57&gt;=PrSettings!$M$8),(ABS(FZ57-$F57)+ABS(GA57-$G57)&lt;=1)*1,""))),"")</f>
        <v/>
      </c>
      <c r="GG57" s="273"/>
      <c r="GI57" s="238">
        <f t="shared" si="14"/>
        <v>2</v>
      </c>
      <c r="GJ57" s="239" t="str">
        <f t="shared" si="837"/>
        <v>Spain</v>
      </c>
      <c r="GK57" s="240">
        <f t="shared" si="68"/>
        <v>61</v>
      </c>
      <c r="GL57" s="239" t="str">
        <f t="shared" si="838"/>
        <v>Saudi Arabia</v>
      </c>
      <c r="GM57" s="275"/>
      <c r="GN57" s="275"/>
      <c r="GO57" s="271"/>
      <c r="GP57" s="240" t="str">
        <f t="shared" si="839"/>
        <v/>
      </c>
      <c r="GQ57" s="240" t="str">
        <f>IF((GP57&lt;&gt;""),IF(OR($F57&lt;&gt;$G57,PrSettings!$M$4="●"),(($F57-$G57)=(GM57-GN57))*1,0),"")</f>
        <v/>
      </c>
      <c r="GR57" s="240" t="str">
        <f t="shared" si="840"/>
        <v/>
      </c>
      <c r="GS57" s="240" t="str">
        <f>IF(GP57&lt;&gt;"",IF(ABS($F57-$G57)&gt;=PrSettings!$M$7,(ABS($F57-$G57-GM57+GN57)&lt;=1)*1,IF(AND(GP57,$F57=$G57,$F57&gt;=PrSettings!$M$6),(ABS(GM57-$F57)&lt;=1)*1,IF(AND(GP57,$F57+$G57&gt;=PrSettings!$M$8),(ABS(GM57-$F57)+ABS(GN57-$G57)&lt;=1)*1,""))),"")</f>
        <v/>
      </c>
      <c r="GT57" s="273"/>
      <c r="GV57" s="238">
        <f t="shared" si="15"/>
        <v>2</v>
      </c>
      <c r="GW57" s="239" t="str">
        <f t="shared" si="841"/>
        <v>Spain</v>
      </c>
      <c r="GX57" s="240">
        <f t="shared" si="71"/>
        <v>61</v>
      </c>
      <c r="GY57" s="239" t="str">
        <f t="shared" si="842"/>
        <v>Saudi Arabia</v>
      </c>
      <c r="GZ57" s="275"/>
      <c r="HA57" s="275"/>
      <c r="HB57" s="271"/>
      <c r="HC57" s="240" t="str">
        <f t="shared" si="843"/>
        <v/>
      </c>
      <c r="HD57" s="240" t="str">
        <f>IF((HC57&lt;&gt;""),IF(OR($F57&lt;&gt;$G57,PrSettings!$M$4="●"),(($F57-$G57)=(GZ57-HA57))*1,0),"")</f>
        <v/>
      </c>
      <c r="HE57" s="240" t="str">
        <f t="shared" si="844"/>
        <v/>
      </c>
      <c r="HF57" s="240" t="str">
        <f>IF(HC57&lt;&gt;"",IF(ABS($F57-$G57)&gt;=PrSettings!$M$7,(ABS($F57-$G57-GZ57+HA57)&lt;=1)*1,IF(AND(HC57,$F57=$G57,$F57&gt;=PrSettings!$M$6),(ABS(GZ57-$F57)&lt;=1)*1,IF(AND(HC57,$F57+$G57&gt;=PrSettings!$M$8),(ABS(GZ57-$F57)+ABS(HA57-$G57)&lt;=1)*1,""))),"")</f>
        <v/>
      </c>
      <c r="HG57" s="273"/>
      <c r="HI57" s="238">
        <f t="shared" si="16"/>
        <v>2</v>
      </c>
      <c r="HJ57" s="239" t="str">
        <f t="shared" si="845"/>
        <v>Spain</v>
      </c>
      <c r="HK57" s="240">
        <f t="shared" si="74"/>
        <v>61</v>
      </c>
      <c r="HL57" s="239" t="str">
        <f t="shared" si="846"/>
        <v>Saudi Arabia</v>
      </c>
      <c r="HM57" s="275"/>
      <c r="HN57" s="275"/>
      <c r="HO57" s="271"/>
      <c r="HP57" s="240" t="str">
        <f t="shared" si="847"/>
        <v/>
      </c>
      <c r="HQ57" s="240" t="str">
        <f>IF((HP57&lt;&gt;""),IF(OR($F57&lt;&gt;$G57,PrSettings!$M$4="●"),(($F57-$G57)=(HM57-HN57))*1,0),"")</f>
        <v/>
      </c>
      <c r="HR57" s="240" t="str">
        <f t="shared" si="848"/>
        <v/>
      </c>
      <c r="HS57" s="240" t="str">
        <f>IF(HP57&lt;&gt;"",IF(ABS($F57-$G57)&gt;=PrSettings!$M$7,(ABS($F57-$G57-HM57+HN57)&lt;=1)*1,IF(AND(HP57,$F57=$G57,$F57&gt;=PrSettings!$M$6),(ABS(HM57-$F57)&lt;=1)*1,IF(AND(HP57,$F57+$G57&gt;=PrSettings!$M$8),(ABS(HM57-$F57)+ABS(HN57-$G57)&lt;=1)*1,""))),"")</f>
        <v/>
      </c>
      <c r="HT57" s="273"/>
      <c r="HV57" s="238">
        <f t="shared" si="17"/>
        <v>2</v>
      </c>
      <c r="HW57" s="239" t="str">
        <f t="shared" si="849"/>
        <v>Spain</v>
      </c>
      <c r="HX57" s="240">
        <f t="shared" si="77"/>
        <v>61</v>
      </c>
      <c r="HY57" s="239" t="str">
        <f t="shared" si="850"/>
        <v>Saudi Arabia</v>
      </c>
      <c r="HZ57" s="275"/>
      <c r="IA57" s="275"/>
      <c r="IB57" s="271"/>
      <c r="IC57" s="240" t="str">
        <f t="shared" si="851"/>
        <v/>
      </c>
      <c r="ID57" s="240" t="str">
        <f>IF((IC57&lt;&gt;""),IF(OR($F57&lt;&gt;$G57,PrSettings!$M$4="●"),(($F57-$G57)=(HZ57-IA57))*1,0),"")</f>
        <v/>
      </c>
      <c r="IE57" s="240" t="str">
        <f t="shared" si="852"/>
        <v/>
      </c>
      <c r="IF57" s="240" t="str">
        <f>IF(IC57&lt;&gt;"",IF(ABS($F57-$G57)&gt;=PrSettings!$M$7,(ABS($F57-$G57-HZ57+IA57)&lt;=1)*1,IF(AND(IC57,$F57=$G57,$F57&gt;=PrSettings!$M$6),(ABS(HZ57-$F57)&lt;=1)*1,IF(AND(IC57,$F57+$G57&gt;=PrSettings!$M$8),(ABS(HZ57-$F57)+ABS(IA57-$G57)&lt;=1)*1,""))),"")</f>
        <v/>
      </c>
      <c r="IG57" s="273"/>
      <c r="II57" s="238">
        <f t="shared" si="18"/>
        <v>2</v>
      </c>
      <c r="IJ57" s="239" t="str">
        <f t="shared" si="853"/>
        <v>Spain</v>
      </c>
      <c r="IK57" s="240">
        <f t="shared" si="80"/>
        <v>61</v>
      </c>
      <c r="IL57" s="239" t="str">
        <f t="shared" si="854"/>
        <v>Saudi Arabia</v>
      </c>
      <c r="IM57" s="275"/>
      <c r="IN57" s="275"/>
      <c r="IO57" s="271"/>
      <c r="IP57" s="240" t="str">
        <f t="shared" si="855"/>
        <v/>
      </c>
      <c r="IQ57" s="240" t="str">
        <f>IF((IP57&lt;&gt;""),IF(OR($F57&lt;&gt;$G57,PrSettings!$M$4="●"),(($F57-$G57)=(IM57-IN57))*1,0),"")</f>
        <v/>
      </c>
      <c r="IR57" s="240" t="str">
        <f t="shared" si="856"/>
        <v/>
      </c>
      <c r="IS57" s="240" t="str">
        <f>IF(IP57&lt;&gt;"",IF(ABS($F57-$G57)&gt;=PrSettings!$M$7,(ABS($F57-$G57-IM57+IN57)&lt;=1)*1,IF(AND(IP57,$F57=$G57,$F57&gt;=PrSettings!$M$6),(ABS(IM57-$F57)&lt;=1)*1,IF(AND(IP57,$F57+$G57&gt;=PrSettings!$M$8),(ABS(IM57-$F57)+ABS(IN57-$G57)&lt;=1)*1,""))),"")</f>
        <v/>
      </c>
      <c r="IT57" s="273"/>
      <c r="IV57" s="238">
        <f t="shared" si="19"/>
        <v>2</v>
      </c>
      <c r="IW57" s="239" t="str">
        <f t="shared" si="857"/>
        <v>Spain</v>
      </c>
      <c r="IX57" s="240">
        <f t="shared" si="83"/>
        <v>61</v>
      </c>
      <c r="IY57" s="239" t="str">
        <f t="shared" si="858"/>
        <v>Saudi Arabia</v>
      </c>
      <c r="IZ57" s="275"/>
      <c r="JA57" s="275"/>
      <c r="JB57" s="271"/>
      <c r="JC57" s="240" t="str">
        <f t="shared" si="859"/>
        <v/>
      </c>
      <c r="JD57" s="240" t="str">
        <f>IF((JC57&lt;&gt;""),IF(OR($F57&lt;&gt;$G57,PrSettings!$M$4="●"),(($F57-$G57)=(IZ57-JA57))*1,0),"")</f>
        <v/>
      </c>
      <c r="JE57" s="240" t="str">
        <f t="shared" si="860"/>
        <v/>
      </c>
      <c r="JF57" s="240" t="str">
        <f>IF(JC57&lt;&gt;"",IF(ABS($F57-$G57)&gt;=PrSettings!$M$7,(ABS($F57-$G57-IZ57+JA57)&lt;=1)*1,IF(AND(JC57,$F57=$G57,$F57&gt;=PrSettings!$M$6),(ABS(IZ57-$F57)&lt;=1)*1,IF(AND(JC57,$F57+$G57&gt;=PrSettings!$M$8),(ABS(IZ57-$F57)+ABS(JA57-$G57)&lt;=1)*1,""))),"")</f>
        <v/>
      </c>
      <c r="JG57" s="273"/>
      <c r="JI57" s="238">
        <f t="shared" si="20"/>
        <v>2</v>
      </c>
      <c r="JJ57" s="239" t="str">
        <f t="shared" si="861"/>
        <v>Spain</v>
      </c>
      <c r="JK57" s="240">
        <f t="shared" si="86"/>
        <v>61</v>
      </c>
      <c r="JL57" s="239" t="str">
        <f t="shared" si="862"/>
        <v>Saudi Arabia</v>
      </c>
      <c r="JM57" s="275"/>
      <c r="JN57" s="275"/>
      <c r="JO57" s="271"/>
      <c r="JP57" s="240" t="str">
        <f t="shared" si="863"/>
        <v/>
      </c>
      <c r="JQ57" s="240" t="str">
        <f>IF((JP57&lt;&gt;""),IF(OR($F57&lt;&gt;$G57,PrSettings!$M$4="●"),(($F57-$G57)=(JM57-JN57))*1,0),"")</f>
        <v/>
      </c>
      <c r="JR57" s="240" t="str">
        <f t="shared" si="864"/>
        <v/>
      </c>
      <c r="JS57" s="240" t="str">
        <f>IF(JP57&lt;&gt;"",IF(ABS($F57-$G57)&gt;=PrSettings!$M$7,(ABS($F57-$G57-JM57+JN57)&lt;=1)*1,IF(AND(JP57,$F57=$G57,$F57&gt;=PrSettings!$M$6),(ABS(JM57-$F57)&lt;=1)*1,IF(AND(JP57,$F57+$G57&gt;=PrSettings!$M$8),(ABS(JM57-$F57)+ABS(JN57-$G57)&lt;=1)*1,""))),"")</f>
        <v/>
      </c>
      <c r="JT57" s="273"/>
      <c r="JV57" s="238">
        <f t="shared" si="21"/>
        <v>2</v>
      </c>
      <c r="JW57" s="239" t="str">
        <f t="shared" si="865"/>
        <v>Spain</v>
      </c>
      <c r="JX57" s="240">
        <f t="shared" si="89"/>
        <v>61</v>
      </c>
      <c r="JY57" s="239" t="str">
        <f t="shared" si="866"/>
        <v>Saudi Arabia</v>
      </c>
      <c r="JZ57" s="275"/>
      <c r="KA57" s="275"/>
      <c r="KB57" s="271"/>
      <c r="KC57" s="240" t="str">
        <f t="shared" si="867"/>
        <v/>
      </c>
      <c r="KD57" s="240" t="str">
        <f>IF((KC57&lt;&gt;""),IF(OR($F57&lt;&gt;$G57,PrSettings!$M$4="●"),(($F57-$G57)=(JZ57-KA57))*1,0),"")</f>
        <v/>
      </c>
      <c r="KE57" s="240" t="str">
        <f t="shared" si="868"/>
        <v/>
      </c>
      <c r="KF57" s="240" t="str">
        <f>IF(KC57&lt;&gt;"",IF(ABS($F57-$G57)&gt;=PrSettings!$M$7,(ABS($F57-$G57-JZ57+KA57)&lt;=1)*1,IF(AND(KC57,$F57=$G57,$F57&gt;=PrSettings!$M$6),(ABS(JZ57-$F57)&lt;=1)*1,IF(AND(KC57,$F57+$G57&gt;=PrSettings!$M$8),(ABS(JZ57-$F57)+ABS(KA57-$G57)&lt;=1)*1,""))),"")</f>
        <v/>
      </c>
      <c r="KG57" s="273"/>
      <c r="KI57" s="238">
        <f t="shared" si="22"/>
        <v>2</v>
      </c>
      <c r="KJ57" s="239" t="str">
        <f t="shared" si="869"/>
        <v>Spain</v>
      </c>
      <c r="KK57" s="240">
        <f t="shared" si="92"/>
        <v>61</v>
      </c>
      <c r="KL57" s="239" t="str">
        <f t="shared" si="870"/>
        <v>Saudi Arabia</v>
      </c>
      <c r="KM57" s="275"/>
      <c r="KN57" s="275"/>
      <c r="KO57" s="271"/>
      <c r="KP57" s="240" t="str">
        <f t="shared" si="871"/>
        <v/>
      </c>
      <c r="KQ57" s="240" t="str">
        <f>IF((KP57&lt;&gt;""),IF(OR($F57&lt;&gt;$G57,PrSettings!$M$4="●"),(($F57-$G57)=(KM57-KN57))*1,0),"")</f>
        <v/>
      </c>
      <c r="KR57" s="240" t="str">
        <f t="shared" si="872"/>
        <v/>
      </c>
      <c r="KS57" s="240" t="str">
        <f>IF(KP57&lt;&gt;"",IF(ABS($F57-$G57)&gt;=PrSettings!$M$7,(ABS($F57-$G57-KM57+KN57)&lt;=1)*1,IF(AND(KP57,$F57=$G57,$F57&gt;=PrSettings!$M$6),(ABS(KM57-$F57)&lt;=1)*1,IF(AND(KP57,$F57+$G57&gt;=PrSettings!$M$8),(ABS(KM57-$F57)+ABS(KN57-$G57)&lt;=1)*1,""))),"")</f>
        <v/>
      </c>
      <c r="KT57" s="273"/>
      <c r="KV57" s="238">
        <f t="shared" si="23"/>
        <v>2</v>
      </c>
      <c r="KW57" s="239" t="str">
        <f t="shared" si="873"/>
        <v>Spain</v>
      </c>
      <c r="KX57" s="240">
        <f t="shared" si="95"/>
        <v>61</v>
      </c>
      <c r="KY57" s="239" t="str">
        <f t="shared" si="874"/>
        <v>Saudi Arabia</v>
      </c>
      <c r="KZ57" s="275"/>
      <c r="LA57" s="275"/>
      <c r="LB57" s="271"/>
      <c r="LC57" s="240" t="str">
        <f t="shared" si="875"/>
        <v/>
      </c>
      <c r="LD57" s="240" t="str">
        <f>IF((LC57&lt;&gt;""),IF(OR($F57&lt;&gt;$G57,PrSettings!$M$4="●"),(($F57-$G57)=(KZ57-LA57))*1,0),"")</f>
        <v/>
      </c>
      <c r="LE57" s="240" t="str">
        <f t="shared" si="876"/>
        <v/>
      </c>
      <c r="LF57" s="240" t="str">
        <f>IF(LC57&lt;&gt;"",IF(ABS($F57-$G57)&gt;=PrSettings!$M$7,(ABS($F57-$G57-KZ57+LA57)&lt;=1)*1,IF(AND(LC57,$F57=$G57,$F57&gt;=PrSettings!$M$6),(ABS(KZ57-$F57)&lt;=1)*1,IF(AND(LC57,$F57+$G57&gt;=PrSettings!$M$8),(ABS(KZ57-$F57)+ABS(LA57-$G57)&lt;=1)*1,""))),"")</f>
        <v/>
      </c>
      <c r="LG57" s="273"/>
      <c r="LI57" s="238">
        <f t="shared" si="24"/>
        <v>2</v>
      </c>
      <c r="LJ57" s="239" t="str">
        <f t="shared" si="877"/>
        <v>Spain</v>
      </c>
      <c r="LK57" s="240">
        <f t="shared" si="98"/>
        <v>61</v>
      </c>
      <c r="LL57" s="239" t="str">
        <f t="shared" si="878"/>
        <v>Saudi Arabia</v>
      </c>
      <c r="LM57" s="275"/>
      <c r="LN57" s="275"/>
      <c r="LO57" s="271"/>
      <c r="LP57" s="240" t="str">
        <f t="shared" si="879"/>
        <v/>
      </c>
      <c r="LQ57" s="240" t="str">
        <f>IF((LP57&lt;&gt;""),IF(OR($F57&lt;&gt;$G57,PrSettings!$M$4="●"),(($F57-$G57)=(LM57-LN57))*1,0),"")</f>
        <v/>
      </c>
      <c r="LR57" s="240" t="str">
        <f t="shared" si="880"/>
        <v/>
      </c>
      <c r="LS57" s="240" t="str">
        <f>IF(LP57&lt;&gt;"",IF(ABS($F57-$G57)&gt;=PrSettings!$M$7,(ABS($F57-$G57-LM57+LN57)&lt;=1)*1,IF(AND(LP57,$F57=$G57,$F57&gt;=PrSettings!$M$6),(ABS(LM57-$F57)&lt;=1)*1,IF(AND(LP57,$F57+$G57&gt;=PrSettings!$M$8),(ABS(LM57-$F57)+ABS(LN57-$G57)&lt;=1)*1,""))),"")</f>
        <v/>
      </c>
      <c r="LT57" s="273"/>
      <c r="LV57" s="238">
        <f t="shared" si="25"/>
        <v>2</v>
      </c>
      <c r="LW57" s="239" t="str">
        <f t="shared" si="881"/>
        <v>Spain</v>
      </c>
      <c r="LX57" s="240">
        <f t="shared" si="101"/>
        <v>61</v>
      </c>
      <c r="LY57" s="239" t="str">
        <f t="shared" si="882"/>
        <v>Saudi Arabia</v>
      </c>
      <c r="LZ57" s="275"/>
      <c r="MA57" s="275"/>
      <c r="MB57" s="271"/>
      <c r="MC57" s="240" t="str">
        <f t="shared" si="883"/>
        <v/>
      </c>
      <c r="MD57" s="240" t="str">
        <f>IF((MC57&lt;&gt;""),IF(OR($F57&lt;&gt;$G57,PrSettings!$M$4="●"),(($F57-$G57)=(LZ57-MA57))*1,0),"")</f>
        <v/>
      </c>
      <c r="ME57" s="240" t="str">
        <f t="shared" si="884"/>
        <v/>
      </c>
      <c r="MF57" s="240" t="str">
        <f>IF(MC57&lt;&gt;"",IF(ABS($F57-$G57)&gt;=PrSettings!$M$7,(ABS($F57-$G57-LZ57+MA57)&lt;=1)*1,IF(AND(MC57,$F57=$G57,$F57&gt;=PrSettings!$M$6),(ABS(LZ57-$F57)&lt;=1)*1,IF(AND(MC57,$F57+$G57&gt;=PrSettings!$M$8),(ABS(LZ57-$F57)+ABS(MA57-$G57)&lt;=1)*1,""))),"")</f>
        <v/>
      </c>
      <c r="MG57" s="273"/>
    </row>
    <row r="58" spans="2:345" x14ac:dyDescent="0.25">
      <c r="B58" s="238">
        <f>INDEX(Groups!$C$7:$C$65,MATCH(C58,Groups!$D$7:$D$65,0))</f>
        <v>17</v>
      </c>
      <c r="C58" s="239" t="str">
        <f>CalcH!$P$25</f>
        <v>Uruguay</v>
      </c>
      <c r="D58" s="240">
        <f>INDEX(Groups!$C$7:$C$65,MATCH(E58,Groups!$D$7:$D$65,0))</f>
        <v>69</v>
      </c>
      <c r="E58" s="239" t="str">
        <f>CalcH!$Q$25</f>
        <v>Cape Verde</v>
      </c>
      <c r="F58" s="241" t="str">
        <f>CalcH!$R$25</f>
        <v/>
      </c>
      <c r="G58" s="242" t="str">
        <f>CalcH!$S$25</f>
        <v/>
      </c>
      <c r="I58" s="238">
        <f t="shared" si="468"/>
        <v>17</v>
      </c>
      <c r="J58" s="239" t="str">
        <f t="shared" si="781"/>
        <v>Uruguay</v>
      </c>
      <c r="K58" s="240">
        <f t="shared" si="26"/>
        <v>69</v>
      </c>
      <c r="L58" s="239" t="str">
        <f t="shared" si="782"/>
        <v>Cape Verde</v>
      </c>
      <c r="M58" s="275"/>
      <c r="N58" s="275"/>
      <c r="O58" s="271"/>
      <c r="P58" s="240" t="str">
        <f t="shared" si="783"/>
        <v/>
      </c>
      <c r="Q58" s="240" t="str">
        <f>IF((P58&lt;&gt;""),IF(OR($F58&lt;&gt;$G58,PrSettings!$M$4="●"),(($F58-$G58)=(M58-N58))*1,0),"")</f>
        <v/>
      </c>
      <c r="R58" s="240" t="str">
        <f t="shared" si="784"/>
        <v/>
      </c>
      <c r="S58" s="240" t="str">
        <f>IF(P58&lt;&gt;"",IF(ABS($F58-$G58)&gt;=PrSettings!$M$7,(ABS($F58-$G58-M58+N58)&lt;=1)*1,IF(AND(P58,$F58=$G58,$F58&gt;=PrSettings!$M$6),(ABS(M58-$F58)&lt;=1)*1,IF(AND(P58,$F58+$G58&gt;=PrSettings!$M$8),(ABS(M58-$F58)+ABS(N58-$G58)&lt;=1)*1,""))),"")</f>
        <v/>
      </c>
      <c r="T58" s="273"/>
      <c r="V58" s="238">
        <f t="shared" si="1"/>
        <v>17</v>
      </c>
      <c r="W58" s="239" t="str">
        <f t="shared" si="785"/>
        <v>Uruguay</v>
      </c>
      <c r="X58" s="240">
        <f t="shared" si="29"/>
        <v>69</v>
      </c>
      <c r="Y58" s="239" t="str">
        <f t="shared" si="786"/>
        <v>Cape Verde</v>
      </c>
      <c r="Z58" s="275"/>
      <c r="AA58" s="275"/>
      <c r="AB58" s="271"/>
      <c r="AC58" s="240" t="str">
        <f t="shared" si="787"/>
        <v/>
      </c>
      <c r="AD58" s="240" t="str">
        <f>IF((AC58&lt;&gt;""),IF(OR($F58&lt;&gt;$G58,PrSettings!$M$4="●"),(($F58-$G58)=(Z58-AA58))*1,0),"")</f>
        <v/>
      </c>
      <c r="AE58" s="240" t="str">
        <f t="shared" si="788"/>
        <v/>
      </c>
      <c r="AF58" s="240" t="str">
        <f>IF(AC58&lt;&gt;"",IF(ABS($F58-$G58)&gt;=PrSettings!$M$7,(ABS($F58-$G58-Z58+AA58)&lt;=1)*1,IF(AND(AC58,$F58=$G58,$F58&gt;=PrSettings!$M$6),(ABS(Z58-$F58)&lt;=1)*1,IF(AND(AC58,$F58+$G58&gt;=PrSettings!$M$8),(ABS(Z58-$F58)+ABS(AA58-$G58)&lt;=1)*1,""))),"")</f>
        <v/>
      </c>
      <c r="AG58" s="273"/>
      <c r="AI58" s="238">
        <f t="shared" si="2"/>
        <v>17</v>
      </c>
      <c r="AJ58" s="239" t="str">
        <f t="shared" si="789"/>
        <v>Uruguay</v>
      </c>
      <c r="AK58" s="240">
        <f t="shared" si="32"/>
        <v>69</v>
      </c>
      <c r="AL58" s="239" t="str">
        <f t="shared" si="790"/>
        <v>Cape Verde</v>
      </c>
      <c r="AM58" s="275"/>
      <c r="AN58" s="275"/>
      <c r="AO58" s="271"/>
      <c r="AP58" s="240" t="str">
        <f t="shared" si="791"/>
        <v/>
      </c>
      <c r="AQ58" s="240" t="str">
        <f>IF((AP58&lt;&gt;""),IF(OR($F58&lt;&gt;$G58,PrSettings!$M$4="●"),(($F58-$G58)=(AM58-AN58))*1,0),"")</f>
        <v/>
      </c>
      <c r="AR58" s="240" t="str">
        <f t="shared" si="792"/>
        <v/>
      </c>
      <c r="AS58" s="240" t="str">
        <f>IF(AP58&lt;&gt;"",IF(ABS($F58-$G58)&gt;=PrSettings!$M$7,(ABS($F58-$G58-AM58+AN58)&lt;=1)*1,IF(AND(AP58,$F58=$G58,$F58&gt;=PrSettings!$M$6),(ABS(AM58-$F58)&lt;=1)*1,IF(AND(AP58,$F58+$G58&gt;=PrSettings!$M$8),(ABS(AM58-$F58)+ABS(AN58-$G58)&lt;=1)*1,""))),"")</f>
        <v/>
      </c>
      <c r="AT58" s="273"/>
      <c r="AV58" s="238">
        <f t="shared" si="3"/>
        <v>17</v>
      </c>
      <c r="AW58" s="239" t="str">
        <f t="shared" si="793"/>
        <v>Uruguay</v>
      </c>
      <c r="AX58" s="240">
        <f t="shared" si="35"/>
        <v>69</v>
      </c>
      <c r="AY58" s="239" t="str">
        <f t="shared" si="794"/>
        <v>Cape Verde</v>
      </c>
      <c r="AZ58" s="275"/>
      <c r="BA58" s="275"/>
      <c r="BB58" s="271"/>
      <c r="BC58" s="240" t="str">
        <f t="shared" si="795"/>
        <v/>
      </c>
      <c r="BD58" s="240" t="str">
        <f>IF((BC58&lt;&gt;""),IF(OR($F58&lt;&gt;$G58,PrSettings!$M$4="●"),(($F58-$G58)=(AZ58-BA58))*1,0),"")</f>
        <v/>
      </c>
      <c r="BE58" s="240" t="str">
        <f t="shared" si="796"/>
        <v/>
      </c>
      <c r="BF58" s="240" t="str">
        <f>IF(BC58&lt;&gt;"",IF(ABS($F58-$G58)&gt;=PrSettings!$M$7,(ABS($F58-$G58-AZ58+BA58)&lt;=1)*1,IF(AND(BC58,$F58=$G58,$F58&gt;=PrSettings!$M$6),(ABS(AZ58-$F58)&lt;=1)*1,IF(AND(BC58,$F58+$G58&gt;=PrSettings!$M$8),(ABS(AZ58-$F58)+ABS(BA58-$G58)&lt;=1)*1,""))),"")</f>
        <v/>
      </c>
      <c r="BG58" s="273"/>
      <c r="BI58" s="238">
        <f t="shared" si="4"/>
        <v>17</v>
      </c>
      <c r="BJ58" s="239" t="str">
        <f t="shared" si="797"/>
        <v>Uruguay</v>
      </c>
      <c r="BK58" s="240">
        <f t="shared" si="38"/>
        <v>69</v>
      </c>
      <c r="BL58" s="239" t="str">
        <f t="shared" si="798"/>
        <v>Cape Verde</v>
      </c>
      <c r="BM58" s="275"/>
      <c r="BN58" s="275"/>
      <c r="BO58" s="271"/>
      <c r="BP58" s="240" t="str">
        <f t="shared" si="799"/>
        <v/>
      </c>
      <c r="BQ58" s="240" t="str">
        <f>IF((BP58&lt;&gt;""),IF(OR($F58&lt;&gt;$G58,PrSettings!$M$4="●"),(($F58-$G58)=(BM58-BN58))*1,0),"")</f>
        <v/>
      </c>
      <c r="BR58" s="240" t="str">
        <f t="shared" si="800"/>
        <v/>
      </c>
      <c r="BS58" s="240" t="str">
        <f>IF(BP58&lt;&gt;"",IF(ABS($F58-$G58)&gt;=PrSettings!$M$7,(ABS($F58-$G58-BM58+BN58)&lt;=1)*1,IF(AND(BP58,$F58=$G58,$F58&gt;=PrSettings!$M$6),(ABS(BM58-$F58)&lt;=1)*1,IF(AND(BP58,$F58+$G58&gt;=PrSettings!$M$8),(ABS(BM58-$F58)+ABS(BN58-$G58)&lt;=1)*1,""))),"")</f>
        <v/>
      </c>
      <c r="BT58" s="273"/>
      <c r="BV58" s="238">
        <f t="shared" si="5"/>
        <v>17</v>
      </c>
      <c r="BW58" s="239" t="str">
        <f t="shared" si="801"/>
        <v>Uruguay</v>
      </c>
      <c r="BX58" s="240">
        <f t="shared" si="41"/>
        <v>69</v>
      </c>
      <c r="BY58" s="239" t="str">
        <f t="shared" si="802"/>
        <v>Cape Verde</v>
      </c>
      <c r="BZ58" s="275"/>
      <c r="CA58" s="275"/>
      <c r="CB58" s="271"/>
      <c r="CC58" s="240" t="str">
        <f t="shared" si="803"/>
        <v/>
      </c>
      <c r="CD58" s="240" t="str">
        <f>IF((CC58&lt;&gt;""),IF(OR($F58&lt;&gt;$G58,PrSettings!$M$4="●"),(($F58-$G58)=(BZ58-CA58))*1,0),"")</f>
        <v/>
      </c>
      <c r="CE58" s="240" t="str">
        <f t="shared" si="804"/>
        <v/>
      </c>
      <c r="CF58" s="240" t="str">
        <f>IF(CC58&lt;&gt;"",IF(ABS($F58-$G58)&gt;=PrSettings!$M$7,(ABS($F58-$G58-BZ58+CA58)&lt;=1)*1,IF(AND(CC58,$F58=$G58,$F58&gt;=PrSettings!$M$6),(ABS(BZ58-$F58)&lt;=1)*1,IF(AND(CC58,$F58+$G58&gt;=PrSettings!$M$8),(ABS(BZ58-$F58)+ABS(CA58-$G58)&lt;=1)*1,""))),"")</f>
        <v/>
      </c>
      <c r="CG58" s="273"/>
      <c r="CI58" s="238">
        <f t="shared" si="6"/>
        <v>17</v>
      </c>
      <c r="CJ58" s="239" t="str">
        <f t="shared" si="805"/>
        <v>Uruguay</v>
      </c>
      <c r="CK58" s="240">
        <f t="shared" si="44"/>
        <v>69</v>
      </c>
      <c r="CL58" s="239" t="str">
        <f t="shared" si="806"/>
        <v>Cape Verde</v>
      </c>
      <c r="CM58" s="275"/>
      <c r="CN58" s="275"/>
      <c r="CO58" s="271"/>
      <c r="CP58" s="240" t="str">
        <f t="shared" si="807"/>
        <v/>
      </c>
      <c r="CQ58" s="240" t="str">
        <f>IF((CP58&lt;&gt;""),IF(OR($F58&lt;&gt;$G58,PrSettings!$M$4="●"),(($F58-$G58)=(CM58-CN58))*1,0),"")</f>
        <v/>
      </c>
      <c r="CR58" s="240" t="str">
        <f t="shared" si="808"/>
        <v/>
      </c>
      <c r="CS58" s="240" t="str">
        <f>IF(CP58&lt;&gt;"",IF(ABS($F58-$G58)&gt;=PrSettings!$M$7,(ABS($F58-$G58-CM58+CN58)&lt;=1)*1,IF(AND(CP58,$F58=$G58,$F58&gt;=PrSettings!$M$6),(ABS(CM58-$F58)&lt;=1)*1,IF(AND(CP58,$F58+$G58&gt;=PrSettings!$M$8),(ABS(CM58-$F58)+ABS(CN58-$G58)&lt;=1)*1,""))),"")</f>
        <v/>
      </c>
      <c r="CT58" s="273"/>
      <c r="CV58" s="238">
        <f t="shared" si="7"/>
        <v>17</v>
      </c>
      <c r="CW58" s="239" t="str">
        <f t="shared" si="809"/>
        <v>Uruguay</v>
      </c>
      <c r="CX58" s="240">
        <f t="shared" si="47"/>
        <v>69</v>
      </c>
      <c r="CY58" s="239" t="str">
        <f t="shared" si="810"/>
        <v>Cape Verde</v>
      </c>
      <c r="CZ58" s="275"/>
      <c r="DA58" s="275"/>
      <c r="DB58" s="271"/>
      <c r="DC58" s="240" t="str">
        <f t="shared" si="811"/>
        <v/>
      </c>
      <c r="DD58" s="240" t="str">
        <f>IF((DC58&lt;&gt;""),IF(OR($F58&lt;&gt;$G58,PrSettings!$M$4="●"),(($F58-$G58)=(CZ58-DA58))*1,0),"")</f>
        <v/>
      </c>
      <c r="DE58" s="240" t="str">
        <f t="shared" si="812"/>
        <v/>
      </c>
      <c r="DF58" s="240" t="str">
        <f>IF(DC58&lt;&gt;"",IF(ABS($F58-$G58)&gt;=PrSettings!$M$7,(ABS($F58-$G58-CZ58+DA58)&lt;=1)*1,IF(AND(DC58,$F58=$G58,$F58&gt;=PrSettings!$M$6),(ABS(CZ58-$F58)&lt;=1)*1,IF(AND(DC58,$F58+$G58&gt;=PrSettings!$M$8),(ABS(CZ58-$F58)+ABS(DA58-$G58)&lt;=1)*1,""))),"")</f>
        <v/>
      </c>
      <c r="DG58" s="273"/>
      <c r="DI58" s="238">
        <f t="shared" si="8"/>
        <v>17</v>
      </c>
      <c r="DJ58" s="239" t="str">
        <f t="shared" si="813"/>
        <v>Uruguay</v>
      </c>
      <c r="DK58" s="240">
        <f t="shared" si="50"/>
        <v>69</v>
      </c>
      <c r="DL58" s="239" t="str">
        <f t="shared" si="814"/>
        <v>Cape Verde</v>
      </c>
      <c r="DM58" s="275"/>
      <c r="DN58" s="275"/>
      <c r="DO58" s="271"/>
      <c r="DP58" s="240" t="str">
        <f t="shared" si="815"/>
        <v/>
      </c>
      <c r="DQ58" s="240" t="str">
        <f>IF((DP58&lt;&gt;""),IF(OR($F58&lt;&gt;$G58,PrSettings!$M$4="●"),(($F58-$G58)=(DM58-DN58))*1,0),"")</f>
        <v/>
      </c>
      <c r="DR58" s="240" t="str">
        <f t="shared" si="816"/>
        <v/>
      </c>
      <c r="DS58" s="240" t="str">
        <f>IF(DP58&lt;&gt;"",IF(ABS($F58-$G58)&gt;=PrSettings!$M$7,(ABS($F58-$G58-DM58+DN58)&lt;=1)*1,IF(AND(DP58,$F58=$G58,$F58&gt;=PrSettings!$M$6),(ABS(DM58-$F58)&lt;=1)*1,IF(AND(DP58,$F58+$G58&gt;=PrSettings!$M$8),(ABS(DM58-$F58)+ABS(DN58-$G58)&lt;=1)*1,""))),"")</f>
        <v/>
      </c>
      <c r="DT58" s="273"/>
      <c r="DV58" s="238">
        <f t="shared" si="9"/>
        <v>17</v>
      </c>
      <c r="DW58" s="239" t="str">
        <f t="shared" si="817"/>
        <v>Uruguay</v>
      </c>
      <c r="DX58" s="240">
        <f t="shared" si="53"/>
        <v>69</v>
      </c>
      <c r="DY58" s="239" t="str">
        <f t="shared" si="818"/>
        <v>Cape Verde</v>
      </c>
      <c r="DZ58" s="275"/>
      <c r="EA58" s="275"/>
      <c r="EB58" s="271"/>
      <c r="EC58" s="240" t="str">
        <f t="shared" si="819"/>
        <v/>
      </c>
      <c r="ED58" s="240" t="str">
        <f>IF((EC58&lt;&gt;""),IF(OR($F58&lt;&gt;$G58,PrSettings!$M$4="●"),(($F58-$G58)=(DZ58-EA58))*1,0),"")</f>
        <v/>
      </c>
      <c r="EE58" s="240" t="str">
        <f t="shared" si="820"/>
        <v/>
      </c>
      <c r="EF58" s="240" t="str">
        <f>IF(EC58&lt;&gt;"",IF(ABS($F58-$G58)&gt;=PrSettings!$M$7,(ABS($F58-$G58-DZ58+EA58)&lt;=1)*1,IF(AND(EC58,$F58=$G58,$F58&gt;=PrSettings!$M$6),(ABS(DZ58-$F58)&lt;=1)*1,IF(AND(EC58,$F58+$G58&gt;=PrSettings!$M$8),(ABS(DZ58-$F58)+ABS(EA58-$G58)&lt;=1)*1,""))),"")</f>
        <v/>
      </c>
      <c r="EG58" s="273"/>
      <c r="EI58" s="238">
        <f t="shared" si="10"/>
        <v>17</v>
      </c>
      <c r="EJ58" s="239" t="str">
        <f t="shared" si="821"/>
        <v>Uruguay</v>
      </c>
      <c r="EK58" s="240">
        <f t="shared" si="56"/>
        <v>69</v>
      </c>
      <c r="EL58" s="239" t="str">
        <f t="shared" si="822"/>
        <v>Cape Verde</v>
      </c>
      <c r="EM58" s="275"/>
      <c r="EN58" s="275"/>
      <c r="EO58" s="271"/>
      <c r="EP58" s="240" t="str">
        <f t="shared" si="823"/>
        <v/>
      </c>
      <c r="EQ58" s="240" t="str">
        <f>IF((EP58&lt;&gt;""),IF(OR($F58&lt;&gt;$G58,PrSettings!$M$4="●"),(($F58-$G58)=(EM58-EN58))*1,0),"")</f>
        <v/>
      </c>
      <c r="ER58" s="240" t="str">
        <f t="shared" si="824"/>
        <v/>
      </c>
      <c r="ES58" s="240" t="str">
        <f>IF(EP58&lt;&gt;"",IF(ABS($F58-$G58)&gt;=PrSettings!$M$7,(ABS($F58-$G58-EM58+EN58)&lt;=1)*1,IF(AND(EP58,$F58=$G58,$F58&gt;=PrSettings!$M$6),(ABS(EM58-$F58)&lt;=1)*1,IF(AND(EP58,$F58+$G58&gt;=PrSettings!$M$8),(ABS(EM58-$F58)+ABS(EN58-$G58)&lt;=1)*1,""))),"")</f>
        <v/>
      </c>
      <c r="ET58" s="273"/>
      <c r="EV58" s="238">
        <f t="shared" si="11"/>
        <v>17</v>
      </c>
      <c r="EW58" s="239" t="str">
        <f t="shared" si="825"/>
        <v>Uruguay</v>
      </c>
      <c r="EX58" s="240">
        <f t="shared" si="59"/>
        <v>69</v>
      </c>
      <c r="EY58" s="239" t="str">
        <f t="shared" si="826"/>
        <v>Cape Verde</v>
      </c>
      <c r="EZ58" s="275"/>
      <c r="FA58" s="275"/>
      <c r="FB58" s="271"/>
      <c r="FC58" s="240" t="str">
        <f t="shared" si="827"/>
        <v/>
      </c>
      <c r="FD58" s="240" t="str">
        <f>IF((FC58&lt;&gt;""),IF(OR($F58&lt;&gt;$G58,PrSettings!$M$4="●"),(($F58-$G58)=(EZ58-FA58))*1,0),"")</f>
        <v/>
      </c>
      <c r="FE58" s="240" t="str">
        <f t="shared" si="828"/>
        <v/>
      </c>
      <c r="FF58" s="240" t="str">
        <f>IF(FC58&lt;&gt;"",IF(ABS($F58-$G58)&gt;=PrSettings!$M$7,(ABS($F58-$G58-EZ58+FA58)&lt;=1)*1,IF(AND(FC58,$F58=$G58,$F58&gt;=PrSettings!$M$6),(ABS(EZ58-$F58)&lt;=1)*1,IF(AND(FC58,$F58+$G58&gt;=PrSettings!$M$8),(ABS(EZ58-$F58)+ABS(FA58-$G58)&lt;=1)*1,""))),"")</f>
        <v/>
      </c>
      <c r="FG58" s="273"/>
      <c r="FI58" s="238">
        <f t="shared" si="12"/>
        <v>17</v>
      </c>
      <c r="FJ58" s="239" t="str">
        <f t="shared" si="829"/>
        <v>Uruguay</v>
      </c>
      <c r="FK58" s="240">
        <f t="shared" si="62"/>
        <v>69</v>
      </c>
      <c r="FL58" s="239" t="str">
        <f t="shared" si="830"/>
        <v>Cape Verde</v>
      </c>
      <c r="FM58" s="275"/>
      <c r="FN58" s="275"/>
      <c r="FO58" s="271"/>
      <c r="FP58" s="240" t="str">
        <f t="shared" si="831"/>
        <v/>
      </c>
      <c r="FQ58" s="240" t="str">
        <f>IF((FP58&lt;&gt;""),IF(OR($F58&lt;&gt;$G58,PrSettings!$M$4="●"),(($F58-$G58)=(FM58-FN58))*1,0),"")</f>
        <v/>
      </c>
      <c r="FR58" s="240" t="str">
        <f t="shared" si="832"/>
        <v/>
      </c>
      <c r="FS58" s="240" t="str">
        <f>IF(FP58&lt;&gt;"",IF(ABS($F58-$G58)&gt;=PrSettings!$M$7,(ABS($F58-$G58-FM58+FN58)&lt;=1)*1,IF(AND(FP58,$F58=$G58,$F58&gt;=PrSettings!$M$6),(ABS(FM58-$F58)&lt;=1)*1,IF(AND(FP58,$F58+$G58&gt;=PrSettings!$M$8),(ABS(FM58-$F58)+ABS(FN58-$G58)&lt;=1)*1,""))),"")</f>
        <v/>
      </c>
      <c r="FT58" s="273"/>
      <c r="FV58" s="238">
        <f t="shared" si="13"/>
        <v>17</v>
      </c>
      <c r="FW58" s="239" t="str">
        <f t="shared" si="833"/>
        <v>Uruguay</v>
      </c>
      <c r="FX58" s="240">
        <f t="shared" si="65"/>
        <v>69</v>
      </c>
      <c r="FY58" s="239" t="str">
        <f t="shared" si="834"/>
        <v>Cape Verde</v>
      </c>
      <c r="FZ58" s="275"/>
      <c r="GA58" s="275"/>
      <c r="GB58" s="271"/>
      <c r="GC58" s="240" t="str">
        <f t="shared" si="835"/>
        <v/>
      </c>
      <c r="GD58" s="240" t="str">
        <f>IF((GC58&lt;&gt;""),IF(OR($F58&lt;&gt;$G58,PrSettings!$M$4="●"),(($F58-$G58)=(FZ58-GA58))*1,0),"")</f>
        <v/>
      </c>
      <c r="GE58" s="240" t="str">
        <f t="shared" si="836"/>
        <v/>
      </c>
      <c r="GF58" s="240" t="str">
        <f>IF(GC58&lt;&gt;"",IF(ABS($F58-$G58)&gt;=PrSettings!$M$7,(ABS($F58-$G58-FZ58+GA58)&lt;=1)*1,IF(AND(GC58,$F58=$G58,$F58&gt;=PrSettings!$M$6),(ABS(FZ58-$F58)&lt;=1)*1,IF(AND(GC58,$F58+$G58&gt;=PrSettings!$M$8),(ABS(FZ58-$F58)+ABS(GA58-$G58)&lt;=1)*1,""))),"")</f>
        <v/>
      </c>
      <c r="GG58" s="273"/>
      <c r="GI58" s="238">
        <f t="shared" si="14"/>
        <v>17</v>
      </c>
      <c r="GJ58" s="239" t="str">
        <f t="shared" si="837"/>
        <v>Uruguay</v>
      </c>
      <c r="GK58" s="240">
        <f t="shared" si="68"/>
        <v>69</v>
      </c>
      <c r="GL58" s="239" t="str">
        <f t="shared" si="838"/>
        <v>Cape Verde</v>
      </c>
      <c r="GM58" s="275"/>
      <c r="GN58" s="275"/>
      <c r="GO58" s="271"/>
      <c r="GP58" s="240" t="str">
        <f t="shared" si="839"/>
        <v/>
      </c>
      <c r="GQ58" s="240" t="str">
        <f>IF((GP58&lt;&gt;""),IF(OR($F58&lt;&gt;$G58,PrSettings!$M$4="●"),(($F58-$G58)=(GM58-GN58))*1,0),"")</f>
        <v/>
      </c>
      <c r="GR58" s="240" t="str">
        <f t="shared" si="840"/>
        <v/>
      </c>
      <c r="GS58" s="240" t="str">
        <f>IF(GP58&lt;&gt;"",IF(ABS($F58-$G58)&gt;=PrSettings!$M$7,(ABS($F58-$G58-GM58+GN58)&lt;=1)*1,IF(AND(GP58,$F58=$G58,$F58&gt;=PrSettings!$M$6),(ABS(GM58-$F58)&lt;=1)*1,IF(AND(GP58,$F58+$G58&gt;=PrSettings!$M$8),(ABS(GM58-$F58)+ABS(GN58-$G58)&lt;=1)*1,""))),"")</f>
        <v/>
      </c>
      <c r="GT58" s="273"/>
      <c r="GV58" s="238">
        <f t="shared" si="15"/>
        <v>17</v>
      </c>
      <c r="GW58" s="239" t="str">
        <f t="shared" si="841"/>
        <v>Uruguay</v>
      </c>
      <c r="GX58" s="240">
        <f t="shared" si="71"/>
        <v>69</v>
      </c>
      <c r="GY58" s="239" t="str">
        <f t="shared" si="842"/>
        <v>Cape Verde</v>
      </c>
      <c r="GZ58" s="275"/>
      <c r="HA58" s="275"/>
      <c r="HB58" s="271"/>
      <c r="HC58" s="240" t="str">
        <f t="shared" si="843"/>
        <v/>
      </c>
      <c r="HD58" s="240" t="str">
        <f>IF((HC58&lt;&gt;""),IF(OR($F58&lt;&gt;$G58,PrSettings!$M$4="●"),(($F58-$G58)=(GZ58-HA58))*1,0),"")</f>
        <v/>
      </c>
      <c r="HE58" s="240" t="str">
        <f t="shared" si="844"/>
        <v/>
      </c>
      <c r="HF58" s="240" t="str">
        <f>IF(HC58&lt;&gt;"",IF(ABS($F58-$G58)&gt;=PrSettings!$M$7,(ABS($F58-$G58-GZ58+HA58)&lt;=1)*1,IF(AND(HC58,$F58=$G58,$F58&gt;=PrSettings!$M$6),(ABS(GZ58-$F58)&lt;=1)*1,IF(AND(HC58,$F58+$G58&gt;=PrSettings!$M$8),(ABS(GZ58-$F58)+ABS(HA58-$G58)&lt;=1)*1,""))),"")</f>
        <v/>
      </c>
      <c r="HG58" s="273"/>
      <c r="HI58" s="238">
        <f t="shared" si="16"/>
        <v>17</v>
      </c>
      <c r="HJ58" s="239" t="str">
        <f t="shared" si="845"/>
        <v>Uruguay</v>
      </c>
      <c r="HK58" s="240">
        <f t="shared" si="74"/>
        <v>69</v>
      </c>
      <c r="HL58" s="239" t="str">
        <f t="shared" si="846"/>
        <v>Cape Verde</v>
      </c>
      <c r="HM58" s="275"/>
      <c r="HN58" s="275"/>
      <c r="HO58" s="271"/>
      <c r="HP58" s="240" t="str">
        <f t="shared" si="847"/>
        <v/>
      </c>
      <c r="HQ58" s="240" t="str">
        <f>IF((HP58&lt;&gt;""),IF(OR($F58&lt;&gt;$G58,PrSettings!$M$4="●"),(($F58-$G58)=(HM58-HN58))*1,0),"")</f>
        <v/>
      </c>
      <c r="HR58" s="240" t="str">
        <f t="shared" si="848"/>
        <v/>
      </c>
      <c r="HS58" s="240" t="str">
        <f>IF(HP58&lt;&gt;"",IF(ABS($F58-$G58)&gt;=PrSettings!$M$7,(ABS($F58-$G58-HM58+HN58)&lt;=1)*1,IF(AND(HP58,$F58=$G58,$F58&gt;=PrSettings!$M$6),(ABS(HM58-$F58)&lt;=1)*1,IF(AND(HP58,$F58+$G58&gt;=PrSettings!$M$8),(ABS(HM58-$F58)+ABS(HN58-$G58)&lt;=1)*1,""))),"")</f>
        <v/>
      </c>
      <c r="HT58" s="273"/>
      <c r="HV58" s="238">
        <f t="shared" si="17"/>
        <v>17</v>
      </c>
      <c r="HW58" s="239" t="str">
        <f t="shared" si="849"/>
        <v>Uruguay</v>
      </c>
      <c r="HX58" s="240">
        <f t="shared" si="77"/>
        <v>69</v>
      </c>
      <c r="HY58" s="239" t="str">
        <f t="shared" si="850"/>
        <v>Cape Verde</v>
      </c>
      <c r="HZ58" s="275"/>
      <c r="IA58" s="275"/>
      <c r="IB58" s="271"/>
      <c r="IC58" s="240" t="str">
        <f t="shared" si="851"/>
        <v/>
      </c>
      <c r="ID58" s="240" t="str">
        <f>IF((IC58&lt;&gt;""),IF(OR($F58&lt;&gt;$G58,PrSettings!$M$4="●"),(($F58-$G58)=(HZ58-IA58))*1,0),"")</f>
        <v/>
      </c>
      <c r="IE58" s="240" t="str">
        <f t="shared" si="852"/>
        <v/>
      </c>
      <c r="IF58" s="240" t="str">
        <f>IF(IC58&lt;&gt;"",IF(ABS($F58-$G58)&gt;=PrSettings!$M$7,(ABS($F58-$G58-HZ58+IA58)&lt;=1)*1,IF(AND(IC58,$F58=$G58,$F58&gt;=PrSettings!$M$6),(ABS(HZ58-$F58)&lt;=1)*1,IF(AND(IC58,$F58+$G58&gt;=PrSettings!$M$8),(ABS(HZ58-$F58)+ABS(IA58-$G58)&lt;=1)*1,""))),"")</f>
        <v/>
      </c>
      <c r="IG58" s="273"/>
      <c r="II58" s="238">
        <f t="shared" si="18"/>
        <v>17</v>
      </c>
      <c r="IJ58" s="239" t="str">
        <f t="shared" si="853"/>
        <v>Uruguay</v>
      </c>
      <c r="IK58" s="240">
        <f t="shared" si="80"/>
        <v>69</v>
      </c>
      <c r="IL58" s="239" t="str">
        <f t="shared" si="854"/>
        <v>Cape Verde</v>
      </c>
      <c r="IM58" s="275"/>
      <c r="IN58" s="275"/>
      <c r="IO58" s="271"/>
      <c r="IP58" s="240" t="str">
        <f t="shared" si="855"/>
        <v/>
      </c>
      <c r="IQ58" s="240" t="str">
        <f>IF((IP58&lt;&gt;""),IF(OR($F58&lt;&gt;$G58,PrSettings!$M$4="●"),(($F58-$G58)=(IM58-IN58))*1,0),"")</f>
        <v/>
      </c>
      <c r="IR58" s="240" t="str">
        <f t="shared" si="856"/>
        <v/>
      </c>
      <c r="IS58" s="240" t="str">
        <f>IF(IP58&lt;&gt;"",IF(ABS($F58-$G58)&gt;=PrSettings!$M$7,(ABS($F58-$G58-IM58+IN58)&lt;=1)*1,IF(AND(IP58,$F58=$G58,$F58&gt;=PrSettings!$M$6),(ABS(IM58-$F58)&lt;=1)*1,IF(AND(IP58,$F58+$G58&gt;=PrSettings!$M$8),(ABS(IM58-$F58)+ABS(IN58-$G58)&lt;=1)*1,""))),"")</f>
        <v/>
      </c>
      <c r="IT58" s="273"/>
      <c r="IV58" s="238">
        <f t="shared" si="19"/>
        <v>17</v>
      </c>
      <c r="IW58" s="239" t="str">
        <f t="shared" si="857"/>
        <v>Uruguay</v>
      </c>
      <c r="IX58" s="240">
        <f t="shared" si="83"/>
        <v>69</v>
      </c>
      <c r="IY58" s="239" t="str">
        <f t="shared" si="858"/>
        <v>Cape Verde</v>
      </c>
      <c r="IZ58" s="275"/>
      <c r="JA58" s="275"/>
      <c r="JB58" s="271"/>
      <c r="JC58" s="240" t="str">
        <f t="shared" si="859"/>
        <v/>
      </c>
      <c r="JD58" s="240" t="str">
        <f>IF((JC58&lt;&gt;""),IF(OR($F58&lt;&gt;$G58,PrSettings!$M$4="●"),(($F58-$G58)=(IZ58-JA58))*1,0),"")</f>
        <v/>
      </c>
      <c r="JE58" s="240" t="str">
        <f t="shared" si="860"/>
        <v/>
      </c>
      <c r="JF58" s="240" t="str">
        <f>IF(JC58&lt;&gt;"",IF(ABS($F58-$G58)&gt;=PrSettings!$M$7,(ABS($F58-$G58-IZ58+JA58)&lt;=1)*1,IF(AND(JC58,$F58=$G58,$F58&gt;=PrSettings!$M$6),(ABS(IZ58-$F58)&lt;=1)*1,IF(AND(JC58,$F58+$G58&gt;=PrSettings!$M$8),(ABS(IZ58-$F58)+ABS(JA58-$G58)&lt;=1)*1,""))),"")</f>
        <v/>
      </c>
      <c r="JG58" s="273"/>
      <c r="JI58" s="238">
        <f t="shared" si="20"/>
        <v>17</v>
      </c>
      <c r="JJ58" s="239" t="str">
        <f t="shared" si="861"/>
        <v>Uruguay</v>
      </c>
      <c r="JK58" s="240">
        <f t="shared" si="86"/>
        <v>69</v>
      </c>
      <c r="JL58" s="239" t="str">
        <f t="shared" si="862"/>
        <v>Cape Verde</v>
      </c>
      <c r="JM58" s="275"/>
      <c r="JN58" s="275"/>
      <c r="JO58" s="271"/>
      <c r="JP58" s="240" t="str">
        <f t="shared" si="863"/>
        <v/>
      </c>
      <c r="JQ58" s="240" t="str">
        <f>IF((JP58&lt;&gt;""),IF(OR($F58&lt;&gt;$G58,PrSettings!$M$4="●"),(($F58-$G58)=(JM58-JN58))*1,0),"")</f>
        <v/>
      </c>
      <c r="JR58" s="240" t="str">
        <f t="shared" si="864"/>
        <v/>
      </c>
      <c r="JS58" s="240" t="str">
        <f>IF(JP58&lt;&gt;"",IF(ABS($F58-$G58)&gt;=PrSettings!$M$7,(ABS($F58-$G58-JM58+JN58)&lt;=1)*1,IF(AND(JP58,$F58=$G58,$F58&gt;=PrSettings!$M$6),(ABS(JM58-$F58)&lt;=1)*1,IF(AND(JP58,$F58+$G58&gt;=PrSettings!$M$8),(ABS(JM58-$F58)+ABS(JN58-$G58)&lt;=1)*1,""))),"")</f>
        <v/>
      </c>
      <c r="JT58" s="273"/>
      <c r="JV58" s="238">
        <f t="shared" si="21"/>
        <v>17</v>
      </c>
      <c r="JW58" s="239" t="str">
        <f t="shared" si="865"/>
        <v>Uruguay</v>
      </c>
      <c r="JX58" s="240">
        <f t="shared" si="89"/>
        <v>69</v>
      </c>
      <c r="JY58" s="239" t="str">
        <f t="shared" si="866"/>
        <v>Cape Verde</v>
      </c>
      <c r="JZ58" s="275"/>
      <c r="KA58" s="275"/>
      <c r="KB58" s="271"/>
      <c r="KC58" s="240" t="str">
        <f t="shared" si="867"/>
        <v/>
      </c>
      <c r="KD58" s="240" t="str">
        <f>IF((KC58&lt;&gt;""),IF(OR($F58&lt;&gt;$G58,PrSettings!$M$4="●"),(($F58-$G58)=(JZ58-KA58))*1,0),"")</f>
        <v/>
      </c>
      <c r="KE58" s="240" t="str">
        <f t="shared" si="868"/>
        <v/>
      </c>
      <c r="KF58" s="240" t="str">
        <f>IF(KC58&lt;&gt;"",IF(ABS($F58-$G58)&gt;=PrSettings!$M$7,(ABS($F58-$G58-JZ58+KA58)&lt;=1)*1,IF(AND(KC58,$F58=$G58,$F58&gt;=PrSettings!$M$6),(ABS(JZ58-$F58)&lt;=1)*1,IF(AND(KC58,$F58+$G58&gt;=PrSettings!$M$8),(ABS(JZ58-$F58)+ABS(KA58-$G58)&lt;=1)*1,""))),"")</f>
        <v/>
      </c>
      <c r="KG58" s="273"/>
      <c r="KI58" s="238">
        <f t="shared" si="22"/>
        <v>17</v>
      </c>
      <c r="KJ58" s="239" t="str">
        <f t="shared" si="869"/>
        <v>Uruguay</v>
      </c>
      <c r="KK58" s="240">
        <f t="shared" si="92"/>
        <v>69</v>
      </c>
      <c r="KL58" s="239" t="str">
        <f t="shared" si="870"/>
        <v>Cape Verde</v>
      </c>
      <c r="KM58" s="275"/>
      <c r="KN58" s="275"/>
      <c r="KO58" s="271"/>
      <c r="KP58" s="240" t="str">
        <f t="shared" si="871"/>
        <v/>
      </c>
      <c r="KQ58" s="240" t="str">
        <f>IF((KP58&lt;&gt;""),IF(OR($F58&lt;&gt;$G58,PrSettings!$M$4="●"),(($F58-$G58)=(KM58-KN58))*1,0),"")</f>
        <v/>
      </c>
      <c r="KR58" s="240" t="str">
        <f t="shared" si="872"/>
        <v/>
      </c>
      <c r="KS58" s="240" t="str">
        <f>IF(KP58&lt;&gt;"",IF(ABS($F58-$G58)&gt;=PrSettings!$M$7,(ABS($F58-$G58-KM58+KN58)&lt;=1)*1,IF(AND(KP58,$F58=$G58,$F58&gt;=PrSettings!$M$6),(ABS(KM58-$F58)&lt;=1)*1,IF(AND(KP58,$F58+$G58&gt;=PrSettings!$M$8),(ABS(KM58-$F58)+ABS(KN58-$G58)&lt;=1)*1,""))),"")</f>
        <v/>
      </c>
      <c r="KT58" s="273"/>
      <c r="KV58" s="238">
        <f t="shared" si="23"/>
        <v>17</v>
      </c>
      <c r="KW58" s="239" t="str">
        <f t="shared" si="873"/>
        <v>Uruguay</v>
      </c>
      <c r="KX58" s="240">
        <f t="shared" si="95"/>
        <v>69</v>
      </c>
      <c r="KY58" s="239" t="str">
        <f t="shared" si="874"/>
        <v>Cape Verde</v>
      </c>
      <c r="KZ58" s="275"/>
      <c r="LA58" s="275"/>
      <c r="LB58" s="271"/>
      <c r="LC58" s="240" t="str">
        <f t="shared" si="875"/>
        <v/>
      </c>
      <c r="LD58" s="240" t="str">
        <f>IF((LC58&lt;&gt;""),IF(OR($F58&lt;&gt;$G58,PrSettings!$M$4="●"),(($F58-$G58)=(KZ58-LA58))*1,0),"")</f>
        <v/>
      </c>
      <c r="LE58" s="240" t="str">
        <f t="shared" si="876"/>
        <v/>
      </c>
      <c r="LF58" s="240" t="str">
        <f>IF(LC58&lt;&gt;"",IF(ABS($F58-$G58)&gt;=PrSettings!$M$7,(ABS($F58-$G58-KZ58+LA58)&lt;=1)*1,IF(AND(LC58,$F58=$G58,$F58&gt;=PrSettings!$M$6),(ABS(KZ58-$F58)&lt;=1)*1,IF(AND(LC58,$F58+$G58&gt;=PrSettings!$M$8),(ABS(KZ58-$F58)+ABS(LA58-$G58)&lt;=1)*1,""))),"")</f>
        <v/>
      </c>
      <c r="LG58" s="273"/>
      <c r="LI58" s="238">
        <f t="shared" si="24"/>
        <v>17</v>
      </c>
      <c r="LJ58" s="239" t="str">
        <f t="shared" si="877"/>
        <v>Uruguay</v>
      </c>
      <c r="LK58" s="240">
        <f t="shared" si="98"/>
        <v>69</v>
      </c>
      <c r="LL58" s="239" t="str">
        <f t="shared" si="878"/>
        <v>Cape Verde</v>
      </c>
      <c r="LM58" s="275"/>
      <c r="LN58" s="275"/>
      <c r="LO58" s="271"/>
      <c r="LP58" s="240" t="str">
        <f t="shared" si="879"/>
        <v/>
      </c>
      <c r="LQ58" s="240" t="str">
        <f>IF((LP58&lt;&gt;""),IF(OR($F58&lt;&gt;$G58,PrSettings!$M$4="●"),(($F58-$G58)=(LM58-LN58))*1,0),"")</f>
        <v/>
      </c>
      <c r="LR58" s="240" t="str">
        <f t="shared" si="880"/>
        <v/>
      </c>
      <c r="LS58" s="240" t="str">
        <f>IF(LP58&lt;&gt;"",IF(ABS($F58-$G58)&gt;=PrSettings!$M$7,(ABS($F58-$G58-LM58+LN58)&lt;=1)*1,IF(AND(LP58,$F58=$G58,$F58&gt;=PrSettings!$M$6),(ABS(LM58-$F58)&lt;=1)*1,IF(AND(LP58,$F58+$G58&gt;=PrSettings!$M$8),(ABS(LM58-$F58)+ABS(LN58-$G58)&lt;=1)*1,""))),"")</f>
        <v/>
      </c>
      <c r="LT58" s="273"/>
      <c r="LV58" s="238">
        <f t="shared" si="25"/>
        <v>17</v>
      </c>
      <c r="LW58" s="239" t="str">
        <f t="shared" si="881"/>
        <v>Uruguay</v>
      </c>
      <c r="LX58" s="240">
        <f t="shared" si="101"/>
        <v>69</v>
      </c>
      <c r="LY58" s="239" t="str">
        <f t="shared" si="882"/>
        <v>Cape Verde</v>
      </c>
      <c r="LZ58" s="275"/>
      <c r="MA58" s="275"/>
      <c r="MB58" s="271"/>
      <c r="MC58" s="240" t="str">
        <f t="shared" si="883"/>
        <v/>
      </c>
      <c r="MD58" s="240" t="str">
        <f>IF((MC58&lt;&gt;""),IF(OR($F58&lt;&gt;$G58,PrSettings!$M$4="●"),(($F58-$G58)=(LZ58-MA58))*1,0),"")</f>
        <v/>
      </c>
      <c r="ME58" s="240" t="str">
        <f t="shared" si="884"/>
        <v/>
      </c>
      <c r="MF58" s="240" t="str">
        <f>IF(MC58&lt;&gt;"",IF(ABS($F58-$G58)&gt;=PrSettings!$M$7,(ABS($F58-$G58-LZ58+MA58)&lt;=1)*1,IF(AND(MC58,$F58=$G58,$F58&gt;=PrSettings!$M$6),(ABS(LZ58-$F58)&lt;=1)*1,IF(AND(MC58,$F58+$G58&gt;=PrSettings!$M$8),(ABS(LZ58-$F58)+ABS(MA58-$G58)&lt;=1)*1,""))),"")</f>
        <v/>
      </c>
      <c r="MG58" s="273"/>
    </row>
    <row r="59" spans="2:345" x14ac:dyDescent="0.25">
      <c r="B59" s="238">
        <f>INDEX(Groups!$C$7:$C$65,MATCH(C59,Groups!$D$7:$D$65,0))</f>
        <v>69</v>
      </c>
      <c r="C59" s="239" t="str">
        <f>CalcH!$P$26</f>
        <v>Cape Verde</v>
      </c>
      <c r="D59" s="240">
        <f>INDEX(Groups!$C$7:$C$65,MATCH(E59,Groups!$D$7:$D$65,0))</f>
        <v>61</v>
      </c>
      <c r="E59" s="239" t="str">
        <f>CalcH!$Q$26</f>
        <v>Saudi Arabia</v>
      </c>
      <c r="F59" s="241" t="str">
        <f>CalcH!$R$26</f>
        <v/>
      </c>
      <c r="G59" s="242" t="str">
        <f>CalcH!$S$26</f>
        <v/>
      </c>
      <c r="I59" s="238">
        <f t="shared" si="468"/>
        <v>69</v>
      </c>
      <c r="J59" s="239" t="str">
        <f t="shared" si="781"/>
        <v>Cape Verde</v>
      </c>
      <c r="K59" s="240">
        <f t="shared" si="26"/>
        <v>61</v>
      </c>
      <c r="L59" s="239" t="str">
        <f t="shared" si="782"/>
        <v>Saudi Arabia</v>
      </c>
      <c r="M59" s="275"/>
      <c r="N59" s="275"/>
      <c r="O59" s="271"/>
      <c r="P59" s="240" t="str">
        <f t="shared" si="783"/>
        <v/>
      </c>
      <c r="Q59" s="240" t="str">
        <f>IF((P59&lt;&gt;""),IF(OR($F59&lt;&gt;$G59,PrSettings!$M$4="●"),(($F59-$G59)=(M59-N59))*1,0),"")</f>
        <v/>
      </c>
      <c r="R59" s="240" t="str">
        <f t="shared" si="784"/>
        <v/>
      </c>
      <c r="S59" s="240" t="str">
        <f>IF(P59&lt;&gt;"",IF(ABS($F59-$G59)&gt;=PrSettings!$M$7,(ABS($F59-$G59-M59+N59)&lt;=1)*1,IF(AND(P59,$F59=$G59,$F59&gt;=PrSettings!$M$6),(ABS(M59-$F59)&lt;=1)*1,IF(AND(P59,$F59+$G59&gt;=PrSettings!$M$8),(ABS(M59-$F59)+ABS(N59-$G59)&lt;=1)*1,""))),"")</f>
        <v/>
      </c>
      <c r="T59" s="273"/>
      <c r="V59" s="238">
        <f t="shared" si="1"/>
        <v>69</v>
      </c>
      <c r="W59" s="239" t="str">
        <f t="shared" si="785"/>
        <v>Cape Verde</v>
      </c>
      <c r="X59" s="240">
        <f t="shared" si="29"/>
        <v>61</v>
      </c>
      <c r="Y59" s="239" t="str">
        <f t="shared" si="786"/>
        <v>Saudi Arabia</v>
      </c>
      <c r="Z59" s="275"/>
      <c r="AA59" s="275"/>
      <c r="AB59" s="271"/>
      <c r="AC59" s="240" t="str">
        <f t="shared" si="787"/>
        <v/>
      </c>
      <c r="AD59" s="240" t="str">
        <f>IF((AC59&lt;&gt;""),IF(OR($F59&lt;&gt;$G59,PrSettings!$M$4="●"),(($F59-$G59)=(Z59-AA59))*1,0),"")</f>
        <v/>
      </c>
      <c r="AE59" s="240" t="str">
        <f t="shared" si="788"/>
        <v/>
      </c>
      <c r="AF59" s="240" t="str">
        <f>IF(AC59&lt;&gt;"",IF(ABS($F59-$G59)&gt;=PrSettings!$M$7,(ABS($F59-$G59-Z59+AA59)&lt;=1)*1,IF(AND(AC59,$F59=$G59,$F59&gt;=PrSettings!$M$6),(ABS(Z59-$F59)&lt;=1)*1,IF(AND(AC59,$F59+$G59&gt;=PrSettings!$M$8),(ABS(Z59-$F59)+ABS(AA59-$G59)&lt;=1)*1,""))),"")</f>
        <v/>
      </c>
      <c r="AG59" s="273"/>
      <c r="AI59" s="238">
        <f t="shared" si="2"/>
        <v>69</v>
      </c>
      <c r="AJ59" s="239" t="str">
        <f t="shared" si="789"/>
        <v>Cape Verde</v>
      </c>
      <c r="AK59" s="240">
        <f t="shared" si="32"/>
        <v>61</v>
      </c>
      <c r="AL59" s="239" t="str">
        <f t="shared" si="790"/>
        <v>Saudi Arabia</v>
      </c>
      <c r="AM59" s="275"/>
      <c r="AN59" s="275"/>
      <c r="AO59" s="271"/>
      <c r="AP59" s="240" t="str">
        <f t="shared" si="791"/>
        <v/>
      </c>
      <c r="AQ59" s="240" t="str">
        <f>IF((AP59&lt;&gt;""),IF(OR($F59&lt;&gt;$G59,PrSettings!$M$4="●"),(($F59-$G59)=(AM59-AN59))*1,0),"")</f>
        <v/>
      </c>
      <c r="AR59" s="240" t="str">
        <f t="shared" si="792"/>
        <v/>
      </c>
      <c r="AS59" s="240" t="str">
        <f>IF(AP59&lt;&gt;"",IF(ABS($F59-$G59)&gt;=PrSettings!$M$7,(ABS($F59-$G59-AM59+AN59)&lt;=1)*1,IF(AND(AP59,$F59=$G59,$F59&gt;=PrSettings!$M$6),(ABS(AM59-$F59)&lt;=1)*1,IF(AND(AP59,$F59+$G59&gt;=PrSettings!$M$8),(ABS(AM59-$F59)+ABS(AN59-$G59)&lt;=1)*1,""))),"")</f>
        <v/>
      </c>
      <c r="AT59" s="273"/>
      <c r="AV59" s="238">
        <f t="shared" si="3"/>
        <v>69</v>
      </c>
      <c r="AW59" s="239" t="str">
        <f t="shared" si="793"/>
        <v>Cape Verde</v>
      </c>
      <c r="AX59" s="240">
        <f t="shared" si="35"/>
        <v>61</v>
      </c>
      <c r="AY59" s="239" t="str">
        <f t="shared" si="794"/>
        <v>Saudi Arabia</v>
      </c>
      <c r="AZ59" s="275"/>
      <c r="BA59" s="275"/>
      <c r="BB59" s="271"/>
      <c r="BC59" s="240" t="str">
        <f t="shared" si="795"/>
        <v/>
      </c>
      <c r="BD59" s="240" t="str">
        <f>IF((BC59&lt;&gt;""),IF(OR($F59&lt;&gt;$G59,PrSettings!$M$4="●"),(($F59-$G59)=(AZ59-BA59))*1,0),"")</f>
        <v/>
      </c>
      <c r="BE59" s="240" t="str">
        <f t="shared" si="796"/>
        <v/>
      </c>
      <c r="BF59" s="240" t="str">
        <f>IF(BC59&lt;&gt;"",IF(ABS($F59-$G59)&gt;=PrSettings!$M$7,(ABS($F59-$G59-AZ59+BA59)&lt;=1)*1,IF(AND(BC59,$F59=$G59,$F59&gt;=PrSettings!$M$6),(ABS(AZ59-$F59)&lt;=1)*1,IF(AND(BC59,$F59+$G59&gt;=PrSettings!$M$8),(ABS(AZ59-$F59)+ABS(BA59-$G59)&lt;=1)*1,""))),"")</f>
        <v/>
      </c>
      <c r="BG59" s="273"/>
      <c r="BI59" s="238">
        <f t="shared" si="4"/>
        <v>69</v>
      </c>
      <c r="BJ59" s="239" t="str">
        <f t="shared" si="797"/>
        <v>Cape Verde</v>
      </c>
      <c r="BK59" s="240">
        <f t="shared" si="38"/>
        <v>61</v>
      </c>
      <c r="BL59" s="239" t="str">
        <f t="shared" si="798"/>
        <v>Saudi Arabia</v>
      </c>
      <c r="BM59" s="275"/>
      <c r="BN59" s="275"/>
      <c r="BO59" s="271"/>
      <c r="BP59" s="240" t="str">
        <f t="shared" si="799"/>
        <v/>
      </c>
      <c r="BQ59" s="240" t="str">
        <f>IF((BP59&lt;&gt;""),IF(OR($F59&lt;&gt;$G59,PrSettings!$M$4="●"),(($F59-$G59)=(BM59-BN59))*1,0),"")</f>
        <v/>
      </c>
      <c r="BR59" s="240" t="str">
        <f t="shared" si="800"/>
        <v/>
      </c>
      <c r="BS59" s="240" t="str">
        <f>IF(BP59&lt;&gt;"",IF(ABS($F59-$G59)&gt;=PrSettings!$M$7,(ABS($F59-$G59-BM59+BN59)&lt;=1)*1,IF(AND(BP59,$F59=$G59,$F59&gt;=PrSettings!$M$6),(ABS(BM59-$F59)&lt;=1)*1,IF(AND(BP59,$F59+$G59&gt;=PrSettings!$M$8),(ABS(BM59-$F59)+ABS(BN59-$G59)&lt;=1)*1,""))),"")</f>
        <v/>
      </c>
      <c r="BT59" s="273"/>
      <c r="BV59" s="238">
        <f t="shared" si="5"/>
        <v>69</v>
      </c>
      <c r="BW59" s="239" t="str">
        <f t="shared" si="801"/>
        <v>Cape Verde</v>
      </c>
      <c r="BX59" s="240">
        <f t="shared" si="41"/>
        <v>61</v>
      </c>
      <c r="BY59" s="239" t="str">
        <f t="shared" si="802"/>
        <v>Saudi Arabia</v>
      </c>
      <c r="BZ59" s="275"/>
      <c r="CA59" s="275"/>
      <c r="CB59" s="271"/>
      <c r="CC59" s="240" t="str">
        <f t="shared" si="803"/>
        <v/>
      </c>
      <c r="CD59" s="240" t="str">
        <f>IF((CC59&lt;&gt;""),IF(OR($F59&lt;&gt;$G59,PrSettings!$M$4="●"),(($F59-$G59)=(BZ59-CA59))*1,0),"")</f>
        <v/>
      </c>
      <c r="CE59" s="240" t="str">
        <f t="shared" si="804"/>
        <v/>
      </c>
      <c r="CF59" s="240" t="str">
        <f>IF(CC59&lt;&gt;"",IF(ABS($F59-$G59)&gt;=PrSettings!$M$7,(ABS($F59-$G59-BZ59+CA59)&lt;=1)*1,IF(AND(CC59,$F59=$G59,$F59&gt;=PrSettings!$M$6),(ABS(BZ59-$F59)&lt;=1)*1,IF(AND(CC59,$F59+$G59&gt;=PrSettings!$M$8),(ABS(BZ59-$F59)+ABS(CA59-$G59)&lt;=1)*1,""))),"")</f>
        <v/>
      </c>
      <c r="CG59" s="273"/>
      <c r="CI59" s="238">
        <f t="shared" si="6"/>
        <v>69</v>
      </c>
      <c r="CJ59" s="239" t="str">
        <f t="shared" si="805"/>
        <v>Cape Verde</v>
      </c>
      <c r="CK59" s="240">
        <f t="shared" si="44"/>
        <v>61</v>
      </c>
      <c r="CL59" s="239" t="str">
        <f t="shared" si="806"/>
        <v>Saudi Arabia</v>
      </c>
      <c r="CM59" s="275"/>
      <c r="CN59" s="275"/>
      <c r="CO59" s="271"/>
      <c r="CP59" s="240" t="str">
        <f t="shared" si="807"/>
        <v/>
      </c>
      <c r="CQ59" s="240" t="str">
        <f>IF((CP59&lt;&gt;""),IF(OR($F59&lt;&gt;$G59,PrSettings!$M$4="●"),(($F59-$G59)=(CM59-CN59))*1,0),"")</f>
        <v/>
      </c>
      <c r="CR59" s="240" t="str">
        <f t="shared" si="808"/>
        <v/>
      </c>
      <c r="CS59" s="240" t="str">
        <f>IF(CP59&lt;&gt;"",IF(ABS($F59-$G59)&gt;=PrSettings!$M$7,(ABS($F59-$G59-CM59+CN59)&lt;=1)*1,IF(AND(CP59,$F59=$G59,$F59&gt;=PrSettings!$M$6),(ABS(CM59-$F59)&lt;=1)*1,IF(AND(CP59,$F59+$G59&gt;=PrSettings!$M$8),(ABS(CM59-$F59)+ABS(CN59-$G59)&lt;=1)*1,""))),"")</f>
        <v/>
      </c>
      <c r="CT59" s="273"/>
      <c r="CV59" s="238">
        <f t="shared" si="7"/>
        <v>69</v>
      </c>
      <c r="CW59" s="239" t="str">
        <f t="shared" si="809"/>
        <v>Cape Verde</v>
      </c>
      <c r="CX59" s="240">
        <f t="shared" si="47"/>
        <v>61</v>
      </c>
      <c r="CY59" s="239" t="str">
        <f t="shared" si="810"/>
        <v>Saudi Arabia</v>
      </c>
      <c r="CZ59" s="275"/>
      <c r="DA59" s="275"/>
      <c r="DB59" s="271"/>
      <c r="DC59" s="240" t="str">
        <f t="shared" si="811"/>
        <v/>
      </c>
      <c r="DD59" s="240" t="str">
        <f>IF((DC59&lt;&gt;""),IF(OR($F59&lt;&gt;$G59,PrSettings!$M$4="●"),(($F59-$G59)=(CZ59-DA59))*1,0),"")</f>
        <v/>
      </c>
      <c r="DE59" s="240" t="str">
        <f t="shared" si="812"/>
        <v/>
      </c>
      <c r="DF59" s="240" t="str">
        <f>IF(DC59&lt;&gt;"",IF(ABS($F59-$G59)&gt;=PrSettings!$M$7,(ABS($F59-$G59-CZ59+DA59)&lt;=1)*1,IF(AND(DC59,$F59=$G59,$F59&gt;=PrSettings!$M$6),(ABS(CZ59-$F59)&lt;=1)*1,IF(AND(DC59,$F59+$G59&gt;=PrSettings!$M$8),(ABS(CZ59-$F59)+ABS(DA59-$G59)&lt;=1)*1,""))),"")</f>
        <v/>
      </c>
      <c r="DG59" s="273"/>
      <c r="DI59" s="238">
        <f t="shared" si="8"/>
        <v>69</v>
      </c>
      <c r="DJ59" s="239" t="str">
        <f t="shared" si="813"/>
        <v>Cape Verde</v>
      </c>
      <c r="DK59" s="240">
        <f t="shared" si="50"/>
        <v>61</v>
      </c>
      <c r="DL59" s="239" t="str">
        <f t="shared" si="814"/>
        <v>Saudi Arabia</v>
      </c>
      <c r="DM59" s="275"/>
      <c r="DN59" s="275"/>
      <c r="DO59" s="271"/>
      <c r="DP59" s="240" t="str">
        <f t="shared" si="815"/>
        <v/>
      </c>
      <c r="DQ59" s="240" t="str">
        <f>IF((DP59&lt;&gt;""),IF(OR($F59&lt;&gt;$G59,PrSettings!$M$4="●"),(($F59-$G59)=(DM59-DN59))*1,0),"")</f>
        <v/>
      </c>
      <c r="DR59" s="240" t="str">
        <f t="shared" si="816"/>
        <v/>
      </c>
      <c r="DS59" s="240" t="str">
        <f>IF(DP59&lt;&gt;"",IF(ABS($F59-$G59)&gt;=PrSettings!$M$7,(ABS($F59-$G59-DM59+DN59)&lt;=1)*1,IF(AND(DP59,$F59=$G59,$F59&gt;=PrSettings!$M$6),(ABS(DM59-$F59)&lt;=1)*1,IF(AND(DP59,$F59+$G59&gt;=PrSettings!$M$8),(ABS(DM59-$F59)+ABS(DN59-$G59)&lt;=1)*1,""))),"")</f>
        <v/>
      </c>
      <c r="DT59" s="273"/>
      <c r="DV59" s="238">
        <f t="shared" si="9"/>
        <v>69</v>
      </c>
      <c r="DW59" s="239" t="str">
        <f t="shared" si="817"/>
        <v>Cape Verde</v>
      </c>
      <c r="DX59" s="240">
        <f t="shared" si="53"/>
        <v>61</v>
      </c>
      <c r="DY59" s="239" t="str">
        <f t="shared" si="818"/>
        <v>Saudi Arabia</v>
      </c>
      <c r="DZ59" s="275"/>
      <c r="EA59" s="275"/>
      <c r="EB59" s="271"/>
      <c r="EC59" s="240" t="str">
        <f t="shared" si="819"/>
        <v/>
      </c>
      <c r="ED59" s="240" t="str">
        <f>IF((EC59&lt;&gt;""),IF(OR($F59&lt;&gt;$G59,PrSettings!$M$4="●"),(($F59-$G59)=(DZ59-EA59))*1,0),"")</f>
        <v/>
      </c>
      <c r="EE59" s="240" t="str">
        <f t="shared" si="820"/>
        <v/>
      </c>
      <c r="EF59" s="240" t="str">
        <f>IF(EC59&lt;&gt;"",IF(ABS($F59-$G59)&gt;=PrSettings!$M$7,(ABS($F59-$G59-DZ59+EA59)&lt;=1)*1,IF(AND(EC59,$F59=$G59,$F59&gt;=PrSettings!$M$6),(ABS(DZ59-$F59)&lt;=1)*1,IF(AND(EC59,$F59+$G59&gt;=PrSettings!$M$8),(ABS(DZ59-$F59)+ABS(EA59-$G59)&lt;=1)*1,""))),"")</f>
        <v/>
      </c>
      <c r="EG59" s="273"/>
      <c r="EI59" s="238">
        <f t="shared" si="10"/>
        <v>69</v>
      </c>
      <c r="EJ59" s="239" t="str">
        <f t="shared" si="821"/>
        <v>Cape Verde</v>
      </c>
      <c r="EK59" s="240">
        <f t="shared" si="56"/>
        <v>61</v>
      </c>
      <c r="EL59" s="239" t="str">
        <f t="shared" si="822"/>
        <v>Saudi Arabia</v>
      </c>
      <c r="EM59" s="275"/>
      <c r="EN59" s="275"/>
      <c r="EO59" s="271"/>
      <c r="EP59" s="240" t="str">
        <f t="shared" si="823"/>
        <v/>
      </c>
      <c r="EQ59" s="240" t="str">
        <f>IF((EP59&lt;&gt;""),IF(OR($F59&lt;&gt;$G59,PrSettings!$M$4="●"),(($F59-$G59)=(EM59-EN59))*1,0),"")</f>
        <v/>
      </c>
      <c r="ER59" s="240" t="str">
        <f t="shared" si="824"/>
        <v/>
      </c>
      <c r="ES59" s="240" t="str">
        <f>IF(EP59&lt;&gt;"",IF(ABS($F59-$G59)&gt;=PrSettings!$M$7,(ABS($F59-$G59-EM59+EN59)&lt;=1)*1,IF(AND(EP59,$F59=$G59,$F59&gt;=PrSettings!$M$6),(ABS(EM59-$F59)&lt;=1)*1,IF(AND(EP59,$F59+$G59&gt;=PrSettings!$M$8),(ABS(EM59-$F59)+ABS(EN59-$G59)&lt;=1)*1,""))),"")</f>
        <v/>
      </c>
      <c r="ET59" s="273"/>
      <c r="EV59" s="238">
        <f t="shared" si="11"/>
        <v>69</v>
      </c>
      <c r="EW59" s="239" t="str">
        <f t="shared" si="825"/>
        <v>Cape Verde</v>
      </c>
      <c r="EX59" s="240">
        <f t="shared" si="59"/>
        <v>61</v>
      </c>
      <c r="EY59" s="239" t="str">
        <f t="shared" si="826"/>
        <v>Saudi Arabia</v>
      </c>
      <c r="EZ59" s="275"/>
      <c r="FA59" s="275"/>
      <c r="FB59" s="271"/>
      <c r="FC59" s="240" t="str">
        <f t="shared" si="827"/>
        <v/>
      </c>
      <c r="FD59" s="240" t="str">
        <f>IF((FC59&lt;&gt;""),IF(OR($F59&lt;&gt;$G59,PrSettings!$M$4="●"),(($F59-$G59)=(EZ59-FA59))*1,0),"")</f>
        <v/>
      </c>
      <c r="FE59" s="240" t="str">
        <f t="shared" si="828"/>
        <v/>
      </c>
      <c r="FF59" s="240" t="str">
        <f>IF(FC59&lt;&gt;"",IF(ABS($F59-$G59)&gt;=PrSettings!$M$7,(ABS($F59-$G59-EZ59+FA59)&lt;=1)*1,IF(AND(FC59,$F59=$G59,$F59&gt;=PrSettings!$M$6),(ABS(EZ59-$F59)&lt;=1)*1,IF(AND(FC59,$F59+$G59&gt;=PrSettings!$M$8),(ABS(EZ59-$F59)+ABS(FA59-$G59)&lt;=1)*1,""))),"")</f>
        <v/>
      </c>
      <c r="FG59" s="273"/>
      <c r="FI59" s="238">
        <f t="shared" si="12"/>
        <v>69</v>
      </c>
      <c r="FJ59" s="239" t="str">
        <f t="shared" si="829"/>
        <v>Cape Verde</v>
      </c>
      <c r="FK59" s="240">
        <f t="shared" si="62"/>
        <v>61</v>
      </c>
      <c r="FL59" s="239" t="str">
        <f t="shared" si="830"/>
        <v>Saudi Arabia</v>
      </c>
      <c r="FM59" s="275"/>
      <c r="FN59" s="275"/>
      <c r="FO59" s="271"/>
      <c r="FP59" s="240" t="str">
        <f t="shared" si="831"/>
        <v/>
      </c>
      <c r="FQ59" s="240" t="str">
        <f>IF((FP59&lt;&gt;""),IF(OR($F59&lt;&gt;$G59,PrSettings!$M$4="●"),(($F59-$G59)=(FM59-FN59))*1,0),"")</f>
        <v/>
      </c>
      <c r="FR59" s="240" t="str">
        <f t="shared" si="832"/>
        <v/>
      </c>
      <c r="FS59" s="240" t="str">
        <f>IF(FP59&lt;&gt;"",IF(ABS($F59-$G59)&gt;=PrSettings!$M$7,(ABS($F59-$G59-FM59+FN59)&lt;=1)*1,IF(AND(FP59,$F59=$G59,$F59&gt;=PrSettings!$M$6),(ABS(FM59-$F59)&lt;=1)*1,IF(AND(FP59,$F59+$G59&gt;=PrSettings!$M$8),(ABS(FM59-$F59)+ABS(FN59-$G59)&lt;=1)*1,""))),"")</f>
        <v/>
      </c>
      <c r="FT59" s="273"/>
      <c r="FV59" s="238">
        <f t="shared" si="13"/>
        <v>69</v>
      </c>
      <c r="FW59" s="239" t="str">
        <f t="shared" si="833"/>
        <v>Cape Verde</v>
      </c>
      <c r="FX59" s="240">
        <f t="shared" si="65"/>
        <v>61</v>
      </c>
      <c r="FY59" s="239" t="str">
        <f t="shared" si="834"/>
        <v>Saudi Arabia</v>
      </c>
      <c r="FZ59" s="275"/>
      <c r="GA59" s="275"/>
      <c r="GB59" s="271"/>
      <c r="GC59" s="240" t="str">
        <f t="shared" si="835"/>
        <v/>
      </c>
      <c r="GD59" s="240" t="str">
        <f>IF((GC59&lt;&gt;""),IF(OR($F59&lt;&gt;$G59,PrSettings!$M$4="●"),(($F59-$G59)=(FZ59-GA59))*1,0),"")</f>
        <v/>
      </c>
      <c r="GE59" s="240" t="str">
        <f t="shared" si="836"/>
        <v/>
      </c>
      <c r="GF59" s="240" t="str">
        <f>IF(GC59&lt;&gt;"",IF(ABS($F59-$G59)&gt;=PrSettings!$M$7,(ABS($F59-$G59-FZ59+GA59)&lt;=1)*1,IF(AND(GC59,$F59=$G59,$F59&gt;=PrSettings!$M$6),(ABS(FZ59-$F59)&lt;=1)*1,IF(AND(GC59,$F59+$G59&gt;=PrSettings!$M$8),(ABS(FZ59-$F59)+ABS(GA59-$G59)&lt;=1)*1,""))),"")</f>
        <v/>
      </c>
      <c r="GG59" s="273"/>
      <c r="GI59" s="238">
        <f t="shared" si="14"/>
        <v>69</v>
      </c>
      <c r="GJ59" s="239" t="str">
        <f t="shared" si="837"/>
        <v>Cape Verde</v>
      </c>
      <c r="GK59" s="240">
        <f t="shared" si="68"/>
        <v>61</v>
      </c>
      <c r="GL59" s="239" t="str">
        <f t="shared" si="838"/>
        <v>Saudi Arabia</v>
      </c>
      <c r="GM59" s="275"/>
      <c r="GN59" s="275"/>
      <c r="GO59" s="271"/>
      <c r="GP59" s="240" t="str">
        <f t="shared" si="839"/>
        <v/>
      </c>
      <c r="GQ59" s="240" t="str">
        <f>IF((GP59&lt;&gt;""),IF(OR($F59&lt;&gt;$G59,PrSettings!$M$4="●"),(($F59-$G59)=(GM59-GN59))*1,0),"")</f>
        <v/>
      </c>
      <c r="GR59" s="240" t="str">
        <f t="shared" si="840"/>
        <v/>
      </c>
      <c r="GS59" s="240" t="str">
        <f>IF(GP59&lt;&gt;"",IF(ABS($F59-$G59)&gt;=PrSettings!$M$7,(ABS($F59-$G59-GM59+GN59)&lt;=1)*1,IF(AND(GP59,$F59=$G59,$F59&gt;=PrSettings!$M$6),(ABS(GM59-$F59)&lt;=1)*1,IF(AND(GP59,$F59+$G59&gt;=PrSettings!$M$8),(ABS(GM59-$F59)+ABS(GN59-$G59)&lt;=1)*1,""))),"")</f>
        <v/>
      </c>
      <c r="GT59" s="273"/>
      <c r="GV59" s="238">
        <f t="shared" si="15"/>
        <v>69</v>
      </c>
      <c r="GW59" s="239" t="str">
        <f t="shared" si="841"/>
        <v>Cape Verde</v>
      </c>
      <c r="GX59" s="240">
        <f t="shared" si="71"/>
        <v>61</v>
      </c>
      <c r="GY59" s="239" t="str">
        <f t="shared" si="842"/>
        <v>Saudi Arabia</v>
      </c>
      <c r="GZ59" s="275"/>
      <c r="HA59" s="275"/>
      <c r="HB59" s="271"/>
      <c r="HC59" s="240" t="str">
        <f t="shared" si="843"/>
        <v/>
      </c>
      <c r="HD59" s="240" t="str">
        <f>IF((HC59&lt;&gt;""),IF(OR($F59&lt;&gt;$G59,PrSettings!$M$4="●"),(($F59-$G59)=(GZ59-HA59))*1,0),"")</f>
        <v/>
      </c>
      <c r="HE59" s="240" t="str">
        <f t="shared" si="844"/>
        <v/>
      </c>
      <c r="HF59" s="240" t="str">
        <f>IF(HC59&lt;&gt;"",IF(ABS($F59-$G59)&gt;=PrSettings!$M$7,(ABS($F59-$G59-GZ59+HA59)&lt;=1)*1,IF(AND(HC59,$F59=$G59,$F59&gt;=PrSettings!$M$6),(ABS(GZ59-$F59)&lt;=1)*1,IF(AND(HC59,$F59+$G59&gt;=PrSettings!$M$8),(ABS(GZ59-$F59)+ABS(HA59-$G59)&lt;=1)*1,""))),"")</f>
        <v/>
      </c>
      <c r="HG59" s="273"/>
      <c r="HI59" s="238">
        <f t="shared" si="16"/>
        <v>69</v>
      </c>
      <c r="HJ59" s="239" t="str">
        <f t="shared" si="845"/>
        <v>Cape Verde</v>
      </c>
      <c r="HK59" s="240">
        <f t="shared" si="74"/>
        <v>61</v>
      </c>
      <c r="HL59" s="239" t="str">
        <f t="shared" si="846"/>
        <v>Saudi Arabia</v>
      </c>
      <c r="HM59" s="275"/>
      <c r="HN59" s="275"/>
      <c r="HO59" s="271"/>
      <c r="HP59" s="240" t="str">
        <f t="shared" si="847"/>
        <v/>
      </c>
      <c r="HQ59" s="240" t="str">
        <f>IF((HP59&lt;&gt;""),IF(OR($F59&lt;&gt;$G59,PrSettings!$M$4="●"),(($F59-$G59)=(HM59-HN59))*1,0),"")</f>
        <v/>
      </c>
      <c r="HR59" s="240" t="str">
        <f t="shared" si="848"/>
        <v/>
      </c>
      <c r="HS59" s="240" t="str">
        <f>IF(HP59&lt;&gt;"",IF(ABS($F59-$G59)&gt;=PrSettings!$M$7,(ABS($F59-$G59-HM59+HN59)&lt;=1)*1,IF(AND(HP59,$F59=$G59,$F59&gt;=PrSettings!$M$6),(ABS(HM59-$F59)&lt;=1)*1,IF(AND(HP59,$F59+$G59&gt;=PrSettings!$M$8),(ABS(HM59-$F59)+ABS(HN59-$G59)&lt;=1)*1,""))),"")</f>
        <v/>
      </c>
      <c r="HT59" s="273"/>
      <c r="HV59" s="238">
        <f t="shared" si="17"/>
        <v>69</v>
      </c>
      <c r="HW59" s="239" t="str">
        <f t="shared" si="849"/>
        <v>Cape Verde</v>
      </c>
      <c r="HX59" s="240">
        <f t="shared" si="77"/>
        <v>61</v>
      </c>
      <c r="HY59" s="239" t="str">
        <f t="shared" si="850"/>
        <v>Saudi Arabia</v>
      </c>
      <c r="HZ59" s="275"/>
      <c r="IA59" s="275"/>
      <c r="IB59" s="271"/>
      <c r="IC59" s="240" t="str">
        <f t="shared" si="851"/>
        <v/>
      </c>
      <c r="ID59" s="240" t="str">
        <f>IF((IC59&lt;&gt;""),IF(OR($F59&lt;&gt;$G59,PrSettings!$M$4="●"),(($F59-$G59)=(HZ59-IA59))*1,0),"")</f>
        <v/>
      </c>
      <c r="IE59" s="240" t="str">
        <f t="shared" si="852"/>
        <v/>
      </c>
      <c r="IF59" s="240" t="str">
        <f>IF(IC59&lt;&gt;"",IF(ABS($F59-$G59)&gt;=PrSettings!$M$7,(ABS($F59-$G59-HZ59+IA59)&lt;=1)*1,IF(AND(IC59,$F59=$G59,$F59&gt;=PrSettings!$M$6),(ABS(HZ59-$F59)&lt;=1)*1,IF(AND(IC59,$F59+$G59&gt;=PrSettings!$M$8),(ABS(HZ59-$F59)+ABS(IA59-$G59)&lt;=1)*1,""))),"")</f>
        <v/>
      </c>
      <c r="IG59" s="273"/>
      <c r="II59" s="238">
        <f t="shared" si="18"/>
        <v>69</v>
      </c>
      <c r="IJ59" s="239" t="str">
        <f t="shared" si="853"/>
        <v>Cape Verde</v>
      </c>
      <c r="IK59" s="240">
        <f t="shared" si="80"/>
        <v>61</v>
      </c>
      <c r="IL59" s="239" t="str">
        <f t="shared" si="854"/>
        <v>Saudi Arabia</v>
      </c>
      <c r="IM59" s="275"/>
      <c r="IN59" s="275"/>
      <c r="IO59" s="271"/>
      <c r="IP59" s="240" t="str">
        <f t="shared" si="855"/>
        <v/>
      </c>
      <c r="IQ59" s="240" t="str">
        <f>IF((IP59&lt;&gt;""),IF(OR($F59&lt;&gt;$G59,PrSettings!$M$4="●"),(($F59-$G59)=(IM59-IN59))*1,0),"")</f>
        <v/>
      </c>
      <c r="IR59" s="240" t="str">
        <f t="shared" si="856"/>
        <v/>
      </c>
      <c r="IS59" s="240" t="str">
        <f>IF(IP59&lt;&gt;"",IF(ABS($F59-$G59)&gt;=PrSettings!$M$7,(ABS($F59-$G59-IM59+IN59)&lt;=1)*1,IF(AND(IP59,$F59=$G59,$F59&gt;=PrSettings!$M$6),(ABS(IM59-$F59)&lt;=1)*1,IF(AND(IP59,$F59+$G59&gt;=PrSettings!$M$8),(ABS(IM59-$F59)+ABS(IN59-$G59)&lt;=1)*1,""))),"")</f>
        <v/>
      </c>
      <c r="IT59" s="273"/>
      <c r="IV59" s="238">
        <f t="shared" si="19"/>
        <v>69</v>
      </c>
      <c r="IW59" s="239" t="str">
        <f t="shared" si="857"/>
        <v>Cape Verde</v>
      </c>
      <c r="IX59" s="240">
        <f t="shared" si="83"/>
        <v>61</v>
      </c>
      <c r="IY59" s="239" t="str">
        <f t="shared" si="858"/>
        <v>Saudi Arabia</v>
      </c>
      <c r="IZ59" s="275"/>
      <c r="JA59" s="275"/>
      <c r="JB59" s="271"/>
      <c r="JC59" s="240" t="str">
        <f t="shared" si="859"/>
        <v/>
      </c>
      <c r="JD59" s="240" t="str">
        <f>IF((JC59&lt;&gt;""),IF(OR($F59&lt;&gt;$G59,PrSettings!$M$4="●"),(($F59-$G59)=(IZ59-JA59))*1,0),"")</f>
        <v/>
      </c>
      <c r="JE59" s="240" t="str">
        <f t="shared" si="860"/>
        <v/>
      </c>
      <c r="JF59" s="240" t="str">
        <f>IF(JC59&lt;&gt;"",IF(ABS($F59-$G59)&gt;=PrSettings!$M$7,(ABS($F59-$G59-IZ59+JA59)&lt;=1)*1,IF(AND(JC59,$F59=$G59,$F59&gt;=PrSettings!$M$6),(ABS(IZ59-$F59)&lt;=1)*1,IF(AND(JC59,$F59+$G59&gt;=PrSettings!$M$8),(ABS(IZ59-$F59)+ABS(JA59-$G59)&lt;=1)*1,""))),"")</f>
        <v/>
      </c>
      <c r="JG59" s="273"/>
      <c r="JI59" s="238">
        <f t="shared" si="20"/>
        <v>69</v>
      </c>
      <c r="JJ59" s="239" t="str">
        <f t="shared" si="861"/>
        <v>Cape Verde</v>
      </c>
      <c r="JK59" s="240">
        <f t="shared" si="86"/>
        <v>61</v>
      </c>
      <c r="JL59" s="239" t="str">
        <f t="shared" si="862"/>
        <v>Saudi Arabia</v>
      </c>
      <c r="JM59" s="275"/>
      <c r="JN59" s="275"/>
      <c r="JO59" s="271"/>
      <c r="JP59" s="240" t="str">
        <f t="shared" si="863"/>
        <v/>
      </c>
      <c r="JQ59" s="240" t="str">
        <f>IF((JP59&lt;&gt;""),IF(OR($F59&lt;&gt;$G59,PrSettings!$M$4="●"),(($F59-$G59)=(JM59-JN59))*1,0),"")</f>
        <v/>
      </c>
      <c r="JR59" s="240" t="str">
        <f t="shared" si="864"/>
        <v/>
      </c>
      <c r="JS59" s="240" t="str">
        <f>IF(JP59&lt;&gt;"",IF(ABS($F59-$G59)&gt;=PrSettings!$M$7,(ABS($F59-$G59-JM59+JN59)&lt;=1)*1,IF(AND(JP59,$F59=$G59,$F59&gt;=PrSettings!$M$6),(ABS(JM59-$F59)&lt;=1)*1,IF(AND(JP59,$F59+$G59&gt;=PrSettings!$M$8),(ABS(JM59-$F59)+ABS(JN59-$G59)&lt;=1)*1,""))),"")</f>
        <v/>
      </c>
      <c r="JT59" s="273"/>
      <c r="JV59" s="238">
        <f t="shared" si="21"/>
        <v>69</v>
      </c>
      <c r="JW59" s="239" t="str">
        <f t="shared" si="865"/>
        <v>Cape Verde</v>
      </c>
      <c r="JX59" s="240">
        <f t="shared" si="89"/>
        <v>61</v>
      </c>
      <c r="JY59" s="239" t="str">
        <f t="shared" si="866"/>
        <v>Saudi Arabia</v>
      </c>
      <c r="JZ59" s="275"/>
      <c r="KA59" s="275"/>
      <c r="KB59" s="271"/>
      <c r="KC59" s="240" t="str">
        <f t="shared" si="867"/>
        <v/>
      </c>
      <c r="KD59" s="240" t="str">
        <f>IF((KC59&lt;&gt;""),IF(OR($F59&lt;&gt;$G59,PrSettings!$M$4="●"),(($F59-$G59)=(JZ59-KA59))*1,0),"")</f>
        <v/>
      </c>
      <c r="KE59" s="240" t="str">
        <f t="shared" si="868"/>
        <v/>
      </c>
      <c r="KF59" s="240" t="str">
        <f>IF(KC59&lt;&gt;"",IF(ABS($F59-$G59)&gt;=PrSettings!$M$7,(ABS($F59-$G59-JZ59+KA59)&lt;=1)*1,IF(AND(KC59,$F59=$G59,$F59&gt;=PrSettings!$M$6),(ABS(JZ59-$F59)&lt;=1)*1,IF(AND(KC59,$F59+$G59&gt;=PrSettings!$M$8),(ABS(JZ59-$F59)+ABS(KA59-$G59)&lt;=1)*1,""))),"")</f>
        <v/>
      </c>
      <c r="KG59" s="273"/>
      <c r="KI59" s="238">
        <f t="shared" si="22"/>
        <v>69</v>
      </c>
      <c r="KJ59" s="239" t="str">
        <f t="shared" si="869"/>
        <v>Cape Verde</v>
      </c>
      <c r="KK59" s="240">
        <f t="shared" si="92"/>
        <v>61</v>
      </c>
      <c r="KL59" s="239" t="str">
        <f t="shared" si="870"/>
        <v>Saudi Arabia</v>
      </c>
      <c r="KM59" s="275"/>
      <c r="KN59" s="275"/>
      <c r="KO59" s="271"/>
      <c r="KP59" s="240" t="str">
        <f t="shared" si="871"/>
        <v/>
      </c>
      <c r="KQ59" s="240" t="str">
        <f>IF((KP59&lt;&gt;""),IF(OR($F59&lt;&gt;$G59,PrSettings!$M$4="●"),(($F59-$G59)=(KM59-KN59))*1,0),"")</f>
        <v/>
      </c>
      <c r="KR59" s="240" t="str">
        <f t="shared" si="872"/>
        <v/>
      </c>
      <c r="KS59" s="240" t="str">
        <f>IF(KP59&lt;&gt;"",IF(ABS($F59-$G59)&gt;=PrSettings!$M$7,(ABS($F59-$G59-KM59+KN59)&lt;=1)*1,IF(AND(KP59,$F59=$G59,$F59&gt;=PrSettings!$M$6),(ABS(KM59-$F59)&lt;=1)*1,IF(AND(KP59,$F59+$G59&gt;=PrSettings!$M$8),(ABS(KM59-$F59)+ABS(KN59-$G59)&lt;=1)*1,""))),"")</f>
        <v/>
      </c>
      <c r="KT59" s="273"/>
      <c r="KV59" s="238">
        <f t="shared" si="23"/>
        <v>69</v>
      </c>
      <c r="KW59" s="239" t="str">
        <f t="shared" si="873"/>
        <v>Cape Verde</v>
      </c>
      <c r="KX59" s="240">
        <f t="shared" si="95"/>
        <v>61</v>
      </c>
      <c r="KY59" s="239" t="str">
        <f t="shared" si="874"/>
        <v>Saudi Arabia</v>
      </c>
      <c r="KZ59" s="275"/>
      <c r="LA59" s="275"/>
      <c r="LB59" s="271"/>
      <c r="LC59" s="240" t="str">
        <f t="shared" si="875"/>
        <v/>
      </c>
      <c r="LD59" s="240" t="str">
        <f>IF((LC59&lt;&gt;""),IF(OR($F59&lt;&gt;$G59,PrSettings!$M$4="●"),(($F59-$G59)=(KZ59-LA59))*1,0),"")</f>
        <v/>
      </c>
      <c r="LE59" s="240" t="str">
        <f t="shared" si="876"/>
        <v/>
      </c>
      <c r="LF59" s="240" t="str">
        <f>IF(LC59&lt;&gt;"",IF(ABS($F59-$G59)&gt;=PrSettings!$M$7,(ABS($F59-$G59-KZ59+LA59)&lt;=1)*1,IF(AND(LC59,$F59=$G59,$F59&gt;=PrSettings!$M$6),(ABS(KZ59-$F59)&lt;=1)*1,IF(AND(LC59,$F59+$G59&gt;=PrSettings!$M$8),(ABS(KZ59-$F59)+ABS(LA59-$G59)&lt;=1)*1,""))),"")</f>
        <v/>
      </c>
      <c r="LG59" s="273"/>
      <c r="LI59" s="238">
        <f t="shared" si="24"/>
        <v>69</v>
      </c>
      <c r="LJ59" s="239" t="str">
        <f t="shared" si="877"/>
        <v>Cape Verde</v>
      </c>
      <c r="LK59" s="240">
        <f t="shared" si="98"/>
        <v>61</v>
      </c>
      <c r="LL59" s="239" t="str">
        <f t="shared" si="878"/>
        <v>Saudi Arabia</v>
      </c>
      <c r="LM59" s="275"/>
      <c r="LN59" s="275"/>
      <c r="LO59" s="271"/>
      <c r="LP59" s="240" t="str">
        <f t="shared" si="879"/>
        <v/>
      </c>
      <c r="LQ59" s="240" t="str">
        <f>IF((LP59&lt;&gt;""),IF(OR($F59&lt;&gt;$G59,PrSettings!$M$4="●"),(($F59-$G59)=(LM59-LN59))*1,0),"")</f>
        <v/>
      </c>
      <c r="LR59" s="240" t="str">
        <f t="shared" si="880"/>
        <v/>
      </c>
      <c r="LS59" s="240" t="str">
        <f>IF(LP59&lt;&gt;"",IF(ABS($F59-$G59)&gt;=PrSettings!$M$7,(ABS($F59-$G59-LM59+LN59)&lt;=1)*1,IF(AND(LP59,$F59=$G59,$F59&gt;=PrSettings!$M$6),(ABS(LM59-$F59)&lt;=1)*1,IF(AND(LP59,$F59+$G59&gt;=PrSettings!$M$8),(ABS(LM59-$F59)+ABS(LN59-$G59)&lt;=1)*1,""))),"")</f>
        <v/>
      </c>
      <c r="LT59" s="273"/>
      <c r="LV59" s="238">
        <f t="shared" si="25"/>
        <v>69</v>
      </c>
      <c r="LW59" s="239" t="str">
        <f t="shared" si="881"/>
        <v>Cape Verde</v>
      </c>
      <c r="LX59" s="240">
        <f t="shared" si="101"/>
        <v>61</v>
      </c>
      <c r="LY59" s="239" t="str">
        <f t="shared" si="882"/>
        <v>Saudi Arabia</v>
      </c>
      <c r="LZ59" s="275"/>
      <c r="MA59" s="275"/>
      <c r="MB59" s="271"/>
      <c r="MC59" s="240" t="str">
        <f t="shared" si="883"/>
        <v/>
      </c>
      <c r="MD59" s="240" t="str">
        <f>IF((MC59&lt;&gt;""),IF(OR($F59&lt;&gt;$G59,PrSettings!$M$4="●"),(($F59-$G59)=(LZ59-MA59))*1,0),"")</f>
        <v/>
      </c>
      <c r="ME59" s="240" t="str">
        <f t="shared" si="884"/>
        <v/>
      </c>
      <c r="MF59" s="240" t="str">
        <f>IF(MC59&lt;&gt;"",IF(ABS($F59-$G59)&gt;=PrSettings!$M$7,(ABS($F59-$G59-LZ59+MA59)&lt;=1)*1,IF(AND(MC59,$F59=$G59,$F59&gt;=PrSettings!$M$6),(ABS(LZ59-$F59)&lt;=1)*1,IF(AND(MC59,$F59+$G59&gt;=PrSettings!$M$8),(ABS(LZ59-$F59)+ABS(MA59-$G59)&lt;=1)*1,""))),"")</f>
        <v/>
      </c>
      <c r="MG59" s="273"/>
    </row>
    <row r="60" spans="2:345" x14ac:dyDescent="0.25">
      <c r="B60" s="238">
        <f>INDEX(Groups!$C$7:$C$65,MATCH(C60,Groups!$D$7:$D$65,0))</f>
        <v>17</v>
      </c>
      <c r="C60" s="239" t="str">
        <f>CalcH!$P$27</f>
        <v>Uruguay</v>
      </c>
      <c r="D60" s="240">
        <f>INDEX(Groups!$C$7:$C$65,MATCH(E60,Groups!$D$7:$D$65,0))</f>
        <v>2</v>
      </c>
      <c r="E60" s="239" t="str">
        <f>CalcH!$Q$27</f>
        <v>Spain</v>
      </c>
      <c r="F60" s="241" t="str">
        <f>CalcH!$R$27</f>
        <v/>
      </c>
      <c r="G60" s="242" t="str">
        <f>CalcH!$S$27</f>
        <v/>
      </c>
      <c r="I60" s="238">
        <f t="shared" si="468"/>
        <v>17</v>
      </c>
      <c r="J60" s="239" t="str">
        <f t="shared" si="781"/>
        <v>Uruguay</v>
      </c>
      <c r="K60" s="240">
        <f t="shared" si="26"/>
        <v>2</v>
      </c>
      <c r="L60" s="239" t="str">
        <f t="shared" si="782"/>
        <v>Spain</v>
      </c>
      <c r="M60" s="275"/>
      <c r="N60" s="275"/>
      <c r="O60" s="545"/>
      <c r="P60" s="240" t="str">
        <f t="shared" si="783"/>
        <v/>
      </c>
      <c r="Q60" s="240" t="str">
        <f>IF((P60&lt;&gt;""),IF(OR($F60&lt;&gt;$G60,PrSettings!$M$4="●"),(($F60-$G60)=(M60-N60))*1,0),"")</f>
        <v/>
      </c>
      <c r="R60" s="240" t="str">
        <f t="shared" si="784"/>
        <v/>
      </c>
      <c r="S60" s="240" t="str">
        <f>IF(P60&lt;&gt;"",IF(ABS($F60-$G60)&gt;=PrSettings!$M$7,(ABS($F60-$G60-M60+N60)&lt;=1)*1,IF(AND(P60,$F60=$G60,$F60&gt;=PrSettings!$M$6),(ABS(M60-$F60)&lt;=1)*1,IF(AND(P60,$F60+$G60&gt;=PrSettings!$M$8),(ABS(M60-$F60)+ABS(N60-$G60)&lt;=1)*1,""))),"")</f>
        <v/>
      </c>
      <c r="T60" s="546"/>
      <c r="V60" s="238">
        <f t="shared" si="1"/>
        <v>17</v>
      </c>
      <c r="W60" s="239" t="str">
        <f t="shared" si="785"/>
        <v>Uruguay</v>
      </c>
      <c r="X60" s="240">
        <f t="shared" si="29"/>
        <v>2</v>
      </c>
      <c r="Y60" s="239" t="str">
        <f t="shared" si="786"/>
        <v>Spain</v>
      </c>
      <c r="Z60" s="275"/>
      <c r="AA60" s="275"/>
      <c r="AB60" s="545"/>
      <c r="AC60" s="240" t="str">
        <f t="shared" si="787"/>
        <v/>
      </c>
      <c r="AD60" s="240" t="str">
        <f>IF((AC60&lt;&gt;""),IF(OR($F60&lt;&gt;$G60,PrSettings!$M$4="●"),(($F60-$G60)=(Z60-AA60))*1,0),"")</f>
        <v/>
      </c>
      <c r="AE60" s="240" t="str">
        <f t="shared" si="788"/>
        <v/>
      </c>
      <c r="AF60" s="240" t="str">
        <f>IF(AC60&lt;&gt;"",IF(ABS($F60-$G60)&gt;=PrSettings!$M$7,(ABS($F60-$G60-Z60+AA60)&lt;=1)*1,IF(AND(AC60,$F60=$G60,$F60&gt;=PrSettings!$M$6),(ABS(Z60-$F60)&lt;=1)*1,IF(AND(AC60,$F60+$G60&gt;=PrSettings!$M$8),(ABS(Z60-$F60)+ABS(AA60-$G60)&lt;=1)*1,""))),"")</f>
        <v/>
      </c>
      <c r="AG60" s="546"/>
      <c r="AI60" s="238">
        <f t="shared" si="2"/>
        <v>17</v>
      </c>
      <c r="AJ60" s="239" t="str">
        <f t="shared" si="789"/>
        <v>Uruguay</v>
      </c>
      <c r="AK60" s="240">
        <f t="shared" si="32"/>
        <v>2</v>
      </c>
      <c r="AL60" s="239" t="str">
        <f t="shared" si="790"/>
        <v>Spain</v>
      </c>
      <c r="AM60" s="275"/>
      <c r="AN60" s="275"/>
      <c r="AO60" s="545"/>
      <c r="AP60" s="240" t="str">
        <f t="shared" si="791"/>
        <v/>
      </c>
      <c r="AQ60" s="240" t="str">
        <f>IF((AP60&lt;&gt;""),IF(OR($F60&lt;&gt;$G60,PrSettings!$M$4="●"),(($F60-$G60)=(AM60-AN60))*1,0),"")</f>
        <v/>
      </c>
      <c r="AR60" s="240" t="str">
        <f t="shared" si="792"/>
        <v/>
      </c>
      <c r="AS60" s="240" t="str">
        <f>IF(AP60&lt;&gt;"",IF(ABS($F60-$G60)&gt;=PrSettings!$M$7,(ABS($F60-$G60-AM60+AN60)&lt;=1)*1,IF(AND(AP60,$F60=$G60,$F60&gt;=PrSettings!$M$6),(ABS(AM60-$F60)&lt;=1)*1,IF(AND(AP60,$F60+$G60&gt;=PrSettings!$M$8),(ABS(AM60-$F60)+ABS(AN60-$G60)&lt;=1)*1,""))),"")</f>
        <v/>
      </c>
      <c r="AT60" s="546"/>
      <c r="AV60" s="238">
        <f t="shared" si="3"/>
        <v>17</v>
      </c>
      <c r="AW60" s="239" t="str">
        <f t="shared" si="793"/>
        <v>Uruguay</v>
      </c>
      <c r="AX60" s="240">
        <f t="shared" si="35"/>
        <v>2</v>
      </c>
      <c r="AY60" s="239" t="str">
        <f t="shared" si="794"/>
        <v>Spain</v>
      </c>
      <c r="AZ60" s="275"/>
      <c r="BA60" s="275"/>
      <c r="BB60" s="545"/>
      <c r="BC60" s="240" t="str">
        <f t="shared" si="795"/>
        <v/>
      </c>
      <c r="BD60" s="240" t="str">
        <f>IF((BC60&lt;&gt;""),IF(OR($F60&lt;&gt;$G60,PrSettings!$M$4="●"),(($F60-$G60)=(AZ60-BA60))*1,0),"")</f>
        <v/>
      </c>
      <c r="BE60" s="240" t="str">
        <f t="shared" si="796"/>
        <v/>
      </c>
      <c r="BF60" s="240" t="str">
        <f>IF(BC60&lt;&gt;"",IF(ABS($F60-$G60)&gt;=PrSettings!$M$7,(ABS($F60-$G60-AZ60+BA60)&lt;=1)*1,IF(AND(BC60,$F60=$G60,$F60&gt;=PrSettings!$M$6),(ABS(AZ60-$F60)&lt;=1)*1,IF(AND(BC60,$F60+$G60&gt;=PrSettings!$M$8),(ABS(AZ60-$F60)+ABS(BA60-$G60)&lt;=1)*1,""))),"")</f>
        <v/>
      </c>
      <c r="BG60" s="546"/>
      <c r="BI60" s="238">
        <f t="shared" si="4"/>
        <v>17</v>
      </c>
      <c r="BJ60" s="239" t="str">
        <f t="shared" si="797"/>
        <v>Uruguay</v>
      </c>
      <c r="BK60" s="240">
        <f t="shared" si="38"/>
        <v>2</v>
      </c>
      <c r="BL60" s="239" t="str">
        <f t="shared" si="798"/>
        <v>Spain</v>
      </c>
      <c r="BM60" s="275"/>
      <c r="BN60" s="275"/>
      <c r="BO60" s="545"/>
      <c r="BP60" s="240" t="str">
        <f t="shared" si="799"/>
        <v/>
      </c>
      <c r="BQ60" s="240" t="str">
        <f>IF((BP60&lt;&gt;""),IF(OR($F60&lt;&gt;$G60,PrSettings!$M$4="●"),(($F60-$G60)=(BM60-BN60))*1,0),"")</f>
        <v/>
      </c>
      <c r="BR60" s="240" t="str">
        <f t="shared" si="800"/>
        <v/>
      </c>
      <c r="BS60" s="240" t="str">
        <f>IF(BP60&lt;&gt;"",IF(ABS($F60-$G60)&gt;=PrSettings!$M$7,(ABS($F60-$G60-BM60+BN60)&lt;=1)*1,IF(AND(BP60,$F60=$G60,$F60&gt;=PrSettings!$M$6),(ABS(BM60-$F60)&lt;=1)*1,IF(AND(BP60,$F60+$G60&gt;=PrSettings!$M$8),(ABS(BM60-$F60)+ABS(BN60-$G60)&lt;=1)*1,""))),"")</f>
        <v/>
      </c>
      <c r="BT60" s="546"/>
      <c r="BV60" s="238">
        <f t="shared" si="5"/>
        <v>17</v>
      </c>
      <c r="BW60" s="239" t="str">
        <f t="shared" si="801"/>
        <v>Uruguay</v>
      </c>
      <c r="BX60" s="240">
        <f t="shared" si="41"/>
        <v>2</v>
      </c>
      <c r="BY60" s="239" t="str">
        <f t="shared" si="802"/>
        <v>Spain</v>
      </c>
      <c r="BZ60" s="275"/>
      <c r="CA60" s="275"/>
      <c r="CB60" s="545"/>
      <c r="CC60" s="240" t="str">
        <f t="shared" si="803"/>
        <v/>
      </c>
      <c r="CD60" s="240" t="str">
        <f>IF((CC60&lt;&gt;""),IF(OR($F60&lt;&gt;$G60,PrSettings!$M$4="●"),(($F60-$G60)=(BZ60-CA60))*1,0),"")</f>
        <v/>
      </c>
      <c r="CE60" s="240" t="str">
        <f t="shared" si="804"/>
        <v/>
      </c>
      <c r="CF60" s="240" t="str">
        <f>IF(CC60&lt;&gt;"",IF(ABS($F60-$G60)&gt;=PrSettings!$M$7,(ABS($F60-$G60-BZ60+CA60)&lt;=1)*1,IF(AND(CC60,$F60=$G60,$F60&gt;=PrSettings!$M$6),(ABS(BZ60-$F60)&lt;=1)*1,IF(AND(CC60,$F60+$G60&gt;=PrSettings!$M$8),(ABS(BZ60-$F60)+ABS(CA60-$G60)&lt;=1)*1,""))),"")</f>
        <v/>
      </c>
      <c r="CG60" s="546"/>
      <c r="CI60" s="238">
        <f t="shared" si="6"/>
        <v>17</v>
      </c>
      <c r="CJ60" s="239" t="str">
        <f t="shared" si="805"/>
        <v>Uruguay</v>
      </c>
      <c r="CK60" s="240">
        <f t="shared" si="44"/>
        <v>2</v>
      </c>
      <c r="CL60" s="239" t="str">
        <f t="shared" si="806"/>
        <v>Spain</v>
      </c>
      <c r="CM60" s="275"/>
      <c r="CN60" s="275"/>
      <c r="CO60" s="545"/>
      <c r="CP60" s="240" t="str">
        <f t="shared" si="807"/>
        <v/>
      </c>
      <c r="CQ60" s="240" t="str">
        <f>IF((CP60&lt;&gt;""),IF(OR($F60&lt;&gt;$G60,PrSettings!$M$4="●"),(($F60-$G60)=(CM60-CN60))*1,0),"")</f>
        <v/>
      </c>
      <c r="CR60" s="240" t="str">
        <f t="shared" si="808"/>
        <v/>
      </c>
      <c r="CS60" s="240" t="str">
        <f>IF(CP60&lt;&gt;"",IF(ABS($F60-$G60)&gt;=PrSettings!$M$7,(ABS($F60-$G60-CM60+CN60)&lt;=1)*1,IF(AND(CP60,$F60=$G60,$F60&gt;=PrSettings!$M$6),(ABS(CM60-$F60)&lt;=1)*1,IF(AND(CP60,$F60+$G60&gt;=PrSettings!$M$8),(ABS(CM60-$F60)+ABS(CN60-$G60)&lt;=1)*1,""))),"")</f>
        <v/>
      </c>
      <c r="CT60" s="546"/>
      <c r="CV60" s="238">
        <f t="shared" si="7"/>
        <v>17</v>
      </c>
      <c r="CW60" s="239" t="str">
        <f t="shared" si="809"/>
        <v>Uruguay</v>
      </c>
      <c r="CX60" s="240">
        <f t="shared" si="47"/>
        <v>2</v>
      </c>
      <c r="CY60" s="239" t="str">
        <f t="shared" si="810"/>
        <v>Spain</v>
      </c>
      <c r="CZ60" s="275"/>
      <c r="DA60" s="275"/>
      <c r="DB60" s="545"/>
      <c r="DC60" s="240" t="str">
        <f t="shared" si="811"/>
        <v/>
      </c>
      <c r="DD60" s="240" t="str">
        <f>IF((DC60&lt;&gt;""),IF(OR($F60&lt;&gt;$G60,PrSettings!$M$4="●"),(($F60-$G60)=(CZ60-DA60))*1,0),"")</f>
        <v/>
      </c>
      <c r="DE60" s="240" t="str">
        <f t="shared" si="812"/>
        <v/>
      </c>
      <c r="DF60" s="240" t="str">
        <f>IF(DC60&lt;&gt;"",IF(ABS($F60-$G60)&gt;=PrSettings!$M$7,(ABS($F60-$G60-CZ60+DA60)&lt;=1)*1,IF(AND(DC60,$F60=$G60,$F60&gt;=PrSettings!$M$6),(ABS(CZ60-$F60)&lt;=1)*1,IF(AND(DC60,$F60+$G60&gt;=PrSettings!$M$8),(ABS(CZ60-$F60)+ABS(DA60-$G60)&lt;=1)*1,""))),"")</f>
        <v/>
      </c>
      <c r="DG60" s="546"/>
      <c r="DI60" s="238">
        <f t="shared" si="8"/>
        <v>17</v>
      </c>
      <c r="DJ60" s="239" t="str">
        <f t="shared" si="813"/>
        <v>Uruguay</v>
      </c>
      <c r="DK60" s="240">
        <f t="shared" si="50"/>
        <v>2</v>
      </c>
      <c r="DL60" s="239" t="str">
        <f t="shared" si="814"/>
        <v>Spain</v>
      </c>
      <c r="DM60" s="275"/>
      <c r="DN60" s="275"/>
      <c r="DO60" s="545"/>
      <c r="DP60" s="240" t="str">
        <f t="shared" si="815"/>
        <v/>
      </c>
      <c r="DQ60" s="240" t="str">
        <f>IF((DP60&lt;&gt;""),IF(OR($F60&lt;&gt;$G60,PrSettings!$M$4="●"),(($F60-$G60)=(DM60-DN60))*1,0),"")</f>
        <v/>
      </c>
      <c r="DR60" s="240" t="str">
        <f t="shared" si="816"/>
        <v/>
      </c>
      <c r="DS60" s="240" t="str">
        <f>IF(DP60&lt;&gt;"",IF(ABS($F60-$G60)&gt;=PrSettings!$M$7,(ABS($F60-$G60-DM60+DN60)&lt;=1)*1,IF(AND(DP60,$F60=$G60,$F60&gt;=PrSettings!$M$6),(ABS(DM60-$F60)&lt;=1)*1,IF(AND(DP60,$F60+$G60&gt;=PrSettings!$M$8),(ABS(DM60-$F60)+ABS(DN60-$G60)&lt;=1)*1,""))),"")</f>
        <v/>
      </c>
      <c r="DT60" s="546"/>
      <c r="DV60" s="238">
        <f t="shared" si="9"/>
        <v>17</v>
      </c>
      <c r="DW60" s="239" t="str">
        <f t="shared" si="817"/>
        <v>Uruguay</v>
      </c>
      <c r="DX60" s="240">
        <f t="shared" si="53"/>
        <v>2</v>
      </c>
      <c r="DY60" s="239" t="str">
        <f t="shared" si="818"/>
        <v>Spain</v>
      </c>
      <c r="DZ60" s="275"/>
      <c r="EA60" s="275"/>
      <c r="EB60" s="545"/>
      <c r="EC60" s="240" t="str">
        <f t="shared" si="819"/>
        <v/>
      </c>
      <c r="ED60" s="240" t="str">
        <f>IF((EC60&lt;&gt;""),IF(OR($F60&lt;&gt;$G60,PrSettings!$M$4="●"),(($F60-$G60)=(DZ60-EA60))*1,0),"")</f>
        <v/>
      </c>
      <c r="EE60" s="240" t="str">
        <f t="shared" si="820"/>
        <v/>
      </c>
      <c r="EF60" s="240" t="str">
        <f>IF(EC60&lt;&gt;"",IF(ABS($F60-$G60)&gt;=PrSettings!$M$7,(ABS($F60-$G60-DZ60+EA60)&lt;=1)*1,IF(AND(EC60,$F60=$G60,$F60&gt;=PrSettings!$M$6),(ABS(DZ60-$F60)&lt;=1)*1,IF(AND(EC60,$F60+$G60&gt;=PrSettings!$M$8),(ABS(DZ60-$F60)+ABS(EA60-$G60)&lt;=1)*1,""))),"")</f>
        <v/>
      </c>
      <c r="EG60" s="546"/>
      <c r="EI60" s="238">
        <f t="shared" si="10"/>
        <v>17</v>
      </c>
      <c r="EJ60" s="239" t="str">
        <f t="shared" si="821"/>
        <v>Uruguay</v>
      </c>
      <c r="EK60" s="240">
        <f t="shared" si="56"/>
        <v>2</v>
      </c>
      <c r="EL60" s="239" t="str">
        <f t="shared" si="822"/>
        <v>Spain</v>
      </c>
      <c r="EM60" s="275"/>
      <c r="EN60" s="275"/>
      <c r="EO60" s="545"/>
      <c r="EP60" s="240" t="str">
        <f t="shared" si="823"/>
        <v/>
      </c>
      <c r="EQ60" s="240" t="str">
        <f>IF((EP60&lt;&gt;""),IF(OR($F60&lt;&gt;$G60,PrSettings!$M$4="●"),(($F60-$G60)=(EM60-EN60))*1,0),"")</f>
        <v/>
      </c>
      <c r="ER60" s="240" t="str">
        <f t="shared" si="824"/>
        <v/>
      </c>
      <c r="ES60" s="240" t="str">
        <f>IF(EP60&lt;&gt;"",IF(ABS($F60-$G60)&gt;=PrSettings!$M$7,(ABS($F60-$G60-EM60+EN60)&lt;=1)*1,IF(AND(EP60,$F60=$G60,$F60&gt;=PrSettings!$M$6),(ABS(EM60-$F60)&lt;=1)*1,IF(AND(EP60,$F60+$G60&gt;=PrSettings!$M$8),(ABS(EM60-$F60)+ABS(EN60-$G60)&lt;=1)*1,""))),"")</f>
        <v/>
      </c>
      <c r="ET60" s="546"/>
      <c r="EV60" s="238">
        <f t="shared" si="11"/>
        <v>17</v>
      </c>
      <c r="EW60" s="239" t="str">
        <f t="shared" si="825"/>
        <v>Uruguay</v>
      </c>
      <c r="EX60" s="240">
        <f t="shared" si="59"/>
        <v>2</v>
      </c>
      <c r="EY60" s="239" t="str">
        <f t="shared" si="826"/>
        <v>Spain</v>
      </c>
      <c r="EZ60" s="275"/>
      <c r="FA60" s="275"/>
      <c r="FB60" s="545"/>
      <c r="FC60" s="240" t="str">
        <f t="shared" si="827"/>
        <v/>
      </c>
      <c r="FD60" s="240" t="str">
        <f>IF((FC60&lt;&gt;""),IF(OR($F60&lt;&gt;$G60,PrSettings!$M$4="●"),(($F60-$G60)=(EZ60-FA60))*1,0),"")</f>
        <v/>
      </c>
      <c r="FE60" s="240" t="str">
        <f t="shared" si="828"/>
        <v/>
      </c>
      <c r="FF60" s="240" t="str">
        <f>IF(FC60&lt;&gt;"",IF(ABS($F60-$G60)&gt;=PrSettings!$M$7,(ABS($F60-$G60-EZ60+FA60)&lt;=1)*1,IF(AND(FC60,$F60=$G60,$F60&gt;=PrSettings!$M$6),(ABS(EZ60-$F60)&lt;=1)*1,IF(AND(FC60,$F60+$G60&gt;=PrSettings!$M$8),(ABS(EZ60-$F60)+ABS(FA60-$G60)&lt;=1)*1,""))),"")</f>
        <v/>
      </c>
      <c r="FG60" s="546"/>
      <c r="FI60" s="238">
        <f t="shared" si="12"/>
        <v>17</v>
      </c>
      <c r="FJ60" s="239" t="str">
        <f t="shared" si="829"/>
        <v>Uruguay</v>
      </c>
      <c r="FK60" s="240">
        <f t="shared" si="62"/>
        <v>2</v>
      </c>
      <c r="FL60" s="239" t="str">
        <f t="shared" si="830"/>
        <v>Spain</v>
      </c>
      <c r="FM60" s="275"/>
      <c r="FN60" s="275"/>
      <c r="FO60" s="545"/>
      <c r="FP60" s="240" t="str">
        <f t="shared" si="831"/>
        <v/>
      </c>
      <c r="FQ60" s="240" t="str">
        <f>IF((FP60&lt;&gt;""),IF(OR($F60&lt;&gt;$G60,PrSettings!$M$4="●"),(($F60-$G60)=(FM60-FN60))*1,0),"")</f>
        <v/>
      </c>
      <c r="FR60" s="240" t="str">
        <f t="shared" si="832"/>
        <v/>
      </c>
      <c r="FS60" s="240" t="str">
        <f>IF(FP60&lt;&gt;"",IF(ABS($F60-$G60)&gt;=PrSettings!$M$7,(ABS($F60-$G60-FM60+FN60)&lt;=1)*1,IF(AND(FP60,$F60=$G60,$F60&gt;=PrSettings!$M$6),(ABS(FM60-$F60)&lt;=1)*1,IF(AND(FP60,$F60+$G60&gt;=PrSettings!$M$8),(ABS(FM60-$F60)+ABS(FN60-$G60)&lt;=1)*1,""))),"")</f>
        <v/>
      </c>
      <c r="FT60" s="546"/>
      <c r="FV60" s="238">
        <f t="shared" si="13"/>
        <v>17</v>
      </c>
      <c r="FW60" s="239" t="str">
        <f t="shared" si="833"/>
        <v>Uruguay</v>
      </c>
      <c r="FX60" s="240">
        <f t="shared" si="65"/>
        <v>2</v>
      </c>
      <c r="FY60" s="239" t="str">
        <f t="shared" si="834"/>
        <v>Spain</v>
      </c>
      <c r="FZ60" s="275"/>
      <c r="GA60" s="275"/>
      <c r="GB60" s="545"/>
      <c r="GC60" s="240" t="str">
        <f t="shared" si="835"/>
        <v/>
      </c>
      <c r="GD60" s="240" t="str">
        <f>IF((GC60&lt;&gt;""),IF(OR($F60&lt;&gt;$G60,PrSettings!$M$4="●"),(($F60-$G60)=(FZ60-GA60))*1,0),"")</f>
        <v/>
      </c>
      <c r="GE60" s="240" t="str">
        <f t="shared" si="836"/>
        <v/>
      </c>
      <c r="GF60" s="240" t="str">
        <f>IF(GC60&lt;&gt;"",IF(ABS($F60-$G60)&gt;=PrSettings!$M$7,(ABS($F60-$G60-FZ60+GA60)&lt;=1)*1,IF(AND(GC60,$F60=$G60,$F60&gt;=PrSettings!$M$6),(ABS(FZ60-$F60)&lt;=1)*1,IF(AND(GC60,$F60+$G60&gt;=PrSettings!$M$8),(ABS(FZ60-$F60)+ABS(GA60-$G60)&lt;=1)*1,""))),"")</f>
        <v/>
      </c>
      <c r="GG60" s="546"/>
      <c r="GI60" s="238">
        <f t="shared" si="14"/>
        <v>17</v>
      </c>
      <c r="GJ60" s="239" t="str">
        <f t="shared" si="837"/>
        <v>Uruguay</v>
      </c>
      <c r="GK60" s="240">
        <f t="shared" si="68"/>
        <v>2</v>
      </c>
      <c r="GL60" s="239" t="str">
        <f t="shared" si="838"/>
        <v>Spain</v>
      </c>
      <c r="GM60" s="275"/>
      <c r="GN60" s="275"/>
      <c r="GO60" s="545"/>
      <c r="GP60" s="240" t="str">
        <f t="shared" si="839"/>
        <v/>
      </c>
      <c r="GQ60" s="240" t="str">
        <f>IF((GP60&lt;&gt;""),IF(OR($F60&lt;&gt;$G60,PrSettings!$M$4="●"),(($F60-$G60)=(GM60-GN60))*1,0),"")</f>
        <v/>
      </c>
      <c r="GR60" s="240" t="str">
        <f t="shared" si="840"/>
        <v/>
      </c>
      <c r="GS60" s="240" t="str">
        <f>IF(GP60&lt;&gt;"",IF(ABS($F60-$G60)&gt;=PrSettings!$M$7,(ABS($F60-$G60-GM60+GN60)&lt;=1)*1,IF(AND(GP60,$F60=$G60,$F60&gt;=PrSettings!$M$6),(ABS(GM60-$F60)&lt;=1)*1,IF(AND(GP60,$F60+$G60&gt;=PrSettings!$M$8),(ABS(GM60-$F60)+ABS(GN60-$G60)&lt;=1)*1,""))),"")</f>
        <v/>
      </c>
      <c r="GT60" s="546"/>
      <c r="GV60" s="238">
        <f t="shared" si="15"/>
        <v>17</v>
      </c>
      <c r="GW60" s="239" t="str">
        <f t="shared" si="841"/>
        <v>Uruguay</v>
      </c>
      <c r="GX60" s="240">
        <f t="shared" si="71"/>
        <v>2</v>
      </c>
      <c r="GY60" s="239" t="str">
        <f t="shared" si="842"/>
        <v>Spain</v>
      </c>
      <c r="GZ60" s="275"/>
      <c r="HA60" s="275"/>
      <c r="HB60" s="545"/>
      <c r="HC60" s="240" t="str">
        <f t="shared" si="843"/>
        <v/>
      </c>
      <c r="HD60" s="240" t="str">
        <f>IF((HC60&lt;&gt;""),IF(OR($F60&lt;&gt;$G60,PrSettings!$M$4="●"),(($F60-$G60)=(GZ60-HA60))*1,0),"")</f>
        <v/>
      </c>
      <c r="HE60" s="240" t="str">
        <f t="shared" si="844"/>
        <v/>
      </c>
      <c r="HF60" s="240" t="str">
        <f>IF(HC60&lt;&gt;"",IF(ABS($F60-$G60)&gt;=PrSettings!$M$7,(ABS($F60-$G60-GZ60+HA60)&lt;=1)*1,IF(AND(HC60,$F60=$G60,$F60&gt;=PrSettings!$M$6),(ABS(GZ60-$F60)&lt;=1)*1,IF(AND(HC60,$F60+$G60&gt;=PrSettings!$M$8),(ABS(GZ60-$F60)+ABS(HA60-$G60)&lt;=1)*1,""))),"")</f>
        <v/>
      </c>
      <c r="HG60" s="546"/>
      <c r="HI60" s="238">
        <f t="shared" si="16"/>
        <v>17</v>
      </c>
      <c r="HJ60" s="239" t="str">
        <f t="shared" si="845"/>
        <v>Uruguay</v>
      </c>
      <c r="HK60" s="240">
        <f t="shared" si="74"/>
        <v>2</v>
      </c>
      <c r="HL60" s="239" t="str">
        <f t="shared" si="846"/>
        <v>Spain</v>
      </c>
      <c r="HM60" s="275"/>
      <c r="HN60" s="275"/>
      <c r="HO60" s="545"/>
      <c r="HP60" s="240" t="str">
        <f t="shared" si="847"/>
        <v/>
      </c>
      <c r="HQ60" s="240" t="str">
        <f>IF((HP60&lt;&gt;""),IF(OR($F60&lt;&gt;$G60,PrSettings!$M$4="●"),(($F60-$G60)=(HM60-HN60))*1,0),"")</f>
        <v/>
      </c>
      <c r="HR60" s="240" t="str">
        <f t="shared" si="848"/>
        <v/>
      </c>
      <c r="HS60" s="240" t="str">
        <f>IF(HP60&lt;&gt;"",IF(ABS($F60-$G60)&gt;=PrSettings!$M$7,(ABS($F60-$G60-HM60+HN60)&lt;=1)*1,IF(AND(HP60,$F60=$G60,$F60&gt;=PrSettings!$M$6),(ABS(HM60-$F60)&lt;=1)*1,IF(AND(HP60,$F60+$G60&gt;=PrSettings!$M$8),(ABS(HM60-$F60)+ABS(HN60-$G60)&lt;=1)*1,""))),"")</f>
        <v/>
      </c>
      <c r="HT60" s="546"/>
      <c r="HV60" s="238">
        <f t="shared" si="17"/>
        <v>17</v>
      </c>
      <c r="HW60" s="239" t="str">
        <f t="shared" si="849"/>
        <v>Uruguay</v>
      </c>
      <c r="HX60" s="240">
        <f t="shared" si="77"/>
        <v>2</v>
      </c>
      <c r="HY60" s="239" t="str">
        <f t="shared" si="850"/>
        <v>Spain</v>
      </c>
      <c r="HZ60" s="275"/>
      <c r="IA60" s="275"/>
      <c r="IB60" s="545"/>
      <c r="IC60" s="240" t="str">
        <f t="shared" si="851"/>
        <v/>
      </c>
      <c r="ID60" s="240" t="str">
        <f>IF((IC60&lt;&gt;""),IF(OR($F60&lt;&gt;$G60,PrSettings!$M$4="●"),(($F60-$G60)=(HZ60-IA60))*1,0),"")</f>
        <v/>
      </c>
      <c r="IE60" s="240" t="str">
        <f t="shared" si="852"/>
        <v/>
      </c>
      <c r="IF60" s="240" t="str">
        <f>IF(IC60&lt;&gt;"",IF(ABS($F60-$G60)&gt;=PrSettings!$M$7,(ABS($F60-$G60-HZ60+IA60)&lt;=1)*1,IF(AND(IC60,$F60=$G60,$F60&gt;=PrSettings!$M$6),(ABS(HZ60-$F60)&lt;=1)*1,IF(AND(IC60,$F60+$G60&gt;=PrSettings!$M$8),(ABS(HZ60-$F60)+ABS(IA60-$G60)&lt;=1)*1,""))),"")</f>
        <v/>
      </c>
      <c r="IG60" s="546"/>
      <c r="II60" s="238">
        <f t="shared" si="18"/>
        <v>17</v>
      </c>
      <c r="IJ60" s="239" t="str">
        <f t="shared" si="853"/>
        <v>Uruguay</v>
      </c>
      <c r="IK60" s="240">
        <f t="shared" si="80"/>
        <v>2</v>
      </c>
      <c r="IL60" s="239" t="str">
        <f t="shared" si="854"/>
        <v>Spain</v>
      </c>
      <c r="IM60" s="275"/>
      <c r="IN60" s="275"/>
      <c r="IO60" s="545"/>
      <c r="IP60" s="240" t="str">
        <f t="shared" si="855"/>
        <v/>
      </c>
      <c r="IQ60" s="240" t="str">
        <f>IF((IP60&lt;&gt;""),IF(OR($F60&lt;&gt;$G60,PrSettings!$M$4="●"),(($F60-$G60)=(IM60-IN60))*1,0),"")</f>
        <v/>
      </c>
      <c r="IR60" s="240" t="str">
        <f t="shared" si="856"/>
        <v/>
      </c>
      <c r="IS60" s="240" t="str">
        <f>IF(IP60&lt;&gt;"",IF(ABS($F60-$G60)&gt;=PrSettings!$M$7,(ABS($F60-$G60-IM60+IN60)&lt;=1)*1,IF(AND(IP60,$F60=$G60,$F60&gt;=PrSettings!$M$6),(ABS(IM60-$F60)&lt;=1)*1,IF(AND(IP60,$F60+$G60&gt;=PrSettings!$M$8),(ABS(IM60-$F60)+ABS(IN60-$G60)&lt;=1)*1,""))),"")</f>
        <v/>
      </c>
      <c r="IT60" s="546"/>
      <c r="IV60" s="238">
        <f t="shared" si="19"/>
        <v>17</v>
      </c>
      <c r="IW60" s="239" t="str">
        <f t="shared" si="857"/>
        <v>Uruguay</v>
      </c>
      <c r="IX60" s="240">
        <f t="shared" si="83"/>
        <v>2</v>
      </c>
      <c r="IY60" s="239" t="str">
        <f t="shared" si="858"/>
        <v>Spain</v>
      </c>
      <c r="IZ60" s="275"/>
      <c r="JA60" s="275"/>
      <c r="JB60" s="545"/>
      <c r="JC60" s="240" t="str">
        <f t="shared" si="859"/>
        <v/>
      </c>
      <c r="JD60" s="240" t="str">
        <f>IF((JC60&lt;&gt;""),IF(OR($F60&lt;&gt;$G60,PrSettings!$M$4="●"),(($F60-$G60)=(IZ60-JA60))*1,0),"")</f>
        <v/>
      </c>
      <c r="JE60" s="240" t="str">
        <f t="shared" si="860"/>
        <v/>
      </c>
      <c r="JF60" s="240" t="str">
        <f>IF(JC60&lt;&gt;"",IF(ABS($F60-$G60)&gt;=PrSettings!$M$7,(ABS($F60-$G60-IZ60+JA60)&lt;=1)*1,IF(AND(JC60,$F60=$G60,$F60&gt;=PrSettings!$M$6),(ABS(IZ60-$F60)&lt;=1)*1,IF(AND(JC60,$F60+$G60&gt;=PrSettings!$M$8),(ABS(IZ60-$F60)+ABS(JA60-$G60)&lt;=1)*1,""))),"")</f>
        <v/>
      </c>
      <c r="JG60" s="546"/>
      <c r="JI60" s="238">
        <f t="shared" si="20"/>
        <v>17</v>
      </c>
      <c r="JJ60" s="239" t="str">
        <f t="shared" si="861"/>
        <v>Uruguay</v>
      </c>
      <c r="JK60" s="240">
        <f t="shared" si="86"/>
        <v>2</v>
      </c>
      <c r="JL60" s="239" t="str">
        <f t="shared" si="862"/>
        <v>Spain</v>
      </c>
      <c r="JM60" s="275"/>
      <c r="JN60" s="275"/>
      <c r="JO60" s="545"/>
      <c r="JP60" s="240" t="str">
        <f t="shared" si="863"/>
        <v/>
      </c>
      <c r="JQ60" s="240" t="str">
        <f>IF((JP60&lt;&gt;""),IF(OR($F60&lt;&gt;$G60,PrSettings!$M$4="●"),(($F60-$G60)=(JM60-JN60))*1,0),"")</f>
        <v/>
      </c>
      <c r="JR60" s="240" t="str">
        <f t="shared" si="864"/>
        <v/>
      </c>
      <c r="JS60" s="240" t="str">
        <f>IF(JP60&lt;&gt;"",IF(ABS($F60-$G60)&gt;=PrSettings!$M$7,(ABS($F60-$G60-JM60+JN60)&lt;=1)*1,IF(AND(JP60,$F60=$G60,$F60&gt;=PrSettings!$M$6),(ABS(JM60-$F60)&lt;=1)*1,IF(AND(JP60,$F60+$G60&gt;=PrSettings!$M$8),(ABS(JM60-$F60)+ABS(JN60-$G60)&lt;=1)*1,""))),"")</f>
        <v/>
      </c>
      <c r="JT60" s="546"/>
      <c r="JV60" s="238">
        <f t="shared" si="21"/>
        <v>17</v>
      </c>
      <c r="JW60" s="239" t="str">
        <f t="shared" si="865"/>
        <v>Uruguay</v>
      </c>
      <c r="JX60" s="240">
        <f t="shared" si="89"/>
        <v>2</v>
      </c>
      <c r="JY60" s="239" t="str">
        <f t="shared" si="866"/>
        <v>Spain</v>
      </c>
      <c r="JZ60" s="275"/>
      <c r="KA60" s="275"/>
      <c r="KB60" s="545"/>
      <c r="KC60" s="240" t="str">
        <f t="shared" si="867"/>
        <v/>
      </c>
      <c r="KD60" s="240" t="str">
        <f>IF((KC60&lt;&gt;""),IF(OR($F60&lt;&gt;$G60,PrSettings!$M$4="●"),(($F60-$G60)=(JZ60-KA60))*1,0),"")</f>
        <v/>
      </c>
      <c r="KE60" s="240" t="str">
        <f t="shared" si="868"/>
        <v/>
      </c>
      <c r="KF60" s="240" t="str">
        <f>IF(KC60&lt;&gt;"",IF(ABS($F60-$G60)&gt;=PrSettings!$M$7,(ABS($F60-$G60-JZ60+KA60)&lt;=1)*1,IF(AND(KC60,$F60=$G60,$F60&gt;=PrSettings!$M$6),(ABS(JZ60-$F60)&lt;=1)*1,IF(AND(KC60,$F60+$G60&gt;=PrSettings!$M$8),(ABS(JZ60-$F60)+ABS(KA60-$G60)&lt;=1)*1,""))),"")</f>
        <v/>
      </c>
      <c r="KG60" s="546"/>
      <c r="KI60" s="238">
        <f t="shared" si="22"/>
        <v>17</v>
      </c>
      <c r="KJ60" s="239" t="str">
        <f t="shared" si="869"/>
        <v>Uruguay</v>
      </c>
      <c r="KK60" s="240">
        <f t="shared" si="92"/>
        <v>2</v>
      </c>
      <c r="KL60" s="239" t="str">
        <f t="shared" si="870"/>
        <v>Spain</v>
      </c>
      <c r="KM60" s="275"/>
      <c r="KN60" s="275"/>
      <c r="KO60" s="545"/>
      <c r="KP60" s="240" t="str">
        <f t="shared" si="871"/>
        <v/>
      </c>
      <c r="KQ60" s="240" t="str">
        <f>IF((KP60&lt;&gt;""),IF(OR($F60&lt;&gt;$G60,PrSettings!$M$4="●"),(($F60-$G60)=(KM60-KN60))*1,0),"")</f>
        <v/>
      </c>
      <c r="KR60" s="240" t="str">
        <f t="shared" si="872"/>
        <v/>
      </c>
      <c r="KS60" s="240" t="str">
        <f>IF(KP60&lt;&gt;"",IF(ABS($F60-$G60)&gt;=PrSettings!$M$7,(ABS($F60-$G60-KM60+KN60)&lt;=1)*1,IF(AND(KP60,$F60=$G60,$F60&gt;=PrSettings!$M$6),(ABS(KM60-$F60)&lt;=1)*1,IF(AND(KP60,$F60+$G60&gt;=PrSettings!$M$8),(ABS(KM60-$F60)+ABS(KN60-$G60)&lt;=1)*1,""))),"")</f>
        <v/>
      </c>
      <c r="KT60" s="546"/>
      <c r="KV60" s="238">
        <f t="shared" si="23"/>
        <v>17</v>
      </c>
      <c r="KW60" s="239" t="str">
        <f t="shared" si="873"/>
        <v>Uruguay</v>
      </c>
      <c r="KX60" s="240">
        <f t="shared" si="95"/>
        <v>2</v>
      </c>
      <c r="KY60" s="239" t="str">
        <f t="shared" si="874"/>
        <v>Spain</v>
      </c>
      <c r="KZ60" s="275"/>
      <c r="LA60" s="275"/>
      <c r="LB60" s="545"/>
      <c r="LC60" s="240" t="str">
        <f t="shared" si="875"/>
        <v/>
      </c>
      <c r="LD60" s="240" t="str">
        <f>IF((LC60&lt;&gt;""),IF(OR($F60&lt;&gt;$G60,PrSettings!$M$4="●"),(($F60-$G60)=(KZ60-LA60))*1,0),"")</f>
        <v/>
      </c>
      <c r="LE60" s="240" t="str">
        <f t="shared" si="876"/>
        <v/>
      </c>
      <c r="LF60" s="240" t="str">
        <f>IF(LC60&lt;&gt;"",IF(ABS($F60-$G60)&gt;=PrSettings!$M$7,(ABS($F60-$G60-KZ60+LA60)&lt;=1)*1,IF(AND(LC60,$F60=$G60,$F60&gt;=PrSettings!$M$6),(ABS(KZ60-$F60)&lt;=1)*1,IF(AND(LC60,$F60+$G60&gt;=PrSettings!$M$8),(ABS(KZ60-$F60)+ABS(LA60-$G60)&lt;=1)*1,""))),"")</f>
        <v/>
      </c>
      <c r="LG60" s="546"/>
      <c r="LI60" s="238">
        <f t="shared" si="24"/>
        <v>17</v>
      </c>
      <c r="LJ60" s="239" t="str">
        <f t="shared" si="877"/>
        <v>Uruguay</v>
      </c>
      <c r="LK60" s="240">
        <f t="shared" si="98"/>
        <v>2</v>
      </c>
      <c r="LL60" s="239" t="str">
        <f t="shared" si="878"/>
        <v>Spain</v>
      </c>
      <c r="LM60" s="275"/>
      <c r="LN60" s="275"/>
      <c r="LO60" s="545"/>
      <c r="LP60" s="240" t="str">
        <f t="shared" si="879"/>
        <v/>
      </c>
      <c r="LQ60" s="240" t="str">
        <f>IF((LP60&lt;&gt;""),IF(OR($F60&lt;&gt;$G60,PrSettings!$M$4="●"),(($F60-$G60)=(LM60-LN60))*1,0),"")</f>
        <v/>
      </c>
      <c r="LR60" s="240" t="str">
        <f t="shared" si="880"/>
        <v/>
      </c>
      <c r="LS60" s="240" t="str">
        <f>IF(LP60&lt;&gt;"",IF(ABS($F60-$G60)&gt;=PrSettings!$M$7,(ABS($F60-$G60-LM60+LN60)&lt;=1)*1,IF(AND(LP60,$F60=$G60,$F60&gt;=PrSettings!$M$6),(ABS(LM60-$F60)&lt;=1)*1,IF(AND(LP60,$F60+$G60&gt;=PrSettings!$M$8),(ABS(LM60-$F60)+ABS(LN60-$G60)&lt;=1)*1,""))),"")</f>
        <v/>
      </c>
      <c r="LT60" s="546"/>
      <c r="LV60" s="238">
        <f t="shared" si="25"/>
        <v>17</v>
      </c>
      <c r="LW60" s="239" t="str">
        <f t="shared" si="881"/>
        <v>Uruguay</v>
      </c>
      <c r="LX60" s="240">
        <f t="shared" si="101"/>
        <v>2</v>
      </c>
      <c r="LY60" s="239" t="str">
        <f t="shared" si="882"/>
        <v>Spain</v>
      </c>
      <c r="LZ60" s="275"/>
      <c r="MA60" s="275"/>
      <c r="MB60" s="545"/>
      <c r="MC60" s="240" t="str">
        <f t="shared" si="883"/>
        <v/>
      </c>
      <c r="MD60" s="240" t="str">
        <f>IF((MC60&lt;&gt;""),IF(OR($F60&lt;&gt;$G60,PrSettings!$M$4="●"),(($F60-$G60)=(LZ60-MA60))*1,0),"")</f>
        <v/>
      </c>
      <c r="ME60" s="240" t="str">
        <f t="shared" si="884"/>
        <v/>
      </c>
      <c r="MF60" s="240" t="str">
        <f>IF(MC60&lt;&gt;"",IF(ABS($F60-$G60)&gt;=PrSettings!$M$7,(ABS($F60-$G60-LZ60+MA60)&lt;=1)*1,IF(AND(MC60,$F60=$G60,$F60&gt;=PrSettings!$M$6),(ABS(LZ60-$F60)&lt;=1)*1,IF(AND(MC60,$F60+$G60&gt;=PrSettings!$M$8),(ABS(LZ60-$F60)+ABS(MA60-$G60)&lt;=1)*1,""))),"")</f>
        <v/>
      </c>
      <c r="MG60" s="546"/>
    </row>
    <row r="61" spans="2:345" ht="24" customHeight="1" x14ac:dyDescent="0.25">
      <c r="B61" s="247" t="str">
        <f>Language!$E$130&amp;" I"</f>
        <v>Group I</v>
      </c>
      <c r="C61" s="248"/>
      <c r="D61" s="253"/>
      <c r="E61" s="250"/>
      <c r="F61" s="254"/>
      <c r="G61" s="255"/>
      <c r="I61" s="247" t="str">
        <f t="shared" si="468"/>
        <v>Group I</v>
      </c>
      <c r="J61" s="249"/>
      <c r="K61" s="253"/>
      <c r="L61" s="250"/>
      <c r="M61" s="279"/>
      <c r="N61" s="280"/>
      <c r="O61" s="251"/>
      <c r="P61" s="263"/>
      <c r="Q61" s="263"/>
      <c r="R61" s="250"/>
      <c r="S61" s="250"/>
      <c r="T61" s="264"/>
      <c r="V61" s="247" t="str">
        <f t="shared" si="1"/>
        <v>Group I</v>
      </c>
      <c r="W61" s="249"/>
      <c r="X61" s="253"/>
      <c r="Y61" s="250"/>
      <c r="Z61" s="279"/>
      <c r="AA61" s="280"/>
      <c r="AB61" s="251"/>
      <c r="AC61" s="263"/>
      <c r="AD61" s="263"/>
      <c r="AE61" s="250"/>
      <c r="AF61" s="250"/>
      <c r="AG61" s="264"/>
      <c r="AI61" s="247" t="str">
        <f t="shared" si="2"/>
        <v>Group I</v>
      </c>
      <c r="AJ61" s="249"/>
      <c r="AK61" s="253"/>
      <c r="AL61" s="250"/>
      <c r="AM61" s="279"/>
      <c r="AN61" s="280"/>
      <c r="AO61" s="251"/>
      <c r="AP61" s="263"/>
      <c r="AQ61" s="263"/>
      <c r="AR61" s="250"/>
      <c r="AS61" s="250"/>
      <c r="AT61" s="264"/>
      <c r="AV61" s="247" t="str">
        <f t="shared" si="3"/>
        <v>Group I</v>
      </c>
      <c r="AW61" s="249"/>
      <c r="AX61" s="253"/>
      <c r="AY61" s="250"/>
      <c r="AZ61" s="279"/>
      <c r="BA61" s="280"/>
      <c r="BB61" s="251"/>
      <c r="BC61" s="263"/>
      <c r="BD61" s="263"/>
      <c r="BE61" s="250"/>
      <c r="BF61" s="250"/>
      <c r="BG61" s="264"/>
      <c r="BI61" s="247" t="str">
        <f t="shared" si="4"/>
        <v>Group I</v>
      </c>
      <c r="BJ61" s="249"/>
      <c r="BK61" s="253"/>
      <c r="BL61" s="250"/>
      <c r="BM61" s="279"/>
      <c r="BN61" s="280"/>
      <c r="BO61" s="251"/>
      <c r="BP61" s="263"/>
      <c r="BQ61" s="263"/>
      <c r="BR61" s="250"/>
      <c r="BS61" s="250"/>
      <c r="BT61" s="264"/>
      <c r="BV61" s="247" t="str">
        <f t="shared" si="5"/>
        <v>Group I</v>
      </c>
      <c r="BW61" s="249"/>
      <c r="BX61" s="253"/>
      <c r="BY61" s="250"/>
      <c r="BZ61" s="279"/>
      <c r="CA61" s="280"/>
      <c r="CB61" s="251"/>
      <c r="CC61" s="263"/>
      <c r="CD61" s="263"/>
      <c r="CE61" s="250"/>
      <c r="CF61" s="250"/>
      <c r="CG61" s="264"/>
      <c r="CI61" s="247" t="str">
        <f t="shared" si="6"/>
        <v>Group I</v>
      </c>
      <c r="CJ61" s="249"/>
      <c r="CK61" s="253"/>
      <c r="CL61" s="250"/>
      <c r="CM61" s="279"/>
      <c r="CN61" s="280"/>
      <c r="CO61" s="251"/>
      <c r="CP61" s="263"/>
      <c r="CQ61" s="263"/>
      <c r="CR61" s="250"/>
      <c r="CS61" s="250"/>
      <c r="CT61" s="264"/>
      <c r="CV61" s="247" t="str">
        <f t="shared" si="7"/>
        <v>Group I</v>
      </c>
      <c r="CW61" s="249"/>
      <c r="CX61" s="253"/>
      <c r="CY61" s="250"/>
      <c r="CZ61" s="279"/>
      <c r="DA61" s="280"/>
      <c r="DB61" s="251"/>
      <c r="DC61" s="263"/>
      <c r="DD61" s="263"/>
      <c r="DE61" s="250"/>
      <c r="DF61" s="250"/>
      <c r="DG61" s="264"/>
      <c r="DI61" s="247" t="str">
        <f t="shared" si="8"/>
        <v>Group I</v>
      </c>
      <c r="DJ61" s="249"/>
      <c r="DK61" s="253"/>
      <c r="DL61" s="250"/>
      <c r="DM61" s="279"/>
      <c r="DN61" s="280"/>
      <c r="DO61" s="251"/>
      <c r="DP61" s="263"/>
      <c r="DQ61" s="263"/>
      <c r="DR61" s="250"/>
      <c r="DS61" s="250"/>
      <c r="DT61" s="264"/>
      <c r="DV61" s="247" t="str">
        <f t="shared" si="9"/>
        <v>Group I</v>
      </c>
      <c r="DW61" s="249"/>
      <c r="DX61" s="253"/>
      <c r="DY61" s="250"/>
      <c r="DZ61" s="279"/>
      <c r="EA61" s="280"/>
      <c r="EB61" s="251"/>
      <c r="EC61" s="263"/>
      <c r="ED61" s="263"/>
      <c r="EE61" s="250"/>
      <c r="EF61" s="250"/>
      <c r="EG61" s="264"/>
      <c r="EI61" s="247" t="str">
        <f t="shared" si="10"/>
        <v>Group I</v>
      </c>
      <c r="EJ61" s="249"/>
      <c r="EK61" s="253"/>
      <c r="EL61" s="250"/>
      <c r="EM61" s="279"/>
      <c r="EN61" s="280"/>
      <c r="EO61" s="251"/>
      <c r="EP61" s="263"/>
      <c r="EQ61" s="263"/>
      <c r="ER61" s="250"/>
      <c r="ES61" s="250"/>
      <c r="ET61" s="264"/>
      <c r="EV61" s="247" t="str">
        <f t="shared" si="11"/>
        <v>Group I</v>
      </c>
      <c r="EW61" s="249"/>
      <c r="EX61" s="253"/>
      <c r="EY61" s="250"/>
      <c r="EZ61" s="279"/>
      <c r="FA61" s="280"/>
      <c r="FB61" s="251"/>
      <c r="FC61" s="263"/>
      <c r="FD61" s="263"/>
      <c r="FE61" s="250"/>
      <c r="FF61" s="250"/>
      <c r="FG61" s="264"/>
      <c r="FI61" s="247" t="str">
        <f t="shared" si="12"/>
        <v>Group I</v>
      </c>
      <c r="FJ61" s="249"/>
      <c r="FK61" s="253"/>
      <c r="FL61" s="250"/>
      <c r="FM61" s="279"/>
      <c r="FN61" s="280"/>
      <c r="FO61" s="251"/>
      <c r="FP61" s="263"/>
      <c r="FQ61" s="263"/>
      <c r="FR61" s="250"/>
      <c r="FS61" s="250"/>
      <c r="FT61" s="264"/>
      <c r="FV61" s="247" t="str">
        <f t="shared" si="13"/>
        <v>Group I</v>
      </c>
      <c r="FW61" s="249"/>
      <c r="FX61" s="253"/>
      <c r="FY61" s="250"/>
      <c r="FZ61" s="279"/>
      <c r="GA61" s="280"/>
      <c r="GB61" s="251"/>
      <c r="GC61" s="263"/>
      <c r="GD61" s="263"/>
      <c r="GE61" s="250"/>
      <c r="GF61" s="250"/>
      <c r="GG61" s="264"/>
      <c r="GI61" s="247" t="str">
        <f t="shared" si="14"/>
        <v>Group I</v>
      </c>
      <c r="GJ61" s="249"/>
      <c r="GK61" s="253"/>
      <c r="GL61" s="250"/>
      <c r="GM61" s="279"/>
      <c r="GN61" s="280"/>
      <c r="GO61" s="251"/>
      <c r="GP61" s="263"/>
      <c r="GQ61" s="263"/>
      <c r="GR61" s="250"/>
      <c r="GS61" s="250"/>
      <c r="GT61" s="264"/>
      <c r="GV61" s="247" t="str">
        <f t="shared" si="15"/>
        <v>Group I</v>
      </c>
      <c r="GW61" s="249"/>
      <c r="GX61" s="253"/>
      <c r="GY61" s="250"/>
      <c r="GZ61" s="279"/>
      <c r="HA61" s="280"/>
      <c r="HB61" s="251"/>
      <c r="HC61" s="263"/>
      <c r="HD61" s="263"/>
      <c r="HE61" s="250"/>
      <c r="HF61" s="250"/>
      <c r="HG61" s="264"/>
      <c r="HI61" s="247" t="str">
        <f t="shared" si="16"/>
        <v>Group I</v>
      </c>
      <c r="HJ61" s="249"/>
      <c r="HK61" s="253"/>
      <c r="HL61" s="250"/>
      <c r="HM61" s="279"/>
      <c r="HN61" s="280"/>
      <c r="HO61" s="251"/>
      <c r="HP61" s="263"/>
      <c r="HQ61" s="263"/>
      <c r="HR61" s="250"/>
      <c r="HS61" s="250"/>
      <c r="HT61" s="264"/>
      <c r="HV61" s="247" t="str">
        <f t="shared" si="17"/>
        <v>Group I</v>
      </c>
      <c r="HW61" s="249"/>
      <c r="HX61" s="253"/>
      <c r="HY61" s="250"/>
      <c r="HZ61" s="279"/>
      <c r="IA61" s="280"/>
      <c r="IB61" s="251"/>
      <c r="IC61" s="263"/>
      <c r="ID61" s="263"/>
      <c r="IE61" s="250"/>
      <c r="IF61" s="250"/>
      <c r="IG61" s="264"/>
      <c r="II61" s="247" t="str">
        <f t="shared" si="18"/>
        <v>Group I</v>
      </c>
      <c r="IJ61" s="249"/>
      <c r="IK61" s="253"/>
      <c r="IL61" s="250"/>
      <c r="IM61" s="279"/>
      <c r="IN61" s="280"/>
      <c r="IO61" s="251"/>
      <c r="IP61" s="263"/>
      <c r="IQ61" s="263"/>
      <c r="IR61" s="250"/>
      <c r="IS61" s="250"/>
      <c r="IT61" s="264"/>
      <c r="IV61" s="247" t="str">
        <f t="shared" si="19"/>
        <v>Group I</v>
      </c>
      <c r="IW61" s="249"/>
      <c r="IX61" s="253"/>
      <c r="IY61" s="250"/>
      <c r="IZ61" s="279"/>
      <c r="JA61" s="280"/>
      <c r="JB61" s="251"/>
      <c r="JC61" s="263"/>
      <c r="JD61" s="263"/>
      <c r="JE61" s="250"/>
      <c r="JF61" s="250"/>
      <c r="JG61" s="264"/>
      <c r="JI61" s="247" t="str">
        <f t="shared" si="20"/>
        <v>Group I</v>
      </c>
      <c r="JJ61" s="249"/>
      <c r="JK61" s="253"/>
      <c r="JL61" s="250"/>
      <c r="JM61" s="279"/>
      <c r="JN61" s="280"/>
      <c r="JO61" s="251"/>
      <c r="JP61" s="263"/>
      <c r="JQ61" s="263"/>
      <c r="JR61" s="250"/>
      <c r="JS61" s="250"/>
      <c r="JT61" s="264"/>
      <c r="JV61" s="247" t="str">
        <f t="shared" si="21"/>
        <v>Group I</v>
      </c>
      <c r="JW61" s="249"/>
      <c r="JX61" s="253"/>
      <c r="JY61" s="250"/>
      <c r="JZ61" s="279"/>
      <c r="KA61" s="280"/>
      <c r="KB61" s="251"/>
      <c r="KC61" s="263"/>
      <c r="KD61" s="263"/>
      <c r="KE61" s="250"/>
      <c r="KF61" s="250"/>
      <c r="KG61" s="264"/>
      <c r="KI61" s="247" t="str">
        <f t="shared" si="22"/>
        <v>Group I</v>
      </c>
      <c r="KJ61" s="249"/>
      <c r="KK61" s="253"/>
      <c r="KL61" s="250"/>
      <c r="KM61" s="279"/>
      <c r="KN61" s="280"/>
      <c r="KO61" s="251"/>
      <c r="KP61" s="263"/>
      <c r="KQ61" s="263"/>
      <c r="KR61" s="250"/>
      <c r="KS61" s="250"/>
      <c r="KT61" s="264"/>
      <c r="KV61" s="247" t="str">
        <f t="shared" si="23"/>
        <v>Group I</v>
      </c>
      <c r="KW61" s="249"/>
      <c r="KX61" s="253"/>
      <c r="KY61" s="250"/>
      <c r="KZ61" s="279"/>
      <c r="LA61" s="280"/>
      <c r="LB61" s="251"/>
      <c r="LC61" s="263"/>
      <c r="LD61" s="263"/>
      <c r="LE61" s="250"/>
      <c r="LF61" s="250"/>
      <c r="LG61" s="264"/>
      <c r="LI61" s="247" t="str">
        <f t="shared" si="24"/>
        <v>Group I</v>
      </c>
      <c r="LJ61" s="249"/>
      <c r="LK61" s="253"/>
      <c r="LL61" s="250"/>
      <c r="LM61" s="279"/>
      <c r="LN61" s="280"/>
      <c r="LO61" s="251"/>
      <c r="LP61" s="263"/>
      <c r="LQ61" s="263"/>
      <c r="LR61" s="250"/>
      <c r="LS61" s="250"/>
      <c r="LT61" s="264"/>
      <c r="LV61" s="247" t="str">
        <f t="shared" si="25"/>
        <v>Group I</v>
      </c>
      <c r="LW61" s="249"/>
      <c r="LX61" s="253"/>
      <c r="LY61" s="250"/>
      <c r="LZ61" s="279"/>
      <c r="MA61" s="280"/>
      <c r="MB61" s="251"/>
      <c r="MC61" s="263"/>
      <c r="MD61" s="263"/>
      <c r="ME61" s="250"/>
      <c r="MF61" s="250"/>
      <c r="MG61" s="264"/>
    </row>
    <row r="62" spans="2:345" x14ac:dyDescent="0.25">
      <c r="B62" s="238">
        <f>INDEX(Groups!$C$7:$C$65,MATCH(C62,Groups!$D$7:$D$65,0))</f>
        <v>1</v>
      </c>
      <c r="C62" s="239" t="str">
        <f>CalcI!$P$22</f>
        <v>France</v>
      </c>
      <c r="D62" s="240">
        <f>INDEX(Groups!$C$7:$C$65,MATCH(E62,Groups!$D$7:$D$65,0))</f>
        <v>14</v>
      </c>
      <c r="E62" s="239" t="str">
        <f>CalcI!$Q$22</f>
        <v>Senegal</v>
      </c>
      <c r="F62" s="241" t="str">
        <f>CalcI!$R$22</f>
        <v/>
      </c>
      <c r="G62" s="242" t="str">
        <f>CalcI!$S$22</f>
        <v/>
      </c>
      <c r="I62" s="238">
        <f t="shared" si="468"/>
        <v>1</v>
      </c>
      <c r="J62" s="239" t="str">
        <f t="shared" ref="J62:J67" si="885">$C62</f>
        <v>France</v>
      </c>
      <c r="K62" s="240">
        <f t="shared" si="26"/>
        <v>14</v>
      </c>
      <c r="L62" s="239" t="str">
        <f t="shared" ref="L62:L67" si="886">$E62</f>
        <v>Senegal</v>
      </c>
      <c r="M62" s="275"/>
      <c r="N62" s="275"/>
      <c r="O62" s="270"/>
      <c r="P62" s="240" t="str">
        <f t="shared" ref="P62:P67" si="887">IF(($F62&lt;&gt;"")*($G62&lt;&gt;"")*(M62&lt;&gt;"")*(N62&lt;&gt;""),($F62&gt;$G62)*(M62&gt;N62)+($F62=$G62)*(M62=N62)+($F62&lt;$G62)*(M62&lt;N62),"")</f>
        <v/>
      </c>
      <c r="Q62" s="240" t="str">
        <f>IF((P62&lt;&gt;""),IF(OR($F62&lt;&gt;$G62,PrSettings!$M$4="●"),(($F62-$G62)=(M62-N62))*1,0),"")</f>
        <v/>
      </c>
      <c r="R62" s="240" t="str">
        <f t="shared" ref="R62:R67" si="888">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9">$C62</f>
        <v>France</v>
      </c>
      <c r="X62" s="240">
        <f t="shared" si="29"/>
        <v>14</v>
      </c>
      <c r="Y62" s="239" t="str">
        <f t="shared" ref="Y62:Y67" si="890">$E62</f>
        <v>Senegal</v>
      </c>
      <c r="Z62" s="275"/>
      <c r="AA62" s="275"/>
      <c r="AB62" s="270"/>
      <c r="AC62" s="240" t="str">
        <f t="shared" ref="AC62:AC67" si="891">IF(($F62&lt;&gt;"")*($G62&lt;&gt;"")*(Z62&lt;&gt;"")*(AA62&lt;&gt;""),($F62&gt;$G62)*(Z62&gt;AA62)+($F62=$G62)*(Z62=AA62)+($F62&lt;$G62)*(Z62&lt;AA62),"")</f>
        <v/>
      </c>
      <c r="AD62" s="240" t="str">
        <f>IF((AC62&lt;&gt;""),IF(OR($F62&lt;&gt;$G62,PrSettings!$M$4="●"),(($F62-$G62)=(Z62-AA62))*1,0),"")</f>
        <v/>
      </c>
      <c r="AE62" s="240" t="str">
        <f t="shared" ref="AE62:AE67" si="892">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3">$C62</f>
        <v>France</v>
      </c>
      <c r="AK62" s="240">
        <f t="shared" si="32"/>
        <v>14</v>
      </c>
      <c r="AL62" s="239" t="str">
        <f t="shared" ref="AL62:AL67" si="894">$E62</f>
        <v>Senegal</v>
      </c>
      <c r="AM62" s="275"/>
      <c r="AN62" s="275"/>
      <c r="AO62" s="270"/>
      <c r="AP62" s="240" t="str">
        <f t="shared" ref="AP62:AP67" si="895">IF(($F62&lt;&gt;"")*($G62&lt;&gt;"")*(AM62&lt;&gt;"")*(AN62&lt;&gt;""),($F62&gt;$G62)*(AM62&gt;AN62)+($F62=$G62)*(AM62=AN62)+($F62&lt;$G62)*(AM62&lt;AN62),"")</f>
        <v/>
      </c>
      <c r="AQ62" s="240" t="str">
        <f>IF((AP62&lt;&gt;""),IF(OR($F62&lt;&gt;$G62,PrSettings!$M$4="●"),(($F62-$G62)=(AM62-AN62))*1,0),"")</f>
        <v/>
      </c>
      <c r="AR62" s="240" t="str">
        <f t="shared" ref="AR62:AR67" si="896">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7">$C62</f>
        <v>France</v>
      </c>
      <c r="AX62" s="240">
        <f t="shared" si="35"/>
        <v>14</v>
      </c>
      <c r="AY62" s="239" t="str">
        <f t="shared" ref="AY62:AY67" si="898">$E62</f>
        <v>Senegal</v>
      </c>
      <c r="AZ62" s="275"/>
      <c r="BA62" s="275"/>
      <c r="BB62" s="270"/>
      <c r="BC62" s="240" t="str">
        <f t="shared" ref="BC62:BC67" si="899">IF(($F62&lt;&gt;"")*($G62&lt;&gt;"")*(AZ62&lt;&gt;"")*(BA62&lt;&gt;""),($F62&gt;$G62)*(AZ62&gt;BA62)+($F62=$G62)*(AZ62=BA62)+($F62&lt;$G62)*(AZ62&lt;BA62),"")</f>
        <v/>
      </c>
      <c r="BD62" s="240" t="str">
        <f>IF((BC62&lt;&gt;""),IF(OR($F62&lt;&gt;$G62,PrSettings!$M$4="●"),(($F62-$G62)=(AZ62-BA62))*1,0),"")</f>
        <v/>
      </c>
      <c r="BE62" s="240" t="str">
        <f t="shared" ref="BE62:BE67" si="900">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1">$C62</f>
        <v>France</v>
      </c>
      <c r="BK62" s="240">
        <f t="shared" si="38"/>
        <v>14</v>
      </c>
      <c r="BL62" s="239" t="str">
        <f t="shared" ref="BL62:BL67" si="902">$E62</f>
        <v>Senegal</v>
      </c>
      <c r="BM62" s="275"/>
      <c r="BN62" s="275"/>
      <c r="BO62" s="270"/>
      <c r="BP62" s="240" t="str">
        <f t="shared" ref="BP62:BP67" si="903">IF(($F62&lt;&gt;"")*($G62&lt;&gt;"")*(BM62&lt;&gt;"")*(BN62&lt;&gt;""),($F62&gt;$G62)*(BM62&gt;BN62)+($F62=$G62)*(BM62=BN62)+($F62&lt;$G62)*(BM62&lt;BN62),"")</f>
        <v/>
      </c>
      <c r="BQ62" s="240" t="str">
        <f>IF((BP62&lt;&gt;""),IF(OR($F62&lt;&gt;$G62,PrSettings!$M$4="●"),(($F62-$G62)=(BM62-BN62))*1,0),"")</f>
        <v/>
      </c>
      <c r="BR62" s="240" t="str">
        <f t="shared" ref="BR62:BR67" si="904">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5">$C62</f>
        <v>France</v>
      </c>
      <c r="BX62" s="240">
        <f t="shared" si="41"/>
        <v>14</v>
      </c>
      <c r="BY62" s="239" t="str">
        <f t="shared" ref="BY62:BY67" si="906">$E62</f>
        <v>Senegal</v>
      </c>
      <c r="BZ62" s="275"/>
      <c r="CA62" s="275"/>
      <c r="CB62" s="270"/>
      <c r="CC62" s="240" t="str">
        <f t="shared" ref="CC62:CC67" si="907">IF(($F62&lt;&gt;"")*($G62&lt;&gt;"")*(BZ62&lt;&gt;"")*(CA62&lt;&gt;""),($F62&gt;$G62)*(BZ62&gt;CA62)+($F62=$G62)*(BZ62=CA62)+($F62&lt;$G62)*(BZ62&lt;CA62),"")</f>
        <v/>
      </c>
      <c r="CD62" s="240" t="str">
        <f>IF((CC62&lt;&gt;""),IF(OR($F62&lt;&gt;$G62,PrSettings!$M$4="●"),(($F62-$G62)=(BZ62-CA62))*1,0),"")</f>
        <v/>
      </c>
      <c r="CE62" s="240" t="str">
        <f t="shared" ref="CE62:CE67" si="908">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9">$C62</f>
        <v>France</v>
      </c>
      <c r="CK62" s="240">
        <f t="shared" si="44"/>
        <v>14</v>
      </c>
      <c r="CL62" s="239" t="str">
        <f t="shared" ref="CL62:CL67" si="910">$E62</f>
        <v>Senegal</v>
      </c>
      <c r="CM62" s="275"/>
      <c r="CN62" s="275"/>
      <c r="CO62" s="270"/>
      <c r="CP62" s="240" t="str">
        <f t="shared" ref="CP62:CP67" si="911">IF(($F62&lt;&gt;"")*($G62&lt;&gt;"")*(CM62&lt;&gt;"")*(CN62&lt;&gt;""),($F62&gt;$G62)*(CM62&gt;CN62)+($F62=$G62)*(CM62=CN62)+($F62&lt;$G62)*(CM62&lt;CN62),"")</f>
        <v/>
      </c>
      <c r="CQ62" s="240" t="str">
        <f>IF((CP62&lt;&gt;""),IF(OR($F62&lt;&gt;$G62,PrSettings!$M$4="●"),(($F62-$G62)=(CM62-CN62))*1,0),"")</f>
        <v/>
      </c>
      <c r="CR62" s="240" t="str">
        <f t="shared" ref="CR62:CR67" si="912">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3">$C62</f>
        <v>France</v>
      </c>
      <c r="CX62" s="240">
        <f t="shared" si="47"/>
        <v>14</v>
      </c>
      <c r="CY62" s="239" t="str">
        <f t="shared" ref="CY62:CY67" si="914">$E62</f>
        <v>Senegal</v>
      </c>
      <c r="CZ62" s="275"/>
      <c r="DA62" s="275"/>
      <c r="DB62" s="270"/>
      <c r="DC62" s="240" t="str">
        <f t="shared" ref="DC62:DC67" si="915">IF(($F62&lt;&gt;"")*($G62&lt;&gt;"")*(CZ62&lt;&gt;"")*(DA62&lt;&gt;""),($F62&gt;$G62)*(CZ62&gt;DA62)+($F62=$G62)*(CZ62=DA62)+($F62&lt;$G62)*(CZ62&lt;DA62),"")</f>
        <v/>
      </c>
      <c r="DD62" s="240" t="str">
        <f>IF((DC62&lt;&gt;""),IF(OR($F62&lt;&gt;$G62,PrSettings!$M$4="●"),(($F62-$G62)=(CZ62-DA62))*1,0),"")</f>
        <v/>
      </c>
      <c r="DE62" s="240" t="str">
        <f t="shared" ref="DE62:DE67" si="916">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7">$C62</f>
        <v>France</v>
      </c>
      <c r="DK62" s="240">
        <f t="shared" si="50"/>
        <v>14</v>
      </c>
      <c r="DL62" s="239" t="str">
        <f t="shared" ref="DL62:DL67" si="918">$E62</f>
        <v>Senegal</v>
      </c>
      <c r="DM62" s="275"/>
      <c r="DN62" s="275"/>
      <c r="DO62" s="270"/>
      <c r="DP62" s="240" t="str">
        <f t="shared" ref="DP62:DP67" si="919">IF(($F62&lt;&gt;"")*($G62&lt;&gt;"")*(DM62&lt;&gt;"")*(DN62&lt;&gt;""),($F62&gt;$G62)*(DM62&gt;DN62)+($F62=$G62)*(DM62=DN62)+($F62&lt;$G62)*(DM62&lt;DN62),"")</f>
        <v/>
      </c>
      <c r="DQ62" s="240" t="str">
        <f>IF((DP62&lt;&gt;""),IF(OR($F62&lt;&gt;$G62,PrSettings!$M$4="●"),(($F62-$G62)=(DM62-DN62))*1,0),"")</f>
        <v/>
      </c>
      <c r="DR62" s="240" t="str">
        <f t="shared" ref="DR62:DR67" si="920">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1">$C62</f>
        <v>France</v>
      </c>
      <c r="DX62" s="240">
        <f t="shared" si="53"/>
        <v>14</v>
      </c>
      <c r="DY62" s="239" t="str">
        <f t="shared" ref="DY62:DY67" si="922">$E62</f>
        <v>Senegal</v>
      </c>
      <c r="DZ62" s="275"/>
      <c r="EA62" s="275"/>
      <c r="EB62" s="270"/>
      <c r="EC62" s="240" t="str">
        <f t="shared" ref="EC62:EC67" si="923">IF(($F62&lt;&gt;"")*($G62&lt;&gt;"")*(DZ62&lt;&gt;"")*(EA62&lt;&gt;""),($F62&gt;$G62)*(DZ62&gt;EA62)+($F62=$G62)*(DZ62=EA62)+($F62&lt;$G62)*(DZ62&lt;EA62),"")</f>
        <v/>
      </c>
      <c r="ED62" s="240" t="str">
        <f>IF((EC62&lt;&gt;""),IF(OR($F62&lt;&gt;$G62,PrSettings!$M$4="●"),(($F62-$G62)=(DZ62-EA62))*1,0),"")</f>
        <v/>
      </c>
      <c r="EE62" s="240" t="str">
        <f t="shared" ref="EE62:EE67" si="924">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5">$C62</f>
        <v>France</v>
      </c>
      <c r="EK62" s="240">
        <f t="shared" si="56"/>
        <v>14</v>
      </c>
      <c r="EL62" s="239" t="str">
        <f t="shared" ref="EL62:EL67" si="926">$E62</f>
        <v>Senegal</v>
      </c>
      <c r="EM62" s="275"/>
      <c r="EN62" s="275"/>
      <c r="EO62" s="270"/>
      <c r="EP62" s="240" t="str">
        <f t="shared" ref="EP62:EP67" si="927">IF(($F62&lt;&gt;"")*($G62&lt;&gt;"")*(EM62&lt;&gt;"")*(EN62&lt;&gt;""),($F62&gt;$G62)*(EM62&gt;EN62)+($F62=$G62)*(EM62=EN62)+($F62&lt;$G62)*(EM62&lt;EN62),"")</f>
        <v/>
      </c>
      <c r="EQ62" s="240" t="str">
        <f>IF((EP62&lt;&gt;""),IF(OR($F62&lt;&gt;$G62,PrSettings!$M$4="●"),(($F62-$G62)=(EM62-EN62))*1,0),"")</f>
        <v/>
      </c>
      <c r="ER62" s="240" t="str">
        <f t="shared" ref="ER62:ER67" si="928">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9">$C62</f>
        <v>France</v>
      </c>
      <c r="EX62" s="240">
        <f t="shared" si="59"/>
        <v>14</v>
      </c>
      <c r="EY62" s="239" t="str">
        <f t="shared" ref="EY62:EY67" si="930">$E62</f>
        <v>Senegal</v>
      </c>
      <c r="EZ62" s="275"/>
      <c r="FA62" s="275"/>
      <c r="FB62" s="270"/>
      <c r="FC62" s="240" t="str">
        <f t="shared" ref="FC62:FC67" si="931">IF(($F62&lt;&gt;"")*($G62&lt;&gt;"")*(EZ62&lt;&gt;"")*(FA62&lt;&gt;""),($F62&gt;$G62)*(EZ62&gt;FA62)+($F62=$G62)*(EZ62=FA62)+($F62&lt;$G62)*(EZ62&lt;FA62),"")</f>
        <v/>
      </c>
      <c r="FD62" s="240" t="str">
        <f>IF((FC62&lt;&gt;""),IF(OR($F62&lt;&gt;$G62,PrSettings!$M$4="●"),(($F62-$G62)=(EZ62-FA62))*1,0),"")</f>
        <v/>
      </c>
      <c r="FE62" s="240" t="str">
        <f t="shared" ref="FE62:FE67" si="932">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3">$C62</f>
        <v>France</v>
      </c>
      <c r="FK62" s="240">
        <f t="shared" si="62"/>
        <v>14</v>
      </c>
      <c r="FL62" s="239" t="str">
        <f t="shared" ref="FL62:FL67" si="934">$E62</f>
        <v>Senegal</v>
      </c>
      <c r="FM62" s="275"/>
      <c r="FN62" s="275"/>
      <c r="FO62" s="270"/>
      <c r="FP62" s="240" t="str">
        <f t="shared" ref="FP62:FP67" si="935">IF(($F62&lt;&gt;"")*($G62&lt;&gt;"")*(FM62&lt;&gt;"")*(FN62&lt;&gt;""),($F62&gt;$G62)*(FM62&gt;FN62)+($F62=$G62)*(FM62=FN62)+($F62&lt;$G62)*(FM62&lt;FN62),"")</f>
        <v/>
      </c>
      <c r="FQ62" s="240" t="str">
        <f>IF((FP62&lt;&gt;""),IF(OR($F62&lt;&gt;$G62,PrSettings!$M$4="●"),(($F62-$G62)=(FM62-FN62))*1,0),"")</f>
        <v/>
      </c>
      <c r="FR62" s="240" t="str">
        <f t="shared" ref="FR62:FR67" si="936">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7">$C62</f>
        <v>France</v>
      </c>
      <c r="FX62" s="240">
        <f t="shared" si="65"/>
        <v>14</v>
      </c>
      <c r="FY62" s="239" t="str">
        <f t="shared" ref="FY62:FY67" si="938">$E62</f>
        <v>Senegal</v>
      </c>
      <c r="FZ62" s="275"/>
      <c r="GA62" s="275"/>
      <c r="GB62" s="270"/>
      <c r="GC62" s="240" t="str">
        <f t="shared" ref="GC62:GC67" si="939">IF(($F62&lt;&gt;"")*($G62&lt;&gt;"")*(FZ62&lt;&gt;"")*(GA62&lt;&gt;""),($F62&gt;$G62)*(FZ62&gt;GA62)+($F62=$G62)*(FZ62=GA62)+($F62&lt;$G62)*(FZ62&lt;GA62),"")</f>
        <v/>
      </c>
      <c r="GD62" s="240" t="str">
        <f>IF((GC62&lt;&gt;""),IF(OR($F62&lt;&gt;$G62,PrSettings!$M$4="●"),(($F62-$G62)=(FZ62-GA62))*1,0),"")</f>
        <v/>
      </c>
      <c r="GE62" s="240" t="str">
        <f t="shared" ref="GE62:GE67" si="940">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1">$C62</f>
        <v>France</v>
      </c>
      <c r="GK62" s="240">
        <f t="shared" si="68"/>
        <v>14</v>
      </c>
      <c r="GL62" s="239" t="str">
        <f t="shared" ref="GL62:GL67" si="942">$E62</f>
        <v>Senegal</v>
      </c>
      <c r="GM62" s="275"/>
      <c r="GN62" s="275"/>
      <c r="GO62" s="270"/>
      <c r="GP62" s="240" t="str">
        <f t="shared" ref="GP62:GP67" si="943">IF(($F62&lt;&gt;"")*($G62&lt;&gt;"")*(GM62&lt;&gt;"")*(GN62&lt;&gt;""),($F62&gt;$G62)*(GM62&gt;GN62)+($F62=$G62)*(GM62=GN62)+($F62&lt;$G62)*(GM62&lt;GN62),"")</f>
        <v/>
      </c>
      <c r="GQ62" s="240" t="str">
        <f>IF((GP62&lt;&gt;""),IF(OR($F62&lt;&gt;$G62,PrSettings!$M$4="●"),(($F62-$G62)=(GM62-GN62))*1,0),"")</f>
        <v/>
      </c>
      <c r="GR62" s="240" t="str">
        <f t="shared" ref="GR62:GR67" si="944">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5">$C62</f>
        <v>France</v>
      </c>
      <c r="GX62" s="240">
        <f t="shared" si="71"/>
        <v>14</v>
      </c>
      <c r="GY62" s="239" t="str">
        <f t="shared" ref="GY62:GY67" si="946">$E62</f>
        <v>Senegal</v>
      </c>
      <c r="GZ62" s="275"/>
      <c r="HA62" s="275"/>
      <c r="HB62" s="270"/>
      <c r="HC62" s="240" t="str">
        <f t="shared" ref="HC62:HC67" si="947">IF(($F62&lt;&gt;"")*($G62&lt;&gt;"")*(GZ62&lt;&gt;"")*(HA62&lt;&gt;""),($F62&gt;$G62)*(GZ62&gt;HA62)+($F62=$G62)*(GZ62=HA62)+($F62&lt;$G62)*(GZ62&lt;HA62),"")</f>
        <v/>
      </c>
      <c r="HD62" s="240" t="str">
        <f>IF((HC62&lt;&gt;""),IF(OR($F62&lt;&gt;$G62,PrSettings!$M$4="●"),(($F62-$G62)=(GZ62-HA62))*1,0),"")</f>
        <v/>
      </c>
      <c r="HE62" s="240" t="str">
        <f t="shared" ref="HE62:HE67" si="948">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9">$C62</f>
        <v>France</v>
      </c>
      <c r="HK62" s="240">
        <f t="shared" si="74"/>
        <v>14</v>
      </c>
      <c r="HL62" s="239" t="str">
        <f t="shared" ref="HL62:HL67" si="950">$E62</f>
        <v>Senegal</v>
      </c>
      <c r="HM62" s="275"/>
      <c r="HN62" s="275"/>
      <c r="HO62" s="270"/>
      <c r="HP62" s="240" t="str">
        <f t="shared" ref="HP62:HP67" si="951">IF(($F62&lt;&gt;"")*($G62&lt;&gt;"")*(HM62&lt;&gt;"")*(HN62&lt;&gt;""),($F62&gt;$G62)*(HM62&gt;HN62)+($F62=$G62)*(HM62=HN62)+($F62&lt;$G62)*(HM62&lt;HN62),"")</f>
        <v/>
      </c>
      <c r="HQ62" s="240" t="str">
        <f>IF((HP62&lt;&gt;""),IF(OR($F62&lt;&gt;$G62,PrSettings!$M$4="●"),(($F62-$G62)=(HM62-HN62))*1,0),"")</f>
        <v/>
      </c>
      <c r="HR62" s="240" t="str">
        <f t="shared" ref="HR62:HR67" si="952">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3">$C62</f>
        <v>France</v>
      </c>
      <c r="HX62" s="240">
        <f t="shared" si="77"/>
        <v>14</v>
      </c>
      <c r="HY62" s="239" t="str">
        <f t="shared" ref="HY62:HY67" si="954">$E62</f>
        <v>Senegal</v>
      </c>
      <c r="HZ62" s="275"/>
      <c r="IA62" s="275"/>
      <c r="IB62" s="270"/>
      <c r="IC62" s="240" t="str">
        <f t="shared" ref="IC62:IC67" si="955">IF(($F62&lt;&gt;"")*($G62&lt;&gt;"")*(HZ62&lt;&gt;"")*(IA62&lt;&gt;""),($F62&gt;$G62)*(HZ62&gt;IA62)+($F62=$G62)*(HZ62=IA62)+($F62&lt;$G62)*(HZ62&lt;IA62),"")</f>
        <v/>
      </c>
      <c r="ID62" s="240" t="str">
        <f>IF((IC62&lt;&gt;""),IF(OR($F62&lt;&gt;$G62,PrSettings!$M$4="●"),(($F62-$G62)=(HZ62-IA62))*1,0),"")</f>
        <v/>
      </c>
      <c r="IE62" s="240" t="str">
        <f t="shared" ref="IE62:IE67" si="956">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7">$C62</f>
        <v>France</v>
      </c>
      <c r="IK62" s="240">
        <f t="shared" si="80"/>
        <v>14</v>
      </c>
      <c r="IL62" s="239" t="str">
        <f t="shared" ref="IL62:IL67" si="958">$E62</f>
        <v>Senegal</v>
      </c>
      <c r="IM62" s="275"/>
      <c r="IN62" s="275"/>
      <c r="IO62" s="270"/>
      <c r="IP62" s="240" t="str">
        <f t="shared" ref="IP62:IP67" si="959">IF(($F62&lt;&gt;"")*($G62&lt;&gt;"")*(IM62&lt;&gt;"")*(IN62&lt;&gt;""),($F62&gt;$G62)*(IM62&gt;IN62)+($F62=$G62)*(IM62=IN62)+($F62&lt;$G62)*(IM62&lt;IN62),"")</f>
        <v/>
      </c>
      <c r="IQ62" s="240" t="str">
        <f>IF((IP62&lt;&gt;""),IF(OR($F62&lt;&gt;$G62,PrSettings!$M$4="●"),(($F62-$G62)=(IM62-IN62))*1,0),"")</f>
        <v/>
      </c>
      <c r="IR62" s="240" t="str">
        <f t="shared" ref="IR62:IR67" si="960">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1">$C62</f>
        <v>France</v>
      </c>
      <c r="IX62" s="240">
        <f t="shared" si="83"/>
        <v>14</v>
      </c>
      <c r="IY62" s="239" t="str">
        <f t="shared" ref="IY62:IY67" si="962">$E62</f>
        <v>Senegal</v>
      </c>
      <c r="IZ62" s="275"/>
      <c r="JA62" s="275"/>
      <c r="JB62" s="270"/>
      <c r="JC62" s="240" t="str">
        <f t="shared" ref="JC62:JC67" si="963">IF(($F62&lt;&gt;"")*($G62&lt;&gt;"")*(IZ62&lt;&gt;"")*(JA62&lt;&gt;""),($F62&gt;$G62)*(IZ62&gt;JA62)+($F62=$G62)*(IZ62=JA62)+($F62&lt;$G62)*(IZ62&lt;JA62),"")</f>
        <v/>
      </c>
      <c r="JD62" s="240" t="str">
        <f>IF((JC62&lt;&gt;""),IF(OR($F62&lt;&gt;$G62,PrSettings!$M$4="●"),(($F62-$G62)=(IZ62-JA62))*1,0),"")</f>
        <v/>
      </c>
      <c r="JE62" s="240" t="str">
        <f t="shared" ref="JE62:JE67" si="964">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5">$C62</f>
        <v>France</v>
      </c>
      <c r="JK62" s="240">
        <f t="shared" si="86"/>
        <v>14</v>
      </c>
      <c r="JL62" s="239" t="str">
        <f t="shared" ref="JL62:JL67" si="966">$E62</f>
        <v>Senegal</v>
      </c>
      <c r="JM62" s="275"/>
      <c r="JN62" s="275"/>
      <c r="JO62" s="270"/>
      <c r="JP62" s="240" t="str">
        <f t="shared" ref="JP62:JP67" si="967">IF(($F62&lt;&gt;"")*($G62&lt;&gt;"")*(JM62&lt;&gt;"")*(JN62&lt;&gt;""),($F62&gt;$G62)*(JM62&gt;JN62)+($F62=$G62)*(JM62=JN62)+($F62&lt;$G62)*(JM62&lt;JN62),"")</f>
        <v/>
      </c>
      <c r="JQ62" s="240" t="str">
        <f>IF((JP62&lt;&gt;""),IF(OR($F62&lt;&gt;$G62,PrSettings!$M$4="●"),(($F62-$G62)=(JM62-JN62))*1,0),"")</f>
        <v/>
      </c>
      <c r="JR62" s="240" t="str">
        <f t="shared" ref="JR62:JR67" si="968">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9">$C62</f>
        <v>France</v>
      </c>
      <c r="JX62" s="240">
        <f t="shared" si="89"/>
        <v>14</v>
      </c>
      <c r="JY62" s="239" t="str">
        <f t="shared" ref="JY62:JY67" si="970">$E62</f>
        <v>Senegal</v>
      </c>
      <c r="JZ62" s="275"/>
      <c r="KA62" s="275"/>
      <c r="KB62" s="270"/>
      <c r="KC62" s="240" t="str">
        <f t="shared" ref="KC62:KC67" si="971">IF(($F62&lt;&gt;"")*($G62&lt;&gt;"")*(JZ62&lt;&gt;"")*(KA62&lt;&gt;""),($F62&gt;$G62)*(JZ62&gt;KA62)+($F62=$G62)*(JZ62=KA62)+($F62&lt;$G62)*(JZ62&lt;KA62),"")</f>
        <v/>
      </c>
      <c r="KD62" s="240" t="str">
        <f>IF((KC62&lt;&gt;""),IF(OR($F62&lt;&gt;$G62,PrSettings!$M$4="●"),(($F62-$G62)=(JZ62-KA62))*1,0),"")</f>
        <v/>
      </c>
      <c r="KE62" s="240" t="str">
        <f t="shared" ref="KE62:KE67" si="972">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3">$C62</f>
        <v>France</v>
      </c>
      <c r="KK62" s="240">
        <f t="shared" si="92"/>
        <v>14</v>
      </c>
      <c r="KL62" s="239" t="str">
        <f t="shared" ref="KL62:KL67" si="974">$E62</f>
        <v>Senegal</v>
      </c>
      <c r="KM62" s="275"/>
      <c r="KN62" s="275"/>
      <c r="KO62" s="270"/>
      <c r="KP62" s="240" t="str">
        <f t="shared" ref="KP62:KP67" si="975">IF(($F62&lt;&gt;"")*($G62&lt;&gt;"")*(KM62&lt;&gt;"")*(KN62&lt;&gt;""),($F62&gt;$G62)*(KM62&gt;KN62)+($F62=$G62)*(KM62=KN62)+($F62&lt;$G62)*(KM62&lt;KN62),"")</f>
        <v/>
      </c>
      <c r="KQ62" s="240" t="str">
        <f>IF((KP62&lt;&gt;""),IF(OR($F62&lt;&gt;$G62,PrSettings!$M$4="●"),(($F62-$G62)=(KM62-KN62))*1,0),"")</f>
        <v/>
      </c>
      <c r="KR62" s="240" t="str">
        <f t="shared" ref="KR62:KR67" si="976">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7">$C62</f>
        <v>France</v>
      </c>
      <c r="KX62" s="240">
        <f t="shared" si="95"/>
        <v>14</v>
      </c>
      <c r="KY62" s="239" t="str">
        <f t="shared" ref="KY62:KY67" si="978">$E62</f>
        <v>Senegal</v>
      </c>
      <c r="KZ62" s="275"/>
      <c r="LA62" s="275"/>
      <c r="LB62" s="270"/>
      <c r="LC62" s="240" t="str">
        <f t="shared" ref="LC62:LC67" si="979">IF(($F62&lt;&gt;"")*($G62&lt;&gt;"")*(KZ62&lt;&gt;"")*(LA62&lt;&gt;""),($F62&gt;$G62)*(KZ62&gt;LA62)+($F62=$G62)*(KZ62=LA62)+($F62&lt;$G62)*(KZ62&lt;LA62),"")</f>
        <v/>
      </c>
      <c r="LD62" s="240" t="str">
        <f>IF((LC62&lt;&gt;""),IF(OR($F62&lt;&gt;$G62,PrSettings!$M$4="●"),(($F62-$G62)=(KZ62-LA62))*1,0),"")</f>
        <v/>
      </c>
      <c r="LE62" s="240" t="str">
        <f t="shared" ref="LE62:LE67" si="980">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1">$C62</f>
        <v>France</v>
      </c>
      <c r="LK62" s="240">
        <f t="shared" si="98"/>
        <v>14</v>
      </c>
      <c r="LL62" s="239" t="str">
        <f t="shared" ref="LL62:LL67" si="982">$E62</f>
        <v>Senegal</v>
      </c>
      <c r="LM62" s="275"/>
      <c r="LN62" s="275"/>
      <c r="LO62" s="270"/>
      <c r="LP62" s="240" t="str">
        <f t="shared" ref="LP62:LP67" si="983">IF(($F62&lt;&gt;"")*($G62&lt;&gt;"")*(LM62&lt;&gt;"")*(LN62&lt;&gt;""),($F62&gt;$G62)*(LM62&gt;LN62)+($F62=$G62)*(LM62=LN62)+($F62&lt;$G62)*(LM62&lt;LN62),"")</f>
        <v/>
      </c>
      <c r="LQ62" s="240" t="str">
        <f>IF((LP62&lt;&gt;""),IF(OR($F62&lt;&gt;$G62,PrSettings!$M$4="●"),(($F62-$G62)=(LM62-LN62))*1,0),"")</f>
        <v/>
      </c>
      <c r="LR62" s="240" t="str">
        <f t="shared" ref="LR62:LR67" si="984">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5">$C62</f>
        <v>France</v>
      </c>
      <c r="LX62" s="240">
        <f t="shared" si="101"/>
        <v>14</v>
      </c>
      <c r="LY62" s="239" t="str">
        <f t="shared" ref="LY62:LY67" si="986">$E62</f>
        <v>Senegal</v>
      </c>
      <c r="LZ62" s="275"/>
      <c r="MA62" s="275"/>
      <c r="MB62" s="270"/>
      <c r="MC62" s="240" t="str">
        <f t="shared" ref="MC62:MC67" si="987">IF(($F62&lt;&gt;"")*($G62&lt;&gt;"")*(LZ62&lt;&gt;"")*(MA62&lt;&gt;""),($F62&gt;$G62)*(LZ62&gt;MA62)+($F62=$G62)*(LZ62=MA62)+($F62&lt;$G62)*(LZ62&lt;MA62),"")</f>
        <v/>
      </c>
      <c r="MD62" s="240" t="str">
        <f>IF((MC62&lt;&gt;""),IF(OR($F62&lt;&gt;$G62,PrSettings!$M$4="●"),(($F62-$G62)=(LZ62-MA62))*1,0),"")</f>
        <v/>
      </c>
      <c r="ME62" s="240" t="str">
        <f t="shared" ref="ME62:ME67" si="988">IF((MC62&lt;&gt;""),($F62=LZ62)*($G62=MA62),"")</f>
        <v/>
      </c>
      <c r="MF62" s="240" t="str">
        <f>IF(MC62&lt;&gt;"",IF(ABS($F62-$G62)&gt;=PrSettings!$M$7,(ABS($F62-$G62-LZ62+MA62)&lt;=1)*1,IF(AND(MC62,$F62=$G62,$F62&gt;=PrSettings!$M$6),(ABS(LZ62-$F62)&lt;=1)*1,IF(AND(MC62,$F62+$G62&gt;=PrSettings!$M$8),(ABS(LZ62-$F62)+ABS(MA62-$G62)&lt;=1)*1,""))),"")</f>
        <v/>
      </c>
      <c r="MG62" s="272"/>
    </row>
    <row r="63" spans="2:345" x14ac:dyDescent="0.25">
      <c r="B63" s="238">
        <f>INDEX(Groups!$C$7:$C$65,MATCH(C63,Groups!$D$7:$D$65,0))</f>
        <v>57</v>
      </c>
      <c r="C63" s="239" t="str">
        <f>CalcI!$P$23</f>
        <v>Iraq</v>
      </c>
      <c r="D63" s="240">
        <f>INDEX(Groups!$C$7:$C$65,MATCH(E63,Groups!$D$7:$D$65,0))</f>
        <v>31</v>
      </c>
      <c r="E63" s="239" t="str">
        <f>CalcI!$Q$23</f>
        <v>Norway</v>
      </c>
      <c r="F63" s="821" t="str">
        <f>CalcI!$R$23</f>
        <v/>
      </c>
      <c r="G63" s="242" t="str">
        <f>CalcI!$S$23</f>
        <v/>
      </c>
      <c r="I63" s="238">
        <f t="shared" si="468"/>
        <v>57</v>
      </c>
      <c r="J63" s="239" t="str">
        <f t="shared" si="885"/>
        <v>Iraq</v>
      </c>
      <c r="K63" s="240">
        <f t="shared" si="26"/>
        <v>31</v>
      </c>
      <c r="L63" s="239" t="str">
        <f t="shared" si="886"/>
        <v>Norway</v>
      </c>
      <c r="M63" s="275"/>
      <c r="N63" s="275"/>
      <c r="O63" s="271"/>
      <c r="P63" s="240" t="str">
        <f t="shared" si="887"/>
        <v/>
      </c>
      <c r="Q63" s="240" t="str">
        <f>IF((P63&lt;&gt;""),IF(OR($F63&lt;&gt;$G63,PrSettings!$M$4="●"),(($F63-$G63)=(M63-N63))*1,0),"")</f>
        <v/>
      </c>
      <c r="R63" s="240" t="str">
        <f t="shared" si="888"/>
        <v/>
      </c>
      <c r="S63" s="240" t="str">
        <f>IF(P63&lt;&gt;"",IF(ABS($F63-$G63)&gt;=PrSettings!$M$7,(ABS($F63-$G63-M63+N63)&lt;=1)*1,IF(AND(P63,$F63=$G63,$F63&gt;=PrSettings!$M$6),(ABS(M63-$F63)&lt;=1)*1,IF(AND(P63,$F63+$G63&gt;=PrSettings!$M$8),(ABS(M63-$F63)+ABS(N63-$G63)&lt;=1)*1,""))),"")</f>
        <v/>
      </c>
      <c r="T63" s="273"/>
      <c r="V63" s="238">
        <f t="shared" si="1"/>
        <v>57</v>
      </c>
      <c r="W63" s="239" t="str">
        <f t="shared" si="889"/>
        <v>Iraq</v>
      </c>
      <c r="X63" s="240">
        <f t="shared" si="29"/>
        <v>31</v>
      </c>
      <c r="Y63" s="239" t="str">
        <f t="shared" si="890"/>
        <v>Norway</v>
      </c>
      <c r="Z63" s="275"/>
      <c r="AA63" s="275"/>
      <c r="AB63" s="271"/>
      <c r="AC63" s="240" t="str">
        <f t="shared" si="891"/>
        <v/>
      </c>
      <c r="AD63" s="240" t="str">
        <f>IF((AC63&lt;&gt;""),IF(OR($F63&lt;&gt;$G63,PrSettings!$M$4="●"),(($F63-$G63)=(Z63-AA63))*1,0),"")</f>
        <v/>
      </c>
      <c r="AE63" s="240" t="str">
        <f t="shared" si="892"/>
        <v/>
      </c>
      <c r="AF63" s="240" t="str">
        <f>IF(AC63&lt;&gt;"",IF(ABS($F63-$G63)&gt;=PrSettings!$M$7,(ABS($F63-$G63-Z63+AA63)&lt;=1)*1,IF(AND(AC63,$F63=$G63,$F63&gt;=PrSettings!$M$6),(ABS(Z63-$F63)&lt;=1)*1,IF(AND(AC63,$F63+$G63&gt;=PrSettings!$M$8),(ABS(Z63-$F63)+ABS(AA63-$G63)&lt;=1)*1,""))),"")</f>
        <v/>
      </c>
      <c r="AG63" s="273"/>
      <c r="AI63" s="238">
        <f t="shared" si="2"/>
        <v>57</v>
      </c>
      <c r="AJ63" s="239" t="str">
        <f t="shared" si="893"/>
        <v>Iraq</v>
      </c>
      <c r="AK63" s="240">
        <f t="shared" si="32"/>
        <v>31</v>
      </c>
      <c r="AL63" s="239" t="str">
        <f t="shared" si="894"/>
        <v>Norway</v>
      </c>
      <c r="AM63" s="275"/>
      <c r="AN63" s="275"/>
      <c r="AO63" s="271"/>
      <c r="AP63" s="240" t="str">
        <f t="shared" si="895"/>
        <v/>
      </c>
      <c r="AQ63" s="240" t="str">
        <f>IF((AP63&lt;&gt;""),IF(OR($F63&lt;&gt;$G63,PrSettings!$M$4="●"),(($F63-$G63)=(AM63-AN63))*1,0),"")</f>
        <v/>
      </c>
      <c r="AR63" s="240" t="str">
        <f t="shared" si="896"/>
        <v/>
      </c>
      <c r="AS63" s="240" t="str">
        <f>IF(AP63&lt;&gt;"",IF(ABS($F63-$G63)&gt;=PrSettings!$M$7,(ABS($F63-$G63-AM63+AN63)&lt;=1)*1,IF(AND(AP63,$F63=$G63,$F63&gt;=PrSettings!$M$6),(ABS(AM63-$F63)&lt;=1)*1,IF(AND(AP63,$F63+$G63&gt;=PrSettings!$M$8),(ABS(AM63-$F63)+ABS(AN63-$G63)&lt;=1)*1,""))),"")</f>
        <v/>
      </c>
      <c r="AT63" s="273"/>
      <c r="AV63" s="238">
        <f t="shared" si="3"/>
        <v>57</v>
      </c>
      <c r="AW63" s="239" t="str">
        <f t="shared" si="897"/>
        <v>Iraq</v>
      </c>
      <c r="AX63" s="240">
        <f t="shared" si="35"/>
        <v>31</v>
      </c>
      <c r="AY63" s="239" t="str">
        <f t="shared" si="898"/>
        <v>Norway</v>
      </c>
      <c r="AZ63" s="275"/>
      <c r="BA63" s="275"/>
      <c r="BB63" s="271"/>
      <c r="BC63" s="240" t="str">
        <f t="shared" si="899"/>
        <v/>
      </c>
      <c r="BD63" s="240" t="str">
        <f>IF((BC63&lt;&gt;""),IF(OR($F63&lt;&gt;$G63,PrSettings!$M$4="●"),(($F63-$G63)=(AZ63-BA63))*1,0),"")</f>
        <v/>
      </c>
      <c r="BE63" s="240" t="str">
        <f t="shared" si="900"/>
        <v/>
      </c>
      <c r="BF63" s="240" t="str">
        <f>IF(BC63&lt;&gt;"",IF(ABS($F63-$G63)&gt;=PrSettings!$M$7,(ABS($F63-$G63-AZ63+BA63)&lt;=1)*1,IF(AND(BC63,$F63=$G63,$F63&gt;=PrSettings!$M$6),(ABS(AZ63-$F63)&lt;=1)*1,IF(AND(BC63,$F63+$G63&gt;=PrSettings!$M$8),(ABS(AZ63-$F63)+ABS(BA63-$G63)&lt;=1)*1,""))),"")</f>
        <v/>
      </c>
      <c r="BG63" s="273"/>
      <c r="BI63" s="238">
        <f t="shared" si="4"/>
        <v>57</v>
      </c>
      <c r="BJ63" s="239" t="str">
        <f t="shared" si="901"/>
        <v>Iraq</v>
      </c>
      <c r="BK63" s="240">
        <f t="shared" si="38"/>
        <v>31</v>
      </c>
      <c r="BL63" s="239" t="str">
        <f t="shared" si="902"/>
        <v>Norway</v>
      </c>
      <c r="BM63" s="275"/>
      <c r="BN63" s="275"/>
      <c r="BO63" s="271"/>
      <c r="BP63" s="240" t="str">
        <f t="shared" si="903"/>
        <v/>
      </c>
      <c r="BQ63" s="240" t="str">
        <f>IF((BP63&lt;&gt;""),IF(OR($F63&lt;&gt;$G63,PrSettings!$M$4="●"),(($F63-$G63)=(BM63-BN63))*1,0),"")</f>
        <v/>
      </c>
      <c r="BR63" s="240" t="str">
        <f t="shared" si="904"/>
        <v/>
      </c>
      <c r="BS63" s="240" t="str">
        <f>IF(BP63&lt;&gt;"",IF(ABS($F63-$G63)&gt;=PrSettings!$M$7,(ABS($F63-$G63-BM63+BN63)&lt;=1)*1,IF(AND(BP63,$F63=$G63,$F63&gt;=PrSettings!$M$6),(ABS(BM63-$F63)&lt;=1)*1,IF(AND(BP63,$F63+$G63&gt;=PrSettings!$M$8),(ABS(BM63-$F63)+ABS(BN63-$G63)&lt;=1)*1,""))),"")</f>
        <v/>
      </c>
      <c r="BT63" s="273"/>
      <c r="BV63" s="238">
        <f t="shared" si="5"/>
        <v>57</v>
      </c>
      <c r="BW63" s="239" t="str">
        <f t="shared" si="905"/>
        <v>Iraq</v>
      </c>
      <c r="BX63" s="240">
        <f t="shared" si="41"/>
        <v>31</v>
      </c>
      <c r="BY63" s="239" t="str">
        <f t="shared" si="906"/>
        <v>Norway</v>
      </c>
      <c r="BZ63" s="275"/>
      <c r="CA63" s="275"/>
      <c r="CB63" s="271"/>
      <c r="CC63" s="240" t="str">
        <f t="shared" si="907"/>
        <v/>
      </c>
      <c r="CD63" s="240" t="str">
        <f>IF((CC63&lt;&gt;""),IF(OR($F63&lt;&gt;$G63,PrSettings!$M$4="●"),(($F63-$G63)=(BZ63-CA63))*1,0),"")</f>
        <v/>
      </c>
      <c r="CE63" s="240" t="str">
        <f t="shared" si="908"/>
        <v/>
      </c>
      <c r="CF63" s="240" t="str">
        <f>IF(CC63&lt;&gt;"",IF(ABS($F63-$G63)&gt;=PrSettings!$M$7,(ABS($F63-$G63-BZ63+CA63)&lt;=1)*1,IF(AND(CC63,$F63=$G63,$F63&gt;=PrSettings!$M$6),(ABS(BZ63-$F63)&lt;=1)*1,IF(AND(CC63,$F63+$G63&gt;=PrSettings!$M$8),(ABS(BZ63-$F63)+ABS(CA63-$G63)&lt;=1)*1,""))),"")</f>
        <v/>
      </c>
      <c r="CG63" s="273"/>
      <c r="CI63" s="238">
        <f t="shared" si="6"/>
        <v>57</v>
      </c>
      <c r="CJ63" s="239" t="str">
        <f t="shared" si="909"/>
        <v>Iraq</v>
      </c>
      <c r="CK63" s="240">
        <f t="shared" si="44"/>
        <v>31</v>
      </c>
      <c r="CL63" s="239" t="str">
        <f t="shared" si="910"/>
        <v>Norway</v>
      </c>
      <c r="CM63" s="275"/>
      <c r="CN63" s="275"/>
      <c r="CO63" s="271"/>
      <c r="CP63" s="240" t="str">
        <f t="shared" si="911"/>
        <v/>
      </c>
      <c r="CQ63" s="240" t="str">
        <f>IF((CP63&lt;&gt;""),IF(OR($F63&lt;&gt;$G63,PrSettings!$M$4="●"),(($F63-$G63)=(CM63-CN63))*1,0),"")</f>
        <v/>
      </c>
      <c r="CR63" s="240" t="str">
        <f t="shared" si="912"/>
        <v/>
      </c>
      <c r="CS63" s="240" t="str">
        <f>IF(CP63&lt;&gt;"",IF(ABS($F63-$G63)&gt;=PrSettings!$M$7,(ABS($F63-$G63-CM63+CN63)&lt;=1)*1,IF(AND(CP63,$F63=$G63,$F63&gt;=PrSettings!$M$6),(ABS(CM63-$F63)&lt;=1)*1,IF(AND(CP63,$F63+$G63&gt;=PrSettings!$M$8),(ABS(CM63-$F63)+ABS(CN63-$G63)&lt;=1)*1,""))),"")</f>
        <v/>
      </c>
      <c r="CT63" s="273"/>
      <c r="CV63" s="238">
        <f t="shared" si="7"/>
        <v>57</v>
      </c>
      <c r="CW63" s="239" t="str">
        <f t="shared" si="913"/>
        <v>Iraq</v>
      </c>
      <c r="CX63" s="240">
        <f t="shared" si="47"/>
        <v>31</v>
      </c>
      <c r="CY63" s="239" t="str">
        <f t="shared" si="914"/>
        <v>Norway</v>
      </c>
      <c r="CZ63" s="275"/>
      <c r="DA63" s="275"/>
      <c r="DB63" s="271"/>
      <c r="DC63" s="240" t="str">
        <f t="shared" si="915"/>
        <v/>
      </c>
      <c r="DD63" s="240" t="str">
        <f>IF((DC63&lt;&gt;""),IF(OR($F63&lt;&gt;$G63,PrSettings!$M$4="●"),(($F63-$G63)=(CZ63-DA63))*1,0),"")</f>
        <v/>
      </c>
      <c r="DE63" s="240" t="str">
        <f t="shared" si="916"/>
        <v/>
      </c>
      <c r="DF63" s="240" t="str">
        <f>IF(DC63&lt;&gt;"",IF(ABS($F63-$G63)&gt;=PrSettings!$M$7,(ABS($F63-$G63-CZ63+DA63)&lt;=1)*1,IF(AND(DC63,$F63=$G63,$F63&gt;=PrSettings!$M$6),(ABS(CZ63-$F63)&lt;=1)*1,IF(AND(DC63,$F63+$G63&gt;=PrSettings!$M$8),(ABS(CZ63-$F63)+ABS(DA63-$G63)&lt;=1)*1,""))),"")</f>
        <v/>
      </c>
      <c r="DG63" s="273"/>
      <c r="DI63" s="238">
        <f t="shared" si="8"/>
        <v>57</v>
      </c>
      <c r="DJ63" s="239" t="str">
        <f t="shared" si="917"/>
        <v>Iraq</v>
      </c>
      <c r="DK63" s="240">
        <f t="shared" si="50"/>
        <v>31</v>
      </c>
      <c r="DL63" s="239" t="str">
        <f t="shared" si="918"/>
        <v>Norway</v>
      </c>
      <c r="DM63" s="275"/>
      <c r="DN63" s="275"/>
      <c r="DO63" s="271"/>
      <c r="DP63" s="240" t="str">
        <f t="shared" si="919"/>
        <v/>
      </c>
      <c r="DQ63" s="240" t="str">
        <f>IF((DP63&lt;&gt;""),IF(OR($F63&lt;&gt;$G63,PrSettings!$M$4="●"),(($F63-$G63)=(DM63-DN63))*1,0),"")</f>
        <v/>
      </c>
      <c r="DR63" s="240" t="str">
        <f t="shared" si="920"/>
        <v/>
      </c>
      <c r="DS63" s="240" t="str">
        <f>IF(DP63&lt;&gt;"",IF(ABS($F63-$G63)&gt;=PrSettings!$M$7,(ABS($F63-$G63-DM63+DN63)&lt;=1)*1,IF(AND(DP63,$F63=$G63,$F63&gt;=PrSettings!$M$6),(ABS(DM63-$F63)&lt;=1)*1,IF(AND(DP63,$F63+$G63&gt;=PrSettings!$M$8),(ABS(DM63-$F63)+ABS(DN63-$G63)&lt;=1)*1,""))),"")</f>
        <v/>
      </c>
      <c r="DT63" s="273"/>
      <c r="DV63" s="238">
        <f t="shared" si="9"/>
        <v>57</v>
      </c>
      <c r="DW63" s="239" t="str">
        <f t="shared" si="921"/>
        <v>Iraq</v>
      </c>
      <c r="DX63" s="240">
        <f t="shared" si="53"/>
        <v>31</v>
      </c>
      <c r="DY63" s="239" t="str">
        <f t="shared" si="922"/>
        <v>Norway</v>
      </c>
      <c r="DZ63" s="275"/>
      <c r="EA63" s="275"/>
      <c r="EB63" s="271"/>
      <c r="EC63" s="240" t="str">
        <f t="shared" si="923"/>
        <v/>
      </c>
      <c r="ED63" s="240" t="str">
        <f>IF((EC63&lt;&gt;""),IF(OR($F63&lt;&gt;$G63,PrSettings!$M$4="●"),(($F63-$G63)=(DZ63-EA63))*1,0),"")</f>
        <v/>
      </c>
      <c r="EE63" s="240" t="str">
        <f t="shared" si="924"/>
        <v/>
      </c>
      <c r="EF63" s="240" t="str">
        <f>IF(EC63&lt;&gt;"",IF(ABS($F63-$G63)&gt;=PrSettings!$M$7,(ABS($F63-$G63-DZ63+EA63)&lt;=1)*1,IF(AND(EC63,$F63=$G63,$F63&gt;=PrSettings!$M$6),(ABS(DZ63-$F63)&lt;=1)*1,IF(AND(EC63,$F63+$G63&gt;=PrSettings!$M$8),(ABS(DZ63-$F63)+ABS(EA63-$G63)&lt;=1)*1,""))),"")</f>
        <v/>
      </c>
      <c r="EG63" s="273"/>
      <c r="EI63" s="238">
        <f t="shared" si="10"/>
        <v>57</v>
      </c>
      <c r="EJ63" s="239" t="str">
        <f t="shared" si="925"/>
        <v>Iraq</v>
      </c>
      <c r="EK63" s="240">
        <f t="shared" si="56"/>
        <v>31</v>
      </c>
      <c r="EL63" s="239" t="str">
        <f t="shared" si="926"/>
        <v>Norway</v>
      </c>
      <c r="EM63" s="275"/>
      <c r="EN63" s="275"/>
      <c r="EO63" s="271"/>
      <c r="EP63" s="240" t="str">
        <f t="shared" si="927"/>
        <v/>
      </c>
      <c r="EQ63" s="240" t="str">
        <f>IF((EP63&lt;&gt;""),IF(OR($F63&lt;&gt;$G63,PrSettings!$M$4="●"),(($F63-$G63)=(EM63-EN63))*1,0),"")</f>
        <v/>
      </c>
      <c r="ER63" s="240" t="str">
        <f t="shared" si="928"/>
        <v/>
      </c>
      <c r="ES63" s="240" t="str">
        <f>IF(EP63&lt;&gt;"",IF(ABS($F63-$G63)&gt;=PrSettings!$M$7,(ABS($F63-$G63-EM63+EN63)&lt;=1)*1,IF(AND(EP63,$F63=$G63,$F63&gt;=PrSettings!$M$6),(ABS(EM63-$F63)&lt;=1)*1,IF(AND(EP63,$F63+$G63&gt;=PrSettings!$M$8),(ABS(EM63-$F63)+ABS(EN63-$G63)&lt;=1)*1,""))),"")</f>
        <v/>
      </c>
      <c r="ET63" s="273"/>
      <c r="EV63" s="238">
        <f t="shared" si="11"/>
        <v>57</v>
      </c>
      <c r="EW63" s="239" t="str">
        <f t="shared" si="929"/>
        <v>Iraq</v>
      </c>
      <c r="EX63" s="240">
        <f t="shared" si="59"/>
        <v>31</v>
      </c>
      <c r="EY63" s="239" t="str">
        <f t="shared" si="930"/>
        <v>Norway</v>
      </c>
      <c r="EZ63" s="275"/>
      <c r="FA63" s="275"/>
      <c r="FB63" s="271"/>
      <c r="FC63" s="240" t="str">
        <f t="shared" si="931"/>
        <v/>
      </c>
      <c r="FD63" s="240" t="str">
        <f>IF((FC63&lt;&gt;""),IF(OR($F63&lt;&gt;$G63,PrSettings!$M$4="●"),(($F63-$G63)=(EZ63-FA63))*1,0),"")</f>
        <v/>
      </c>
      <c r="FE63" s="240" t="str">
        <f t="shared" si="932"/>
        <v/>
      </c>
      <c r="FF63" s="240" t="str">
        <f>IF(FC63&lt;&gt;"",IF(ABS($F63-$G63)&gt;=PrSettings!$M$7,(ABS($F63-$G63-EZ63+FA63)&lt;=1)*1,IF(AND(FC63,$F63=$G63,$F63&gt;=PrSettings!$M$6),(ABS(EZ63-$F63)&lt;=1)*1,IF(AND(FC63,$F63+$G63&gt;=PrSettings!$M$8),(ABS(EZ63-$F63)+ABS(FA63-$G63)&lt;=1)*1,""))),"")</f>
        <v/>
      </c>
      <c r="FG63" s="273"/>
      <c r="FI63" s="238">
        <f t="shared" si="12"/>
        <v>57</v>
      </c>
      <c r="FJ63" s="239" t="str">
        <f t="shared" si="933"/>
        <v>Iraq</v>
      </c>
      <c r="FK63" s="240">
        <f t="shared" si="62"/>
        <v>31</v>
      </c>
      <c r="FL63" s="239" t="str">
        <f t="shared" si="934"/>
        <v>Norway</v>
      </c>
      <c r="FM63" s="275"/>
      <c r="FN63" s="275"/>
      <c r="FO63" s="271"/>
      <c r="FP63" s="240" t="str">
        <f t="shared" si="935"/>
        <v/>
      </c>
      <c r="FQ63" s="240" t="str">
        <f>IF((FP63&lt;&gt;""),IF(OR($F63&lt;&gt;$G63,PrSettings!$M$4="●"),(($F63-$G63)=(FM63-FN63))*1,0),"")</f>
        <v/>
      </c>
      <c r="FR63" s="240" t="str">
        <f t="shared" si="936"/>
        <v/>
      </c>
      <c r="FS63" s="240" t="str">
        <f>IF(FP63&lt;&gt;"",IF(ABS($F63-$G63)&gt;=PrSettings!$M$7,(ABS($F63-$G63-FM63+FN63)&lt;=1)*1,IF(AND(FP63,$F63=$G63,$F63&gt;=PrSettings!$M$6),(ABS(FM63-$F63)&lt;=1)*1,IF(AND(FP63,$F63+$G63&gt;=PrSettings!$M$8),(ABS(FM63-$F63)+ABS(FN63-$G63)&lt;=1)*1,""))),"")</f>
        <v/>
      </c>
      <c r="FT63" s="273"/>
      <c r="FV63" s="238">
        <f t="shared" si="13"/>
        <v>57</v>
      </c>
      <c r="FW63" s="239" t="str">
        <f t="shared" si="937"/>
        <v>Iraq</v>
      </c>
      <c r="FX63" s="240">
        <f t="shared" si="65"/>
        <v>31</v>
      </c>
      <c r="FY63" s="239" t="str">
        <f t="shared" si="938"/>
        <v>Norway</v>
      </c>
      <c r="FZ63" s="275"/>
      <c r="GA63" s="275"/>
      <c r="GB63" s="271"/>
      <c r="GC63" s="240" t="str">
        <f t="shared" si="939"/>
        <v/>
      </c>
      <c r="GD63" s="240" t="str">
        <f>IF((GC63&lt;&gt;""),IF(OR($F63&lt;&gt;$G63,PrSettings!$M$4="●"),(($F63-$G63)=(FZ63-GA63))*1,0),"")</f>
        <v/>
      </c>
      <c r="GE63" s="240" t="str">
        <f t="shared" si="940"/>
        <v/>
      </c>
      <c r="GF63" s="240" t="str">
        <f>IF(GC63&lt;&gt;"",IF(ABS($F63-$G63)&gt;=PrSettings!$M$7,(ABS($F63-$G63-FZ63+GA63)&lt;=1)*1,IF(AND(GC63,$F63=$G63,$F63&gt;=PrSettings!$M$6),(ABS(FZ63-$F63)&lt;=1)*1,IF(AND(GC63,$F63+$G63&gt;=PrSettings!$M$8),(ABS(FZ63-$F63)+ABS(GA63-$G63)&lt;=1)*1,""))),"")</f>
        <v/>
      </c>
      <c r="GG63" s="273"/>
      <c r="GI63" s="238">
        <f t="shared" si="14"/>
        <v>57</v>
      </c>
      <c r="GJ63" s="239" t="str">
        <f t="shared" si="941"/>
        <v>Iraq</v>
      </c>
      <c r="GK63" s="240">
        <f t="shared" si="68"/>
        <v>31</v>
      </c>
      <c r="GL63" s="239" t="str">
        <f t="shared" si="942"/>
        <v>Norway</v>
      </c>
      <c r="GM63" s="275"/>
      <c r="GN63" s="275"/>
      <c r="GO63" s="271"/>
      <c r="GP63" s="240" t="str">
        <f t="shared" si="943"/>
        <v/>
      </c>
      <c r="GQ63" s="240" t="str">
        <f>IF((GP63&lt;&gt;""),IF(OR($F63&lt;&gt;$G63,PrSettings!$M$4="●"),(($F63-$G63)=(GM63-GN63))*1,0),"")</f>
        <v/>
      </c>
      <c r="GR63" s="240" t="str">
        <f t="shared" si="944"/>
        <v/>
      </c>
      <c r="GS63" s="240" t="str">
        <f>IF(GP63&lt;&gt;"",IF(ABS($F63-$G63)&gt;=PrSettings!$M$7,(ABS($F63-$G63-GM63+GN63)&lt;=1)*1,IF(AND(GP63,$F63=$G63,$F63&gt;=PrSettings!$M$6),(ABS(GM63-$F63)&lt;=1)*1,IF(AND(GP63,$F63+$G63&gt;=PrSettings!$M$8),(ABS(GM63-$F63)+ABS(GN63-$G63)&lt;=1)*1,""))),"")</f>
        <v/>
      </c>
      <c r="GT63" s="273"/>
      <c r="GV63" s="238">
        <f t="shared" si="15"/>
        <v>57</v>
      </c>
      <c r="GW63" s="239" t="str">
        <f t="shared" si="945"/>
        <v>Iraq</v>
      </c>
      <c r="GX63" s="240">
        <f t="shared" si="71"/>
        <v>31</v>
      </c>
      <c r="GY63" s="239" t="str">
        <f t="shared" si="946"/>
        <v>Norway</v>
      </c>
      <c r="GZ63" s="275"/>
      <c r="HA63" s="275"/>
      <c r="HB63" s="271"/>
      <c r="HC63" s="240" t="str">
        <f t="shared" si="947"/>
        <v/>
      </c>
      <c r="HD63" s="240" t="str">
        <f>IF((HC63&lt;&gt;""),IF(OR($F63&lt;&gt;$G63,PrSettings!$M$4="●"),(($F63-$G63)=(GZ63-HA63))*1,0),"")</f>
        <v/>
      </c>
      <c r="HE63" s="240" t="str">
        <f t="shared" si="948"/>
        <v/>
      </c>
      <c r="HF63" s="240" t="str">
        <f>IF(HC63&lt;&gt;"",IF(ABS($F63-$G63)&gt;=PrSettings!$M$7,(ABS($F63-$G63-GZ63+HA63)&lt;=1)*1,IF(AND(HC63,$F63=$G63,$F63&gt;=PrSettings!$M$6),(ABS(GZ63-$F63)&lt;=1)*1,IF(AND(HC63,$F63+$G63&gt;=PrSettings!$M$8),(ABS(GZ63-$F63)+ABS(HA63-$G63)&lt;=1)*1,""))),"")</f>
        <v/>
      </c>
      <c r="HG63" s="273"/>
      <c r="HI63" s="238">
        <f t="shared" si="16"/>
        <v>57</v>
      </c>
      <c r="HJ63" s="239" t="str">
        <f t="shared" si="949"/>
        <v>Iraq</v>
      </c>
      <c r="HK63" s="240">
        <f t="shared" si="74"/>
        <v>31</v>
      </c>
      <c r="HL63" s="239" t="str">
        <f t="shared" si="950"/>
        <v>Norway</v>
      </c>
      <c r="HM63" s="275"/>
      <c r="HN63" s="275"/>
      <c r="HO63" s="271"/>
      <c r="HP63" s="240" t="str">
        <f t="shared" si="951"/>
        <v/>
      </c>
      <c r="HQ63" s="240" t="str">
        <f>IF((HP63&lt;&gt;""),IF(OR($F63&lt;&gt;$G63,PrSettings!$M$4="●"),(($F63-$G63)=(HM63-HN63))*1,0),"")</f>
        <v/>
      </c>
      <c r="HR63" s="240" t="str">
        <f t="shared" si="952"/>
        <v/>
      </c>
      <c r="HS63" s="240" t="str">
        <f>IF(HP63&lt;&gt;"",IF(ABS($F63-$G63)&gt;=PrSettings!$M$7,(ABS($F63-$G63-HM63+HN63)&lt;=1)*1,IF(AND(HP63,$F63=$G63,$F63&gt;=PrSettings!$M$6),(ABS(HM63-$F63)&lt;=1)*1,IF(AND(HP63,$F63+$G63&gt;=PrSettings!$M$8),(ABS(HM63-$F63)+ABS(HN63-$G63)&lt;=1)*1,""))),"")</f>
        <v/>
      </c>
      <c r="HT63" s="273"/>
      <c r="HV63" s="238">
        <f t="shared" si="17"/>
        <v>57</v>
      </c>
      <c r="HW63" s="239" t="str">
        <f t="shared" si="953"/>
        <v>Iraq</v>
      </c>
      <c r="HX63" s="240">
        <f t="shared" si="77"/>
        <v>31</v>
      </c>
      <c r="HY63" s="239" t="str">
        <f t="shared" si="954"/>
        <v>Norway</v>
      </c>
      <c r="HZ63" s="275"/>
      <c r="IA63" s="275"/>
      <c r="IB63" s="271"/>
      <c r="IC63" s="240" t="str">
        <f t="shared" si="955"/>
        <v/>
      </c>
      <c r="ID63" s="240" t="str">
        <f>IF((IC63&lt;&gt;""),IF(OR($F63&lt;&gt;$G63,PrSettings!$M$4="●"),(($F63-$G63)=(HZ63-IA63))*1,0),"")</f>
        <v/>
      </c>
      <c r="IE63" s="240" t="str">
        <f t="shared" si="956"/>
        <v/>
      </c>
      <c r="IF63" s="240" t="str">
        <f>IF(IC63&lt;&gt;"",IF(ABS($F63-$G63)&gt;=PrSettings!$M$7,(ABS($F63-$G63-HZ63+IA63)&lt;=1)*1,IF(AND(IC63,$F63=$G63,$F63&gt;=PrSettings!$M$6),(ABS(HZ63-$F63)&lt;=1)*1,IF(AND(IC63,$F63+$G63&gt;=PrSettings!$M$8),(ABS(HZ63-$F63)+ABS(IA63-$G63)&lt;=1)*1,""))),"")</f>
        <v/>
      </c>
      <c r="IG63" s="273"/>
      <c r="II63" s="238">
        <f t="shared" si="18"/>
        <v>57</v>
      </c>
      <c r="IJ63" s="239" t="str">
        <f t="shared" si="957"/>
        <v>Iraq</v>
      </c>
      <c r="IK63" s="240">
        <f t="shared" si="80"/>
        <v>31</v>
      </c>
      <c r="IL63" s="239" t="str">
        <f t="shared" si="958"/>
        <v>Norway</v>
      </c>
      <c r="IM63" s="275"/>
      <c r="IN63" s="275"/>
      <c r="IO63" s="271"/>
      <c r="IP63" s="240" t="str">
        <f t="shared" si="959"/>
        <v/>
      </c>
      <c r="IQ63" s="240" t="str">
        <f>IF((IP63&lt;&gt;""),IF(OR($F63&lt;&gt;$G63,PrSettings!$M$4="●"),(($F63-$G63)=(IM63-IN63))*1,0),"")</f>
        <v/>
      </c>
      <c r="IR63" s="240" t="str">
        <f t="shared" si="960"/>
        <v/>
      </c>
      <c r="IS63" s="240" t="str">
        <f>IF(IP63&lt;&gt;"",IF(ABS($F63-$G63)&gt;=PrSettings!$M$7,(ABS($F63-$G63-IM63+IN63)&lt;=1)*1,IF(AND(IP63,$F63=$G63,$F63&gt;=PrSettings!$M$6),(ABS(IM63-$F63)&lt;=1)*1,IF(AND(IP63,$F63+$G63&gt;=PrSettings!$M$8),(ABS(IM63-$F63)+ABS(IN63-$G63)&lt;=1)*1,""))),"")</f>
        <v/>
      </c>
      <c r="IT63" s="273"/>
      <c r="IV63" s="238">
        <f t="shared" si="19"/>
        <v>57</v>
      </c>
      <c r="IW63" s="239" t="str">
        <f t="shared" si="961"/>
        <v>Iraq</v>
      </c>
      <c r="IX63" s="240">
        <f t="shared" si="83"/>
        <v>31</v>
      </c>
      <c r="IY63" s="239" t="str">
        <f t="shared" si="962"/>
        <v>Norway</v>
      </c>
      <c r="IZ63" s="275"/>
      <c r="JA63" s="275"/>
      <c r="JB63" s="271"/>
      <c r="JC63" s="240" t="str">
        <f t="shared" si="963"/>
        <v/>
      </c>
      <c r="JD63" s="240" t="str">
        <f>IF((JC63&lt;&gt;""),IF(OR($F63&lt;&gt;$G63,PrSettings!$M$4="●"),(($F63-$G63)=(IZ63-JA63))*1,0),"")</f>
        <v/>
      </c>
      <c r="JE63" s="240" t="str">
        <f t="shared" si="964"/>
        <v/>
      </c>
      <c r="JF63" s="240" t="str">
        <f>IF(JC63&lt;&gt;"",IF(ABS($F63-$G63)&gt;=PrSettings!$M$7,(ABS($F63-$G63-IZ63+JA63)&lt;=1)*1,IF(AND(JC63,$F63=$G63,$F63&gt;=PrSettings!$M$6),(ABS(IZ63-$F63)&lt;=1)*1,IF(AND(JC63,$F63+$G63&gt;=PrSettings!$M$8),(ABS(IZ63-$F63)+ABS(JA63-$G63)&lt;=1)*1,""))),"")</f>
        <v/>
      </c>
      <c r="JG63" s="273"/>
      <c r="JI63" s="238">
        <f t="shared" si="20"/>
        <v>57</v>
      </c>
      <c r="JJ63" s="239" t="str">
        <f t="shared" si="965"/>
        <v>Iraq</v>
      </c>
      <c r="JK63" s="240">
        <f t="shared" si="86"/>
        <v>31</v>
      </c>
      <c r="JL63" s="239" t="str">
        <f t="shared" si="966"/>
        <v>Norway</v>
      </c>
      <c r="JM63" s="275"/>
      <c r="JN63" s="275"/>
      <c r="JO63" s="271"/>
      <c r="JP63" s="240" t="str">
        <f t="shared" si="967"/>
        <v/>
      </c>
      <c r="JQ63" s="240" t="str">
        <f>IF((JP63&lt;&gt;""),IF(OR($F63&lt;&gt;$G63,PrSettings!$M$4="●"),(($F63-$G63)=(JM63-JN63))*1,0),"")</f>
        <v/>
      </c>
      <c r="JR63" s="240" t="str">
        <f t="shared" si="968"/>
        <v/>
      </c>
      <c r="JS63" s="240" t="str">
        <f>IF(JP63&lt;&gt;"",IF(ABS($F63-$G63)&gt;=PrSettings!$M$7,(ABS($F63-$G63-JM63+JN63)&lt;=1)*1,IF(AND(JP63,$F63=$G63,$F63&gt;=PrSettings!$M$6),(ABS(JM63-$F63)&lt;=1)*1,IF(AND(JP63,$F63+$G63&gt;=PrSettings!$M$8),(ABS(JM63-$F63)+ABS(JN63-$G63)&lt;=1)*1,""))),"")</f>
        <v/>
      </c>
      <c r="JT63" s="273"/>
      <c r="JV63" s="238">
        <f t="shared" si="21"/>
        <v>57</v>
      </c>
      <c r="JW63" s="239" t="str">
        <f t="shared" si="969"/>
        <v>Iraq</v>
      </c>
      <c r="JX63" s="240">
        <f t="shared" si="89"/>
        <v>31</v>
      </c>
      <c r="JY63" s="239" t="str">
        <f t="shared" si="970"/>
        <v>Norway</v>
      </c>
      <c r="JZ63" s="275"/>
      <c r="KA63" s="275"/>
      <c r="KB63" s="271"/>
      <c r="KC63" s="240" t="str">
        <f t="shared" si="971"/>
        <v/>
      </c>
      <c r="KD63" s="240" t="str">
        <f>IF((KC63&lt;&gt;""),IF(OR($F63&lt;&gt;$G63,PrSettings!$M$4="●"),(($F63-$G63)=(JZ63-KA63))*1,0),"")</f>
        <v/>
      </c>
      <c r="KE63" s="240" t="str">
        <f t="shared" si="972"/>
        <v/>
      </c>
      <c r="KF63" s="240" t="str">
        <f>IF(KC63&lt;&gt;"",IF(ABS($F63-$G63)&gt;=PrSettings!$M$7,(ABS($F63-$G63-JZ63+KA63)&lt;=1)*1,IF(AND(KC63,$F63=$G63,$F63&gt;=PrSettings!$M$6),(ABS(JZ63-$F63)&lt;=1)*1,IF(AND(KC63,$F63+$G63&gt;=PrSettings!$M$8),(ABS(JZ63-$F63)+ABS(KA63-$G63)&lt;=1)*1,""))),"")</f>
        <v/>
      </c>
      <c r="KG63" s="273"/>
      <c r="KI63" s="238">
        <f t="shared" si="22"/>
        <v>57</v>
      </c>
      <c r="KJ63" s="239" t="str">
        <f t="shared" si="973"/>
        <v>Iraq</v>
      </c>
      <c r="KK63" s="240">
        <f t="shared" si="92"/>
        <v>31</v>
      </c>
      <c r="KL63" s="239" t="str">
        <f t="shared" si="974"/>
        <v>Norway</v>
      </c>
      <c r="KM63" s="275"/>
      <c r="KN63" s="275"/>
      <c r="KO63" s="271"/>
      <c r="KP63" s="240" t="str">
        <f t="shared" si="975"/>
        <v/>
      </c>
      <c r="KQ63" s="240" t="str">
        <f>IF((KP63&lt;&gt;""),IF(OR($F63&lt;&gt;$G63,PrSettings!$M$4="●"),(($F63-$G63)=(KM63-KN63))*1,0),"")</f>
        <v/>
      </c>
      <c r="KR63" s="240" t="str">
        <f t="shared" si="976"/>
        <v/>
      </c>
      <c r="KS63" s="240" t="str">
        <f>IF(KP63&lt;&gt;"",IF(ABS($F63-$G63)&gt;=PrSettings!$M$7,(ABS($F63-$G63-KM63+KN63)&lt;=1)*1,IF(AND(KP63,$F63=$G63,$F63&gt;=PrSettings!$M$6),(ABS(KM63-$F63)&lt;=1)*1,IF(AND(KP63,$F63+$G63&gt;=PrSettings!$M$8),(ABS(KM63-$F63)+ABS(KN63-$G63)&lt;=1)*1,""))),"")</f>
        <v/>
      </c>
      <c r="KT63" s="273"/>
      <c r="KV63" s="238">
        <f t="shared" si="23"/>
        <v>57</v>
      </c>
      <c r="KW63" s="239" t="str">
        <f t="shared" si="977"/>
        <v>Iraq</v>
      </c>
      <c r="KX63" s="240">
        <f t="shared" si="95"/>
        <v>31</v>
      </c>
      <c r="KY63" s="239" t="str">
        <f t="shared" si="978"/>
        <v>Norway</v>
      </c>
      <c r="KZ63" s="275"/>
      <c r="LA63" s="275"/>
      <c r="LB63" s="271"/>
      <c r="LC63" s="240" t="str">
        <f t="shared" si="979"/>
        <v/>
      </c>
      <c r="LD63" s="240" t="str">
        <f>IF((LC63&lt;&gt;""),IF(OR($F63&lt;&gt;$G63,PrSettings!$M$4="●"),(($F63-$G63)=(KZ63-LA63))*1,0),"")</f>
        <v/>
      </c>
      <c r="LE63" s="240" t="str">
        <f t="shared" si="980"/>
        <v/>
      </c>
      <c r="LF63" s="240" t="str">
        <f>IF(LC63&lt;&gt;"",IF(ABS($F63-$G63)&gt;=PrSettings!$M$7,(ABS($F63-$G63-KZ63+LA63)&lt;=1)*1,IF(AND(LC63,$F63=$G63,$F63&gt;=PrSettings!$M$6),(ABS(KZ63-$F63)&lt;=1)*1,IF(AND(LC63,$F63+$G63&gt;=PrSettings!$M$8),(ABS(KZ63-$F63)+ABS(LA63-$G63)&lt;=1)*1,""))),"")</f>
        <v/>
      </c>
      <c r="LG63" s="273"/>
      <c r="LI63" s="238">
        <f t="shared" si="24"/>
        <v>57</v>
      </c>
      <c r="LJ63" s="239" t="str">
        <f t="shared" si="981"/>
        <v>Iraq</v>
      </c>
      <c r="LK63" s="240">
        <f t="shared" si="98"/>
        <v>31</v>
      </c>
      <c r="LL63" s="239" t="str">
        <f t="shared" si="982"/>
        <v>Norway</v>
      </c>
      <c r="LM63" s="275"/>
      <c r="LN63" s="275"/>
      <c r="LO63" s="271"/>
      <c r="LP63" s="240" t="str">
        <f t="shared" si="983"/>
        <v/>
      </c>
      <c r="LQ63" s="240" t="str">
        <f>IF((LP63&lt;&gt;""),IF(OR($F63&lt;&gt;$G63,PrSettings!$M$4="●"),(($F63-$G63)=(LM63-LN63))*1,0),"")</f>
        <v/>
      </c>
      <c r="LR63" s="240" t="str">
        <f t="shared" si="984"/>
        <v/>
      </c>
      <c r="LS63" s="240" t="str">
        <f>IF(LP63&lt;&gt;"",IF(ABS($F63-$G63)&gt;=PrSettings!$M$7,(ABS($F63-$G63-LM63+LN63)&lt;=1)*1,IF(AND(LP63,$F63=$G63,$F63&gt;=PrSettings!$M$6),(ABS(LM63-$F63)&lt;=1)*1,IF(AND(LP63,$F63+$G63&gt;=PrSettings!$M$8),(ABS(LM63-$F63)+ABS(LN63-$G63)&lt;=1)*1,""))),"")</f>
        <v/>
      </c>
      <c r="LT63" s="273"/>
      <c r="LV63" s="238">
        <f t="shared" si="25"/>
        <v>57</v>
      </c>
      <c r="LW63" s="239" t="str">
        <f t="shared" si="985"/>
        <v>Iraq</v>
      </c>
      <c r="LX63" s="240">
        <f t="shared" si="101"/>
        <v>31</v>
      </c>
      <c r="LY63" s="239" t="str">
        <f t="shared" si="986"/>
        <v>Norway</v>
      </c>
      <c r="LZ63" s="275"/>
      <c r="MA63" s="275"/>
      <c r="MB63" s="271"/>
      <c r="MC63" s="240" t="str">
        <f t="shared" si="987"/>
        <v/>
      </c>
      <c r="MD63" s="240" t="str">
        <f>IF((MC63&lt;&gt;""),IF(OR($F63&lt;&gt;$G63,PrSettings!$M$4="●"),(($F63-$G63)=(LZ63-MA63))*1,0),"")</f>
        <v/>
      </c>
      <c r="ME63" s="240" t="str">
        <f t="shared" si="988"/>
        <v/>
      </c>
      <c r="MF63" s="240" t="str">
        <f>IF(MC63&lt;&gt;"",IF(ABS($F63-$G63)&gt;=PrSettings!$M$7,(ABS($F63-$G63-LZ63+MA63)&lt;=1)*1,IF(AND(MC63,$F63=$G63,$F63&gt;=PrSettings!$M$6),(ABS(LZ63-$F63)&lt;=1)*1,IF(AND(MC63,$F63+$G63&gt;=PrSettings!$M$8),(ABS(LZ63-$F63)+ABS(MA63-$G63)&lt;=1)*1,""))),"")</f>
        <v/>
      </c>
      <c r="MG63" s="273"/>
    </row>
    <row r="64" spans="2:345" x14ac:dyDescent="0.25">
      <c r="B64" s="238">
        <f>INDEX(Groups!$C$7:$C$65,MATCH(C64,Groups!$D$7:$D$65,0))</f>
        <v>1</v>
      </c>
      <c r="C64" s="239" t="str">
        <f>CalcI!$P$24</f>
        <v>France</v>
      </c>
      <c r="D64" s="240">
        <f>INDEX(Groups!$C$7:$C$65,MATCH(E64,Groups!$D$7:$D$65,0))</f>
        <v>57</v>
      </c>
      <c r="E64" s="239" t="str">
        <f>CalcI!$Q$24</f>
        <v>Iraq</v>
      </c>
      <c r="F64" s="241" t="str">
        <f>CalcI!$R$24</f>
        <v/>
      </c>
      <c r="G64" s="242" t="str">
        <f>CalcI!$S$24</f>
        <v/>
      </c>
      <c r="I64" s="238">
        <f t="shared" si="468"/>
        <v>1</v>
      </c>
      <c r="J64" s="239" t="str">
        <f t="shared" si="885"/>
        <v>France</v>
      </c>
      <c r="K64" s="240">
        <f t="shared" si="26"/>
        <v>57</v>
      </c>
      <c r="L64" s="239" t="str">
        <f t="shared" si="886"/>
        <v>Iraq</v>
      </c>
      <c r="M64" s="275"/>
      <c r="N64" s="275"/>
      <c r="O64" s="271"/>
      <c r="P64" s="240" t="str">
        <f t="shared" si="887"/>
        <v/>
      </c>
      <c r="Q64" s="240" t="str">
        <f>IF((P64&lt;&gt;""),IF(OR($F64&lt;&gt;$G64,PrSettings!$M$4="●"),(($F64-$G64)=(M64-N64))*1,0),"")</f>
        <v/>
      </c>
      <c r="R64" s="240" t="str">
        <f t="shared" si="888"/>
        <v/>
      </c>
      <c r="S64" s="240" t="str">
        <f>IF(P64&lt;&gt;"",IF(ABS($F64-$G64)&gt;=PrSettings!$M$7,(ABS($F64-$G64-M64+N64)&lt;=1)*1,IF(AND(P64,$F64=$G64,$F64&gt;=PrSettings!$M$6),(ABS(M64-$F64)&lt;=1)*1,IF(AND(P64,$F64+$G64&gt;=PrSettings!$M$8),(ABS(M64-$F64)+ABS(N64-$G64)&lt;=1)*1,""))),"")</f>
        <v/>
      </c>
      <c r="T64" s="273"/>
      <c r="V64" s="238">
        <f t="shared" si="1"/>
        <v>1</v>
      </c>
      <c r="W64" s="239" t="str">
        <f t="shared" si="889"/>
        <v>France</v>
      </c>
      <c r="X64" s="240">
        <f t="shared" si="29"/>
        <v>57</v>
      </c>
      <c r="Y64" s="239" t="str">
        <f t="shared" si="890"/>
        <v>Iraq</v>
      </c>
      <c r="Z64" s="275"/>
      <c r="AA64" s="275"/>
      <c r="AB64" s="271"/>
      <c r="AC64" s="240" t="str">
        <f t="shared" si="891"/>
        <v/>
      </c>
      <c r="AD64" s="240" t="str">
        <f>IF((AC64&lt;&gt;""),IF(OR($F64&lt;&gt;$G64,PrSettings!$M$4="●"),(($F64-$G64)=(Z64-AA64))*1,0),"")</f>
        <v/>
      </c>
      <c r="AE64" s="240" t="str">
        <f t="shared" si="892"/>
        <v/>
      </c>
      <c r="AF64" s="240" t="str">
        <f>IF(AC64&lt;&gt;"",IF(ABS($F64-$G64)&gt;=PrSettings!$M$7,(ABS($F64-$G64-Z64+AA64)&lt;=1)*1,IF(AND(AC64,$F64=$G64,$F64&gt;=PrSettings!$M$6),(ABS(Z64-$F64)&lt;=1)*1,IF(AND(AC64,$F64+$G64&gt;=PrSettings!$M$8),(ABS(Z64-$F64)+ABS(AA64-$G64)&lt;=1)*1,""))),"")</f>
        <v/>
      </c>
      <c r="AG64" s="273"/>
      <c r="AI64" s="238">
        <f t="shared" si="2"/>
        <v>1</v>
      </c>
      <c r="AJ64" s="239" t="str">
        <f t="shared" si="893"/>
        <v>France</v>
      </c>
      <c r="AK64" s="240">
        <f t="shared" si="32"/>
        <v>57</v>
      </c>
      <c r="AL64" s="239" t="str">
        <f t="shared" si="894"/>
        <v>Iraq</v>
      </c>
      <c r="AM64" s="275"/>
      <c r="AN64" s="275"/>
      <c r="AO64" s="271"/>
      <c r="AP64" s="240" t="str">
        <f t="shared" si="895"/>
        <v/>
      </c>
      <c r="AQ64" s="240" t="str">
        <f>IF((AP64&lt;&gt;""),IF(OR($F64&lt;&gt;$G64,PrSettings!$M$4="●"),(($F64-$G64)=(AM64-AN64))*1,0),"")</f>
        <v/>
      </c>
      <c r="AR64" s="240" t="str">
        <f t="shared" si="896"/>
        <v/>
      </c>
      <c r="AS64" s="240" t="str">
        <f>IF(AP64&lt;&gt;"",IF(ABS($F64-$G64)&gt;=PrSettings!$M$7,(ABS($F64-$G64-AM64+AN64)&lt;=1)*1,IF(AND(AP64,$F64=$G64,$F64&gt;=PrSettings!$M$6),(ABS(AM64-$F64)&lt;=1)*1,IF(AND(AP64,$F64+$G64&gt;=PrSettings!$M$8),(ABS(AM64-$F64)+ABS(AN64-$G64)&lt;=1)*1,""))),"")</f>
        <v/>
      </c>
      <c r="AT64" s="273"/>
      <c r="AV64" s="238">
        <f t="shared" si="3"/>
        <v>1</v>
      </c>
      <c r="AW64" s="239" t="str">
        <f t="shared" si="897"/>
        <v>France</v>
      </c>
      <c r="AX64" s="240">
        <f t="shared" si="35"/>
        <v>57</v>
      </c>
      <c r="AY64" s="239" t="str">
        <f t="shared" si="898"/>
        <v>Iraq</v>
      </c>
      <c r="AZ64" s="275"/>
      <c r="BA64" s="275"/>
      <c r="BB64" s="271"/>
      <c r="BC64" s="240" t="str">
        <f t="shared" si="899"/>
        <v/>
      </c>
      <c r="BD64" s="240" t="str">
        <f>IF((BC64&lt;&gt;""),IF(OR($F64&lt;&gt;$G64,PrSettings!$M$4="●"),(($F64-$G64)=(AZ64-BA64))*1,0),"")</f>
        <v/>
      </c>
      <c r="BE64" s="240" t="str">
        <f t="shared" si="900"/>
        <v/>
      </c>
      <c r="BF64" s="240" t="str">
        <f>IF(BC64&lt;&gt;"",IF(ABS($F64-$G64)&gt;=PrSettings!$M$7,(ABS($F64-$G64-AZ64+BA64)&lt;=1)*1,IF(AND(BC64,$F64=$G64,$F64&gt;=PrSettings!$M$6),(ABS(AZ64-$F64)&lt;=1)*1,IF(AND(BC64,$F64+$G64&gt;=PrSettings!$M$8),(ABS(AZ64-$F64)+ABS(BA64-$G64)&lt;=1)*1,""))),"")</f>
        <v/>
      </c>
      <c r="BG64" s="273"/>
      <c r="BI64" s="238">
        <f t="shared" si="4"/>
        <v>1</v>
      </c>
      <c r="BJ64" s="239" t="str">
        <f t="shared" si="901"/>
        <v>France</v>
      </c>
      <c r="BK64" s="240">
        <f t="shared" si="38"/>
        <v>57</v>
      </c>
      <c r="BL64" s="239" t="str">
        <f t="shared" si="902"/>
        <v>Iraq</v>
      </c>
      <c r="BM64" s="275"/>
      <c r="BN64" s="275"/>
      <c r="BO64" s="271"/>
      <c r="BP64" s="240" t="str">
        <f t="shared" si="903"/>
        <v/>
      </c>
      <c r="BQ64" s="240" t="str">
        <f>IF((BP64&lt;&gt;""),IF(OR($F64&lt;&gt;$G64,PrSettings!$M$4="●"),(($F64-$G64)=(BM64-BN64))*1,0),"")</f>
        <v/>
      </c>
      <c r="BR64" s="240" t="str">
        <f t="shared" si="904"/>
        <v/>
      </c>
      <c r="BS64" s="240" t="str">
        <f>IF(BP64&lt;&gt;"",IF(ABS($F64-$G64)&gt;=PrSettings!$M$7,(ABS($F64-$G64-BM64+BN64)&lt;=1)*1,IF(AND(BP64,$F64=$G64,$F64&gt;=PrSettings!$M$6),(ABS(BM64-$F64)&lt;=1)*1,IF(AND(BP64,$F64+$G64&gt;=PrSettings!$M$8),(ABS(BM64-$F64)+ABS(BN64-$G64)&lt;=1)*1,""))),"")</f>
        <v/>
      </c>
      <c r="BT64" s="273"/>
      <c r="BV64" s="238">
        <f t="shared" si="5"/>
        <v>1</v>
      </c>
      <c r="BW64" s="239" t="str">
        <f t="shared" si="905"/>
        <v>France</v>
      </c>
      <c r="BX64" s="240">
        <f t="shared" si="41"/>
        <v>57</v>
      </c>
      <c r="BY64" s="239" t="str">
        <f t="shared" si="906"/>
        <v>Iraq</v>
      </c>
      <c r="BZ64" s="275"/>
      <c r="CA64" s="275"/>
      <c r="CB64" s="271"/>
      <c r="CC64" s="240" t="str">
        <f t="shared" si="907"/>
        <v/>
      </c>
      <c r="CD64" s="240" t="str">
        <f>IF((CC64&lt;&gt;""),IF(OR($F64&lt;&gt;$G64,PrSettings!$M$4="●"),(($F64-$G64)=(BZ64-CA64))*1,0),"")</f>
        <v/>
      </c>
      <c r="CE64" s="240" t="str">
        <f t="shared" si="908"/>
        <v/>
      </c>
      <c r="CF64" s="240" t="str">
        <f>IF(CC64&lt;&gt;"",IF(ABS($F64-$G64)&gt;=PrSettings!$M$7,(ABS($F64-$G64-BZ64+CA64)&lt;=1)*1,IF(AND(CC64,$F64=$G64,$F64&gt;=PrSettings!$M$6),(ABS(BZ64-$F64)&lt;=1)*1,IF(AND(CC64,$F64+$G64&gt;=PrSettings!$M$8),(ABS(BZ64-$F64)+ABS(CA64-$G64)&lt;=1)*1,""))),"")</f>
        <v/>
      </c>
      <c r="CG64" s="273"/>
      <c r="CI64" s="238">
        <f t="shared" si="6"/>
        <v>1</v>
      </c>
      <c r="CJ64" s="239" t="str">
        <f t="shared" si="909"/>
        <v>France</v>
      </c>
      <c r="CK64" s="240">
        <f t="shared" si="44"/>
        <v>57</v>
      </c>
      <c r="CL64" s="239" t="str">
        <f t="shared" si="910"/>
        <v>Iraq</v>
      </c>
      <c r="CM64" s="275"/>
      <c r="CN64" s="275"/>
      <c r="CO64" s="271"/>
      <c r="CP64" s="240" t="str">
        <f t="shared" si="911"/>
        <v/>
      </c>
      <c r="CQ64" s="240" t="str">
        <f>IF((CP64&lt;&gt;""),IF(OR($F64&lt;&gt;$G64,PrSettings!$M$4="●"),(($F64-$G64)=(CM64-CN64))*1,0),"")</f>
        <v/>
      </c>
      <c r="CR64" s="240" t="str">
        <f t="shared" si="912"/>
        <v/>
      </c>
      <c r="CS64" s="240" t="str">
        <f>IF(CP64&lt;&gt;"",IF(ABS($F64-$G64)&gt;=PrSettings!$M$7,(ABS($F64-$G64-CM64+CN64)&lt;=1)*1,IF(AND(CP64,$F64=$G64,$F64&gt;=PrSettings!$M$6),(ABS(CM64-$F64)&lt;=1)*1,IF(AND(CP64,$F64+$G64&gt;=PrSettings!$M$8),(ABS(CM64-$F64)+ABS(CN64-$G64)&lt;=1)*1,""))),"")</f>
        <v/>
      </c>
      <c r="CT64" s="273"/>
      <c r="CV64" s="238">
        <f t="shared" si="7"/>
        <v>1</v>
      </c>
      <c r="CW64" s="239" t="str">
        <f t="shared" si="913"/>
        <v>France</v>
      </c>
      <c r="CX64" s="240">
        <f t="shared" si="47"/>
        <v>57</v>
      </c>
      <c r="CY64" s="239" t="str">
        <f t="shared" si="914"/>
        <v>Iraq</v>
      </c>
      <c r="CZ64" s="275"/>
      <c r="DA64" s="275"/>
      <c r="DB64" s="271"/>
      <c r="DC64" s="240" t="str">
        <f t="shared" si="915"/>
        <v/>
      </c>
      <c r="DD64" s="240" t="str">
        <f>IF((DC64&lt;&gt;""),IF(OR($F64&lt;&gt;$G64,PrSettings!$M$4="●"),(($F64-$G64)=(CZ64-DA64))*1,0),"")</f>
        <v/>
      </c>
      <c r="DE64" s="240" t="str">
        <f t="shared" si="916"/>
        <v/>
      </c>
      <c r="DF64" s="240" t="str">
        <f>IF(DC64&lt;&gt;"",IF(ABS($F64-$G64)&gt;=PrSettings!$M$7,(ABS($F64-$G64-CZ64+DA64)&lt;=1)*1,IF(AND(DC64,$F64=$G64,$F64&gt;=PrSettings!$M$6),(ABS(CZ64-$F64)&lt;=1)*1,IF(AND(DC64,$F64+$G64&gt;=PrSettings!$M$8),(ABS(CZ64-$F64)+ABS(DA64-$G64)&lt;=1)*1,""))),"")</f>
        <v/>
      </c>
      <c r="DG64" s="273"/>
      <c r="DI64" s="238">
        <f t="shared" si="8"/>
        <v>1</v>
      </c>
      <c r="DJ64" s="239" t="str">
        <f t="shared" si="917"/>
        <v>France</v>
      </c>
      <c r="DK64" s="240">
        <f t="shared" si="50"/>
        <v>57</v>
      </c>
      <c r="DL64" s="239" t="str">
        <f t="shared" si="918"/>
        <v>Iraq</v>
      </c>
      <c r="DM64" s="275"/>
      <c r="DN64" s="275"/>
      <c r="DO64" s="271"/>
      <c r="DP64" s="240" t="str">
        <f t="shared" si="919"/>
        <v/>
      </c>
      <c r="DQ64" s="240" t="str">
        <f>IF((DP64&lt;&gt;""),IF(OR($F64&lt;&gt;$G64,PrSettings!$M$4="●"),(($F64-$G64)=(DM64-DN64))*1,0),"")</f>
        <v/>
      </c>
      <c r="DR64" s="240" t="str">
        <f t="shared" si="920"/>
        <v/>
      </c>
      <c r="DS64" s="240" t="str">
        <f>IF(DP64&lt;&gt;"",IF(ABS($F64-$G64)&gt;=PrSettings!$M$7,(ABS($F64-$G64-DM64+DN64)&lt;=1)*1,IF(AND(DP64,$F64=$G64,$F64&gt;=PrSettings!$M$6),(ABS(DM64-$F64)&lt;=1)*1,IF(AND(DP64,$F64+$G64&gt;=PrSettings!$M$8),(ABS(DM64-$F64)+ABS(DN64-$G64)&lt;=1)*1,""))),"")</f>
        <v/>
      </c>
      <c r="DT64" s="273"/>
      <c r="DV64" s="238">
        <f t="shared" si="9"/>
        <v>1</v>
      </c>
      <c r="DW64" s="239" t="str">
        <f t="shared" si="921"/>
        <v>France</v>
      </c>
      <c r="DX64" s="240">
        <f t="shared" si="53"/>
        <v>57</v>
      </c>
      <c r="DY64" s="239" t="str">
        <f t="shared" si="922"/>
        <v>Iraq</v>
      </c>
      <c r="DZ64" s="275"/>
      <c r="EA64" s="275"/>
      <c r="EB64" s="271"/>
      <c r="EC64" s="240" t="str">
        <f t="shared" si="923"/>
        <v/>
      </c>
      <c r="ED64" s="240" t="str">
        <f>IF((EC64&lt;&gt;""),IF(OR($F64&lt;&gt;$G64,PrSettings!$M$4="●"),(($F64-$G64)=(DZ64-EA64))*1,0),"")</f>
        <v/>
      </c>
      <c r="EE64" s="240" t="str">
        <f t="shared" si="924"/>
        <v/>
      </c>
      <c r="EF64" s="240" t="str">
        <f>IF(EC64&lt;&gt;"",IF(ABS($F64-$G64)&gt;=PrSettings!$M$7,(ABS($F64-$G64-DZ64+EA64)&lt;=1)*1,IF(AND(EC64,$F64=$G64,$F64&gt;=PrSettings!$M$6),(ABS(DZ64-$F64)&lt;=1)*1,IF(AND(EC64,$F64+$G64&gt;=PrSettings!$M$8),(ABS(DZ64-$F64)+ABS(EA64-$G64)&lt;=1)*1,""))),"")</f>
        <v/>
      </c>
      <c r="EG64" s="273"/>
      <c r="EI64" s="238">
        <f t="shared" si="10"/>
        <v>1</v>
      </c>
      <c r="EJ64" s="239" t="str">
        <f t="shared" si="925"/>
        <v>France</v>
      </c>
      <c r="EK64" s="240">
        <f t="shared" si="56"/>
        <v>57</v>
      </c>
      <c r="EL64" s="239" t="str">
        <f t="shared" si="926"/>
        <v>Iraq</v>
      </c>
      <c r="EM64" s="275"/>
      <c r="EN64" s="275"/>
      <c r="EO64" s="271"/>
      <c r="EP64" s="240" t="str">
        <f t="shared" si="927"/>
        <v/>
      </c>
      <c r="EQ64" s="240" t="str">
        <f>IF((EP64&lt;&gt;""),IF(OR($F64&lt;&gt;$G64,PrSettings!$M$4="●"),(($F64-$G64)=(EM64-EN64))*1,0),"")</f>
        <v/>
      </c>
      <c r="ER64" s="240" t="str">
        <f t="shared" si="928"/>
        <v/>
      </c>
      <c r="ES64" s="240" t="str">
        <f>IF(EP64&lt;&gt;"",IF(ABS($F64-$G64)&gt;=PrSettings!$M$7,(ABS($F64-$G64-EM64+EN64)&lt;=1)*1,IF(AND(EP64,$F64=$G64,$F64&gt;=PrSettings!$M$6),(ABS(EM64-$F64)&lt;=1)*1,IF(AND(EP64,$F64+$G64&gt;=PrSettings!$M$8),(ABS(EM64-$F64)+ABS(EN64-$G64)&lt;=1)*1,""))),"")</f>
        <v/>
      </c>
      <c r="ET64" s="273"/>
      <c r="EV64" s="238">
        <f t="shared" si="11"/>
        <v>1</v>
      </c>
      <c r="EW64" s="239" t="str">
        <f t="shared" si="929"/>
        <v>France</v>
      </c>
      <c r="EX64" s="240">
        <f t="shared" si="59"/>
        <v>57</v>
      </c>
      <c r="EY64" s="239" t="str">
        <f t="shared" si="930"/>
        <v>Iraq</v>
      </c>
      <c r="EZ64" s="275"/>
      <c r="FA64" s="275"/>
      <c r="FB64" s="271"/>
      <c r="FC64" s="240" t="str">
        <f t="shared" si="931"/>
        <v/>
      </c>
      <c r="FD64" s="240" t="str">
        <f>IF((FC64&lt;&gt;""),IF(OR($F64&lt;&gt;$G64,PrSettings!$M$4="●"),(($F64-$G64)=(EZ64-FA64))*1,0),"")</f>
        <v/>
      </c>
      <c r="FE64" s="240" t="str">
        <f t="shared" si="932"/>
        <v/>
      </c>
      <c r="FF64" s="240" t="str">
        <f>IF(FC64&lt;&gt;"",IF(ABS($F64-$G64)&gt;=PrSettings!$M$7,(ABS($F64-$G64-EZ64+FA64)&lt;=1)*1,IF(AND(FC64,$F64=$G64,$F64&gt;=PrSettings!$M$6),(ABS(EZ64-$F64)&lt;=1)*1,IF(AND(FC64,$F64+$G64&gt;=PrSettings!$M$8),(ABS(EZ64-$F64)+ABS(FA64-$G64)&lt;=1)*1,""))),"")</f>
        <v/>
      </c>
      <c r="FG64" s="273"/>
      <c r="FI64" s="238">
        <f t="shared" si="12"/>
        <v>1</v>
      </c>
      <c r="FJ64" s="239" t="str">
        <f t="shared" si="933"/>
        <v>France</v>
      </c>
      <c r="FK64" s="240">
        <f t="shared" si="62"/>
        <v>57</v>
      </c>
      <c r="FL64" s="239" t="str">
        <f t="shared" si="934"/>
        <v>Iraq</v>
      </c>
      <c r="FM64" s="275"/>
      <c r="FN64" s="275"/>
      <c r="FO64" s="271"/>
      <c r="FP64" s="240" t="str">
        <f t="shared" si="935"/>
        <v/>
      </c>
      <c r="FQ64" s="240" t="str">
        <f>IF((FP64&lt;&gt;""),IF(OR($F64&lt;&gt;$G64,PrSettings!$M$4="●"),(($F64-$G64)=(FM64-FN64))*1,0),"")</f>
        <v/>
      </c>
      <c r="FR64" s="240" t="str">
        <f t="shared" si="936"/>
        <v/>
      </c>
      <c r="FS64" s="240" t="str">
        <f>IF(FP64&lt;&gt;"",IF(ABS($F64-$G64)&gt;=PrSettings!$M$7,(ABS($F64-$G64-FM64+FN64)&lt;=1)*1,IF(AND(FP64,$F64=$G64,$F64&gt;=PrSettings!$M$6),(ABS(FM64-$F64)&lt;=1)*1,IF(AND(FP64,$F64+$G64&gt;=PrSettings!$M$8),(ABS(FM64-$F64)+ABS(FN64-$G64)&lt;=1)*1,""))),"")</f>
        <v/>
      </c>
      <c r="FT64" s="273"/>
      <c r="FV64" s="238">
        <f t="shared" si="13"/>
        <v>1</v>
      </c>
      <c r="FW64" s="239" t="str">
        <f t="shared" si="937"/>
        <v>France</v>
      </c>
      <c r="FX64" s="240">
        <f t="shared" si="65"/>
        <v>57</v>
      </c>
      <c r="FY64" s="239" t="str">
        <f t="shared" si="938"/>
        <v>Iraq</v>
      </c>
      <c r="FZ64" s="275"/>
      <c r="GA64" s="275"/>
      <c r="GB64" s="271"/>
      <c r="GC64" s="240" t="str">
        <f t="shared" si="939"/>
        <v/>
      </c>
      <c r="GD64" s="240" t="str">
        <f>IF((GC64&lt;&gt;""),IF(OR($F64&lt;&gt;$G64,PrSettings!$M$4="●"),(($F64-$G64)=(FZ64-GA64))*1,0),"")</f>
        <v/>
      </c>
      <c r="GE64" s="240" t="str">
        <f t="shared" si="940"/>
        <v/>
      </c>
      <c r="GF64" s="240" t="str">
        <f>IF(GC64&lt;&gt;"",IF(ABS($F64-$G64)&gt;=PrSettings!$M$7,(ABS($F64-$G64-FZ64+GA64)&lt;=1)*1,IF(AND(GC64,$F64=$G64,$F64&gt;=PrSettings!$M$6),(ABS(FZ64-$F64)&lt;=1)*1,IF(AND(GC64,$F64+$G64&gt;=PrSettings!$M$8),(ABS(FZ64-$F64)+ABS(GA64-$G64)&lt;=1)*1,""))),"")</f>
        <v/>
      </c>
      <c r="GG64" s="273"/>
      <c r="GI64" s="238">
        <f t="shared" si="14"/>
        <v>1</v>
      </c>
      <c r="GJ64" s="239" t="str">
        <f t="shared" si="941"/>
        <v>France</v>
      </c>
      <c r="GK64" s="240">
        <f t="shared" si="68"/>
        <v>57</v>
      </c>
      <c r="GL64" s="239" t="str">
        <f t="shared" si="942"/>
        <v>Iraq</v>
      </c>
      <c r="GM64" s="275"/>
      <c r="GN64" s="275"/>
      <c r="GO64" s="271"/>
      <c r="GP64" s="240" t="str">
        <f t="shared" si="943"/>
        <v/>
      </c>
      <c r="GQ64" s="240" t="str">
        <f>IF((GP64&lt;&gt;""),IF(OR($F64&lt;&gt;$G64,PrSettings!$M$4="●"),(($F64-$G64)=(GM64-GN64))*1,0),"")</f>
        <v/>
      </c>
      <c r="GR64" s="240" t="str">
        <f t="shared" si="944"/>
        <v/>
      </c>
      <c r="GS64" s="240" t="str">
        <f>IF(GP64&lt;&gt;"",IF(ABS($F64-$G64)&gt;=PrSettings!$M$7,(ABS($F64-$G64-GM64+GN64)&lt;=1)*1,IF(AND(GP64,$F64=$G64,$F64&gt;=PrSettings!$M$6),(ABS(GM64-$F64)&lt;=1)*1,IF(AND(GP64,$F64+$G64&gt;=PrSettings!$M$8),(ABS(GM64-$F64)+ABS(GN64-$G64)&lt;=1)*1,""))),"")</f>
        <v/>
      </c>
      <c r="GT64" s="273"/>
      <c r="GV64" s="238">
        <f t="shared" si="15"/>
        <v>1</v>
      </c>
      <c r="GW64" s="239" t="str">
        <f t="shared" si="945"/>
        <v>France</v>
      </c>
      <c r="GX64" s="240">
        <f t="shared" si="71"/>
        <v>57</v>
      </c>
      <c r="GY64" s="239" t="str">
        <f t="shared" si="946"/>
        <v>Iraq</v>
      </c>
      <c r="GZ64" s="275"/>
      <c r="HA64" s="275"/>
      <c r="HB64" s="271"/>
      <c r="HC64" s="240" t="str">
        <f t="shared" si="947"/>
        <v/>
      </c>
      <c r="HD64" s="240" t="str">
        <f>IF((HC64&lt;&gt;""),IF(OR($F64&lt;&gt;$G64,PrSettings!$M$4="●"),(($F64-$G64)=(GZ64-HA64))*1,0),"")</f>
        <v/>
      </c>
      <c r="HE64" s="240" t="str">
        <f t="shared" si="948"/>
        <v/>
      </c>
      <c r="HF64" s="240" t="str">
        <f>IF(HC64&lt;&gt;"",IF(ABS($F64-$G64)&gt;=PrSettings!$M$7,(ABS($F64-$G64-GZ64+HA64)&lt;=1)*1,IF(AND(HC64,$F64=$G64,$F64&gt;=PrSettings!$M$6),(ABS(GZ64-$F64)&lt;=1)*1,IF(AND(HC64,$F64+$G64&gt;=PrSettings!$M$8),(ABS(GZ64-$F64)+ABS(HA64-$G64)&lt;=1)*1,""))),"")</f>
        <v/>
      </c>
      <c r="HG64" s="273"/>
      <c r="HI64" s="238">
        <f t="shared" si="16"/>
        <v>1</v>
      </c>
      <c r="HJ64" s="239" t="str">
        <f t="shared" si="949"/>
        <v>France</v>
      </c>
      <c r="HK64" s="240">
        <f t="shared" si="74"/>
        <v>57</v>
      </c>
      <c r="HL64" s="239" t="str">
        <f t="shared" si="950"/>
        <v>Iraq</v>
      </c>
      <c r="HM64" s="275"/>
      <c r="HN64" s="275"/>
      <c r="HO64" s="271"/>
      <c r="HP64" s="240" t="str">
        <f t="shared" si="951"/>
        <v/>
      </c>
      <c r="HQ64" s="240" t="str">
        <f>IF((HP64&lt;&gt;""),IF(OR($F64&lt;&gt;$G64,PrSettings!$M$4="●"),(($F64-$G64)=(HM64-HN64))*1,0),"")</f>
        <v/>
      </c>
      <c r="HR64" s="240" t="str">
        <f t="shared" si="952"/>
        <v/>
      </c>
      <c r="HS64" s="240" t="str">
        <f>IF(HP64&lt;&gt;"",IF(ABS($F64-$G64)&gt;=PrSettings!$M$7,(ABS($F64-$G64-HM64+HN64)&lt;=1)*1,IF(AND(HP64,$F64=$G64,$F64&gt;=PrSettings!$M$6),(ABS(HM64-$F64)&lt;=1)*1,IF(AND(HP64,$F64+$G64&gt;=PrSettings!$M$8),(ABS(HM64-$F64)+ABS(HN64-$G64)&lt;=1)*1,""))),"")</f>
        <v/>
      </c>
      <c r="HT64" s="273"/>
      <c r="HV64" s="238">
        <f t="shared" si="17"/>
        <v>1</v>
      </c>
      <c r="HW64" s="239" t="str">
        <f t="shared" si="953"/>
        <v>France</v>
      </c>
      <c r="HX64" s="240">
        <f t="shared" si="77"/>
        <v>57</v>
      </c>
      <c r="HY64" s="239" t="str">
        <f t="shared" si="954"/>
        <v>Iraq</v>
      </c>
      <c r="HZ64" s="275"/>
      <c r="IA64" s="275"/>
      <c r="IB64" s="271"/>
      <c r="IC64" s="240" t="str">
        <f t="shared" si="955"/>
        <v/>
      </c>
      <c r="ID64" s="240" t="str">
        <f>IF((IC64&lt;&gt;""),IF(OR($F64&lt;&gt;$G64,PrSettings!$M$4="●"),(($F64-$G64)=(HZ64-IA64))*1,0),"")</f>
        <v/>
      </c>
      <c r="IE64" s="240" t="str">
        <f t="shared" si="956"/>
        <v/>
      </c>
      <c r="IF64" s="240" t="str">
        <f>IF(IC64&lt;&gt;"",IF(ABS($F64-$G64)&gt;=PrSettings!$M$7,(ABS($F64-$G64-HZ64+IA64)&lt;=1)*1,IF(AND(IC64,$F64=$G64,$F64&gt;=PrSettings!$M$6),(ABS(HZ64-$F64)&lt;=1)*1,IF(AND(IC64,$F64+$G64&gt;=PrSettings!$M$8),(ABS(HZ64-$F64)+ABS(IA64-$G64)&lt;=1)*1,""))),"")</f>
        <v/>
      </c>
      <c r="IG64" s="273"/>
      <c r="II64" s="238">
        <f t="shared" si="18"/>
        <v>1</v>
      </c>
      <c r="IJ64" s="239" t="str">
        <f t="shared" si="957"/>
        <v>France</v>
      </c>
      <c r="IK64" s="240">
        <f t="shared" si="80"/>
        <v>57</v>
      </c>
      <c r="IL64" s="239" t="str">
        <f t="shared" si="958"/>
        <v>Iraq</v>
      </c>
      <c r="IM64" s="275"/>
      <c r="IN64" s="275"/>
      <c r="IO64" s="271"/>
      <c r="IP64" s="240" t="str">
        <f t="shared" si="959"/>
        <v/>
      </c>
      <c r="IQ64" s="240" t="str">
        <f>IF((IP64&lt;&gt;""),IF(OR($F64&lt;&gt;$G64,PrSettings!$M$4="●"),(($F64-$G64)=(IM64-IN64))*1,0),"")</f>
        <v/>
      </c>
      <c r="IR64" s="240" t="str">
        <f t="shared" si="960"/>
        <v/>
      </c>
      <c r="IS64" s="240" t="str">
        <f>IF(IP64&lt;&gt;"",IF(ABS($F64-$G64)&gt;=PrSettings!$M$7,(ABS($F64-$G64-IM64+IN64)&lt;=1)*1,IF(AND(IP64,$F64=$G64,$F64&gt;=PrSettings!$M$6),(ABS(IM64-$F64)&lt;=1)*1,IF(AND(IP64,$F64+$G64&gt;=PrSettings!$M$8),(ABS(IM64-$F64)+ABS(IN64-$G64)&lt;=1)*1,""))),"")</f>
        <v/>
      </c>
      <c r="IT64" s="273"/>
      <c r="IV64" s="238">
        <f t="shared" si="19"/>
        <v>1</v>
      </c>
      <c r="IW64" s="239" t="str">
        <f t="shared" si="961"/>
        <v>France</v>
      </c>
      <c r="IX64" s="240">
        <f t="shared" si="83"/>
        <v>57</v>
      </c>
      <c r="IY64" s="239" t="str">
        <f t="shared" si="962"/>
        <v>Iraq</v>
      </c>
      <c r="IZ64" s="275"/>
      <c r="JA64" s="275"/>
      <c r="JB64" s="271"/>
      <c r="JC64" s="240" t="str">
        <f t="shared" si="963"/>
        <v/>
      </c>
      <c r="JD64" s="240" t="str">
        <f>IF((JC64&lt;&gt;""),IF(OR($F64&lt;&gt;$G64,PrSettings!$M$4="●"),(($F64-$G64)=(IZ64-JA64))*1,0),"")</f>
        <v/>
      </c>
      <c r="JE64" s="240" t="str">
        <f t="shared" si="964"/>
        <v/>
      </c>
      <c r="JF64" s="240" t="str">
        <f>IF(JC64&lt;&gt;"",IF(ABS($F64-$G64)&gt;=PrSettings!$M$7,(ABS($F64-$G64-IZ64+JA64)&lt;=1)*1,IF(AND(JC64,$F64=$G64,$F64&gt;=PrSettings!$M$6),(ABS(IZ64-$F64)&lt;=1)*1,IF(AND(JC64,$F64+$G64&gt;=PrSettings!$M$8),(ABS(IZ64-$F64)+ABS(JA64-$G64)&lt;=1)*1,""))),"")</f>
        <v/>
      </c>
      <c r="JG64" s="273"/>
      <c r="JI64" s="238">
        <f t="shared" si="20"/>
        <v>1</v>
      </c>
      <c r="JJ64" s="239" t="str">
        <f t="shared" si="965"/>
        <v>France</v>
      </c>
      <c r="JK64" s="240">
        <f t="shared" si="86"/>
        <v>57</v>
      </c>
      <c r="JL64" s="239" t="str">
        <f t="shared" si="966"/>
        <v>Iraq</v>
      </c>
      <c r="JM64" s="275"/>
      <c r="JN64" s="275"/>
      <c r="JO64" s="271"/>
      <c r="JP64" s="240" t="str">
        <f t="shared" si="967"/>
        <v/>
      </c>
      <c r="JQ64" s="240" t="str">
        <f>IF((JP64&lt;&gt;""),IF(OR($F64&lt;&gt;$G64,PrSettings!$M$4="●"),(($F64-$G64)=(JM64-JN64))*1,0),"")</f>
        <v/>
      </c>
      <c r="JR64" s="240" t="str">
        <f t="shared" si="968"/>
        <v/>
      </c>
      <c r="JS64" s="240" t="str">
        <f>IF(JP64&lt;&gt;"",IF(ABS($F64-$G64)&gt;=PrSettings!$M$7,(ABS($F64-$G64-JM64+JN64)&lt;=1)*1,IF(AND(JP64,$F64=$G64,$F64&gt;=PrSettings!$M$6),(ABS(JM64-$F64)&lt;=1)*1,IF(AND(JP64,$F64+$G64&gt;=PrSettings!$M$8),(ABS(JM64-$F64)+ABS(JN64-$G64)&lt;=1)*1,""))),"")</f>
        <v/>
      </c>
      <c r="JT64" s="273"/>
      <c r="JV64" s="238">
        <f t="shared" si="21"/>
        <v>1</v>
      </c>
      <c r="JW64" s="239" t="str">
        <f t="shared" si="969"/>
        <v>France</v>
      </c>
      <c r="JX64" s="240">
        <f t="shared" si="89"/>
        <v>57</v>
      </c>
      <c r="JY64" s="239" t="str">
        <f t="shared" si="970"/>
        <v>Iraq</v>
      </c>
      <c r="JZ64" s="275"/>
      <c r="KA64" s="275"/>
      <c r="KB64" s="271"/>
      <c r="KC64" s="240" t="str">
        <f t="shared" si="971"/>
        <v/>
      </c>
      <c r="KD64" s="240" t="str">
        <f>IF((KC64&lt;&gt;""),IF(OR($F64&lt;&gt;$G64,PrSettings!$M$4="●"),(($F64-$G64)=(JZ64-KA64))*1,0),"")</f>
        <v/>
      </c>
      <c r="KE64" s="240" t="str">
        <f t="shared" si="972"/>
        <v/>
      </c>
      <c r="KF64" s="240" t="str">
        <f>IF(KC64&lt;&gt;"",IF(ABS($F64-$G64)&gt;=PrSettings!$M$7,(ABS($F64-$G64-JZ64+KA64)&lt;=1)*1,IF(AND(KC64,$F64=$G64,$F64&gt;=PrSettings!$M$6),(ABS(JZ64-$F64)&lt;=1)*1,IF(AND(KC64,$F64+$G64&gt;=PrSettings!$M$8),(ABS(JZ64-$F64)+ABS(KA64-$G64)&lt;=1)*1,""))),"")</f>
        <v/>
      </c>
      <c r="KG64" s="273"/>
      <c r="KI64" s="238">
        <f t="shared" si="22"/>
        <v>1</v>
      </c>
      <c r="KJ64" s="239" t="str">
        <f t="shared" si="973"/>
        <v>France</v>
      </c>
      <c r="KK64" s="240">
        <f t="shared" si="92"/>
        <v>57</v>
      </c>
      <c r="KL64" s="239" t="str">
        <f t="shared" si="974"/>
        <v>Iraq</v>
      </c>
      <c r="KM64" s="275"/>
      <c r="KN64" s="275"/>
      <c r="KO64" s="271"/>
      <c r="KP64" s="240" t="str">
        <f t="shared" si="975"/>
        <v/>
      </c>
      <c r="KQ64" s="240" t="str">
        <f>IF((KP64&lt;&gt;""),IF(OR($F64&lt;&gt;$G64,PrSettings!$M$4="●"),(($F64-$G64)=(KM64-KN64))*1,0),"")</f>
        <v/>
      </c>
      <c r="KR64" s="240" t="str">
        <f t="shared" si="976"/>
        <v/>
      </c>
      <c r="KS64" s="240" t="str">
        <f>IF(KP64&lt;&gt;"",IF(ABS($F64-$G64)&gt;=PrSettings!$M$7,(ABS($F64-$G64-KM64+KN64)&lt;=1)*1,IF(AND(KP64,$F64=$G64,$F64&gt;=PrSettings!$M$6),(ABS(KM64-$F64)&lt;=1)*1,IF(AND(KP64,$F64+$G64&gt;=PrSettings!$M$8),(ABS(KM64-$F64)+ABS(KN64-$G64)&lt;=1)*1,""))),"")</f>
        <v/>
      </c>
      <c r="KT64" s="273"/>
      <c r="KV64" s="238">
        <f t="shared" si="23"/>
        <v>1</v>
      </c>
      <c r="KW64" s="239" t="str">
        <f t="shared" si="977"/>
        <v>France</v>
      </c>
      <c r="KX64" s="240">
        <f t="shared" si="95"/>
        <v>57</v>
      </c>
      <c r="KY64" s="239" t="str">
        <f t="shared" si="978"/>
        <v>Iraq</v>
      </c>
      <c r="KZ64" s="275"/>
      <c r="LA64" s="275"/>
      <c r="LB64" s="271"/>
      <c r="LC64" s="240" t="str">
        <f t="shared" si="979"/>
        <v/>
      </c>
      <c r="LD64" s="240" t="str">
        <f>IF((LC64&lt;&gt;""),IF(OR($F64&lt;&gt;$G64,PrSettings!$M$4="●"),(($F64-$G64)=(KZ64-LA64))*1,0),"")</f>
        <v/>
      </c>
      <c r="LE64" s="240" t="str">
        <f t="shared" si="980"/>
        <v/>
      </c>
      <c r="LF64" s="240" t="str">
        <f>IF(LC64&lt;&gt;"",IF(ABS($F64-$G64)&gt;=PrSettings!$M$7,(ABS($F64-$G64-KZ64+LA64)&lt;=1)*1,IF(AND(LC64,$F64=$G64,$F64&gt;=PrSettings!$M$6),(ABS(KZ64-$F64)&lt;=1)*1,IF(AND(LC64,$F64+$G64&gt;=PrSettings!$M$8),(ABS(KZ64-$F64)+ABS(LA64-$G64)&lt;=1)*1,""))),"")</f>
        <v/>
      </c>
      <c r="LG64" s="273"/>
      <c r="LI64" s="238">
        <f t="shared" si="24"/>
        <v>1</v>
      </c>
      <c r="LJ64" s="239" t="str">
        <f t="shared" si="981"/>
        <v>France</v>
      </c>
      <c r="LK64" s="240">
        <f t="shared" si="98"/>
        <v>57</v>
      </c>
      <c r="LL64" s="239" t="str">
        <f t="shared" si="982"/>
        <v>Iraq</v>
      </c>
      <c r="LM64" s="275"/>
      <c r="LN64" s="275"/>
      <c r="LO64" s="271"/>
      <c r="LP64" s="240" t="str">
        <f t="shared" si="983"/>
        <v/>
      </c>
      <c r="LQ64" s="240" t="str">
        <f>IF((LP64&lt;&gt;""),IF(OR($F64&lt;&gt;$G64,PrSettings!$M$4="●"),(($F64-$G64)=(LM64-LN64))*1,0),"")</f>
        <v/>
      </c>
      <c r="LR64" s="240" t="str">
        <f t="shared" si="984"/>
        <v/>
      </c>
      <c r="LS64" s="240" t="str">
        <f>IF(LP64&lt;&gt;"",IF(ABS($F64-$G64)&gt;=PrSettings!$M$7,(ABS($F64-$G64-LM64+LN64)&lt;=1)*1,IF(AND(LP64,$F64=$G64,$F64&gt;=PrSettings!$M$6),(ABS(LM64-$F64)&lt;=1)*1,IF(AND(LP64,$F64+$G64&gt;=PrSettings!$M$8),(ABS(LM64-$F64)+ABS(LN64-$G64)&lt;=1)*1,""))),"")</f>
        <v/>
      </c>
      <c r="LT64" s="273"/>
      <c r="LV64" s="238">
        <f t="shared" si="25"/>
        <v>1</v>
      </c>
      <c r="LW64" s="239" t="str">
        <f t="shared" si="985"/>
        <v>France</v>
      </c>
      <c r="LX64" s="240">
        <f t="shared" si="101"/>
        <v>57</v>
      </c>
      <c r="LY64" s="239" t="str">
        <f t="shared" si="986"/>
        <v>Iraq</v>
      </c>
      <c r="LZ64" s="275"/>
      <c r="MA64" s="275"/>
      <c r="MB64" s="271"/>
      <c r="MC64" s="240" t="str">
        <f t="shared" si="987"/>
        <v/>
      </c>
      <c r="MD64" s="240" t="str">
        <f>IF((MC64&lt;&gt;""),IF(OR($F64&lt;&gt;$G64,PrSettings!$M$4="●"),(($F64-$G64)=(LZ64-MA64))*1,0),"")</f>
        <v/>
      </c>
      <c r="ME64" s="240" t="str">
        <f t="shared" si="988"/>
        <v/>
      </c>
      <c r="MF64" s="240" t="str">
        <f>IF(MC64&lt;&gt;"",IF(ABS($F64-$G64)&gt;=PrSettings!$M$7,(ABS($F64-$G64-LZ64+MA64)&lt;=1)*1,IF(AND(MC64,$F64=$G64,$F64&gt;=PrSettings!$M$6),(ABS(LZ64-$F64)&lt;=1)*1,IF(AND(MC64,$F64+$G64&gt;=PrSettings!$M$8),(ABS(LZ64-$F64)+ABS(MA64-$G64)&lt;=1)*1,""))),"")</f>
        <v/>
      </c>
      <c r="MG64" s="273"/>
    </row>
    <row r="65" spans="2:345" x14ac:dyDescent="0.25">
      <c r="B65" s="238">
        <f>INDEX(Groups!$C$7:$C$65,MATCH(C65,Groups!$D$7:$D$65,0))</f>
        <v>31</v>
      </c>
      <c r="C65" s="239" t="str">
        <f>CalcI!$P$25</f>
        <v>Norway</v>
      </c>
      <c r="D65" s="240">
        <f>INDEX(Groups!$C$7:$C$65,MATCH(E65,Groups!$D$7:$D$65,0))</f>
        <v>14</v>
      </c>
      <c r="E65" s="239" t="str">
        <f>CalcI!$Q$25</f>
        <v>Senegal</v>
      </c>
      <c r="F65" s="241" t="str">
        <f>CalcI!$R$25</f>
        <v/>
      </c>
      <c r="G65" s="242" t="str">
        <f>CalcI!$S$25</f>
        <v/>
      </c>
      <c r="I65" s="238">
        <f t="shared" si="468"/>
        <v>31</v>
      </c>
      <c r="J65" s="239" t="str">
        <f t="shared" si="885"/>
        <v>Norway</v>
      </c>
      <c r="K65" s="240">
        <f t="shared" si="26"/>
        <v>14</v>
      </c>
      <c r="L65" s="239" t="str">
        <f t="shared" si="886"/>
        <v>Senegal</v>
      </c>
      <c r="M65" s="275"/>
      <c r="N65" s="275"/>
      <c r="O65" s="271"/>
      <c r="P65" s="240" t="str">
        <f t="shared" si="887"/>
        <v/>
      </c>
      <c r="Q65" s="240" t="str">
        <f>IF((P65&lt;&gt;""),IF(OR($F65&lt;&gt;$G65,PrSettings!$M$4="●"),(($F65-$G65)=(M65-N65))*1,0),"")</f>
        <v/>
      </c>
      <c r="R65" s="240" t="str">
        <f t="shared" si="888"/>
        <v/>
      </c>
      <c r="S65" s="240" t="str">
        <f>IF(P65&lt;&gt;"",IF(ABS($F65-$G65)&gt;=PrSettings!$M$7,(ABS($F65-$G65-M65+N65)&lt;=1)*1,IF(AND(P65,$F65=$G65,$F65&gt;=PrSettings!$M$6),(ABS(M65-$F65)&lt;=1)*1,IF(AND(P65,$F65+$G65&gt;=PrSettings!$M$8),(ABS(M65-$F65)+ABS(N65-$G65)&lt;=1)*1,""))),"")</f>
        <v/>
      </c>
      <c r="T65" s="273"/>
      <c r="V65" s="238">
        <f t="shared" si="1"/>
        <v>31</v>
      </c>
      <c r="W65" s="239" t="str">
        <f t="shared" si="889"/>
        <v>Norway</v>
      </c>
      <c r="X65" s="240">
        <f t="shared" si="29"/>
        <v>14</v>
      </c>
      <c r="Y65" s="239" t="str">
        <f t="shared" si="890"/>
        <v>Senegal</v>
      </c>
      <c r="Z65" s="275"/>
      <c r="AA65" s="275"/>
      <c r="AB65" s="271"/>
      <c r="AC65" s="240" t="str">
        <f t="shared" si="891"/>
        <v/>
      </c>
      <c r="AD65" s="240" t="str">
        <f>IF((AC65&lt;&gt;""),IF(OR($F65&lt;&gt;$G65,PrSettings!$M$4="●"),(($F65-$G65)=(Z65-AA65))*1,0),"")</f>
        <v/>
      </c>
      <c r="AE65" s="240" t="str">
        <f t="shared" si="892"/>
        <v/>
      </c>
      <c r="AF65" s="240" t="str">
        <f>IF(AC65&lt;&gt;"",IF(ABS($F65-$G65)&gt;=PrSettings!$M$7,(ABS($F65-$G65-Z65+AA65)&lt;=1)*1,IF(AND(AC65,$F65=$G65,$F65&gt;=PrSettings!$M$6),(ABS(Z65-$F65)&lt;=1)*1,IF(AND(AC65,$F65+$G65&gt;=PrSettings!$M$8),(ABS(Z65-$F65)+ABS(AA65-$G65)&lt;=1)*1,""))),"")</f>
        <v/>
      </c>
      <c r="AG65" s="273"/>
      <c r="AI65" s="238">
        <f t="shared" si="2"/>
        <v>31</v>
      </c>
      <c r="AJ65" s="239" t="str">
        <f t="shared" si="893"/>
        <v>Norway</v>
      </c>
      <c r="AK65" s="240">
        <f t="shared" si="32"/>
        <v>14</v>
      </c>
      <c r="AL65" s="239" t="str">
        <f t="shared" si="894"/>
        <v>Senegal</v>
      </c>
      <c r="AM65" s="275"/>
      <c r="AN65" s="275"/>
      <c r="AO65" s="271"/>
      <c r="AP65" s="240" t="str">
        <f t="shared" si="895"/>
        <v/>
      </c>
      <c r="AQ65" s="240" t="str">
        <f>IF((AP65&lt;&gt;""),IF(OR($F65&lt;&gt;$G65,PrSettings!$M$4="●"),(($F65-$G65)=(AM65-AN65))*1,0),"")</f>
        <v/>
      </c>
      <c r="AR65" s="240" t="str">
        <f t="shared" si="896"/>
        <v/>
      </c>
      <c r="AS65" s="240" t="str">
        <f>IF(AP65&lt;&gt;"",IF(ABS($F65-$G65)&gt;=PrSettings!$M$7,(ABS($F65-$G65-AM65+AN65)&lt;=1)*1,IF(AND(AP65,$F65=$G65,$F65&gt;=PrSettings!$M$6),(ABS(AM65-$F65)&lt;=1)*1,IF(AND(AP65,$F65+$G65&gt;=PrSettings!$M$8),(ABS(AM65-$F65)+ABS(AN65-$G65)&lt;=1)*1,""))),"")</f>
        <v/>
      </c>
      <c r="AT65" s="273"/>
      <c r="AV65" s="238">
        <f t="shared" si="3"/>
        <v>31</v>
      </c>
      <c r="AW65" s="239" t="str">
        <f t="shared" si="897"/>
        <v>Norway</v>
      </c>
      <c r="AX65" s="240">
        <f t="shared" si="35"/>
        <v>14</v>
      </c>
      <c r="AY65" s="239" t="str">
        <f t="shared" si="898"/>
        <v>Senegal</v>
      </c>
      <c r="AZ65" s="275"/>
      <c r="BA65" s="275"/>
      <c r="BB65" s="271"/>
      <c r="BC65" s="240" t="str">
        <f t="shared" si="899"/>
        <v/>
      </c>
      <c r="BD65" s="240" t="str">
        <f>IF((BC65&lt;&gt;""),IF(OR($F65&lt;&gt;$G65,PrSettings!$M$4="●"),(($F65-$G65)=(AZ65-BA65))*1,0),"")</f>
        <v/>
      </c>
      <c r="BE65" s="240" t="str">
        <f t="shared" si="900"/>
        <v/>
      </c>
      <c r="BF65" s="240" t="str">
        <f>IF(BC65&lt;&gt;"",IF(ABS($F65-$G65)&gt;=PrSettings!$M$7,(ABS($F65-$G65-AZ65+BA65)&lt;=1)*1,IF(AND(BC65,$F65=$G65,$F65&gt;=PrSettings!$M$6),(ABS(AZ65-$F65)&lt;=1)*1,IF(AND(BC65,$F65+$G65&gt;=PrSettings!$M$8),(ABS(AZ65-$F65)+ABS(BA65-$G65)&lt;=1)*1,""))),"")</f>
        <v/>
      </c>
      <c r="BG65" s="273"/>
      <c r="BI65" s="238">
        <f t="shared" si="4"/>
        <v>31</v>
      </c>
      <c r="BJ65" s="239" t="str">
        <f t="shared" si="901"/>
        <v>Norway</v>
      </c>
      <c r="BK65" s="240">
        <f t="shared" si="38"/>
        <v>14</v>
      </c>
      <c r="BL65" s="239" t="str">
        <f t="shared" si="902"/>
        <v>Senegal</v>
      </c>
      <c r="BM65" s="275"/>
      <c r="BN65" s="275"/>
      <c r="BO65" s="271"/>
      <c r="BP65" s="240" t="str">
        <f t="shared" si="903"/>
        <v/>
      </c>
      <c r="BQ65" s="240" t="str">
        <f>IF((BP65&lt;&gt;""),IF(OR($F65&lt;&gt;$G65,PrSettings!$M$4="●"),(($F65-$G65)=(BM65-BN65))*1,0),"")</f>
        <v/>
      </c>
      <c r="BR65" s="240" t="str">
        <f t="shared" si="904"/>
        <v/>
      </c>
      <c r="BS65" s="240" t="str">
        <f>IF(BP65&lt;&gt;"",IF(ABS($F65-$G65)&gt;=PrSettings!$M$7,(ABS($F65-$G65-BM65+BN65)&lt;=1)*1,IF(AND(BP65,$F65=$G65,$F65&gt;=PrSettings!$M$6),(ABS(BM65-$F65)&lt;=1)*1,IF(AND(BP65,$F65+$G65&gt;=PrSettings!$M$8),(ABS(BM65-$F65)+ABS(BN65-$G65)&lt;=1)*1,""))),"")</f>
        <v/>
      </c>
      <c r="BT65" s="273"/>
      <c r="BV65" s="238">
        <f t="shared" si="5"/>
        <v>31</v>
      </c>
      <c r="BW65" s="239" t="str">
        <f t="shared" si="905"/>
        <v>Norway</v>
      </c>
      <c r="BX65" s="240">
        <f t="shared" si="41"/>
        <v>14</v>
      </c>
      <c r="BY65" s="239" t="str">
        <f t="shared" si="906"/>
        <v>Senegal</v>
      </c>
      <c r="BZ65" s="275"/>
      <c r="CA65" s="275"/>
      <c r="CB65" s="271"/>
      <c r="CC65" s="240" t="str">
        <f t="shared" si="907"/>
        <v/>
      </c>
      <c r="CD65" s="240" t="str">
        <f>IF((CC65&lt;&gt;""),IF(OR($F65&lt;&gt;$G65,PrSettings!$M$4="●"),(($F65-$G65)=(BZ65-CA65))*1,0),"")</f>
        <v/>
      </c>
      <c r="CE65" s="240" t="str">
        <f t="shared" si="908"/>
        <v/>
      </c>
      <c r="CF65" s="240" t="str">
        <f>IF(CC65&lt;&gt;"",IF(ABS($F65-$G65)&gt;=PrSettings!$M$7,(ABS($F65-$G65-BZ65+CA65)&lt;=1)*1,IF(AND(CC65,$F65=$G65,$F65&gt;=PrSettings!$M$6),(ABS(BZ65-$F65)&lt;=1)*1,IF(AND(CC65,$F65+$G65&gt;=PrSettings!$M$8),(ABS(BZ65-$F65)+ABS(CA65-$G65)&lt;=1)*1,""))),"")</f>
        <v/>
      </c>
      <c r="CG65" s="273"/>
      <c r="CI65" s="238">
        <f t="shared" si="6"/>
        <v>31</v>
      </c>
      <c r="CJ65" s="239" t="str">
        <f t="shared" si="909"/>
        <v>Norway</v>
      </c>
      <c r="CK65" s="240">
        <f t="shared" si="44"/>
        <v>14</v>
      </c>
      <c r="CL65" s="239" t="str">
        <f t="shared" si="910"/>
        <v>Senegal</v>
      </c>
      <c r="CM65" s="275"/>
      <c r="CN65" s="275"/>
      <c r="CO65" s="271"/>
      <c r="CP65" s="240" t="str">
        <f t="shared" si="911"/>
        <v/>
      </c>
      <c r="CQ65" s="240" t="str">
        <f>IF((CP65&lt;&gt;""),IF(OR($F65&lt;&gt;$G65,PrSettings!$M$4="●"),(($F65-$G65)=(CM65-CN65))*1,0),"")</f>
        <v/>
      </c>
      <c r="CR65" s="240" t="str">
        <f t="shared" si="912"/>
        <v/>
      </c>
      <c r="CS65" s="240" t="str">
        <f>IF(CP65&lt;&gt;"",IF(ABS($F65-$G65)&gt;=PrSettings!$M$7,(ABS($F65-$G65-CM65+CN65)&lt;=1)*1,IF(AND(CP65,$F65=$G65,$F65&gt;=PrSettings!$M$6),(ABS(CM65-$F65)&lt;=1)*1,IF(AND(CP65,$F65+$G65&gt;=PrSettings!$M$8),(ABS(CM65-$F65)+ABS(CN65-$G65)&lt;=1)*1,""))),"")</f>
        <v/>
      </c>
      <c r="CT65" s="273"/>
      <c r="CV65" s="238">
        <f t="shared" si="7"/>
        <v>31</v>
      </c>
      <c r="CW65" s="239" t="str">
        <f t="shared" si="913"/>
        <v>Norway</v>
      </c>
      <c r="CX65" s="240">
        <f t="shared" si="47"/>
        <v>14</v>
      </c>
      <c r="CY65" s="239" t="str">
        <f t="shared" si="914"/>
        <v>Senegal</v>
      </c>
      <c r="CZ65" s="275"/>
      <c r="DA65" s="275"/>
      <c r="DB65" s="271"/>
      <c r="DC65" s="240" t="str">
        <f t="shared" si="915"/>
        <v/>
      </c>
      <c r="DD65" s="240" t="str">
        <f>IF((DC65&lt;&gt;""),IF(OR($F65&lt;&gt;$G65,PrSettings!$M$4="●"),(($F65-$G65)=(CZ65-DA65))*1,0),"")</f>
        <v/>
      </c>
      <c r="DE65" s="240" t="str">
        <f t="shared" si="916"/>
        <v/>
      </c>
      <c r="DF65" s="240" t="str">
        <f>IF(DC65&lt;&gt;"",IF(ABS($F65-$G65)&gt;=PrSettings!$M$7,(ABS($F65-$G65-CZ65+DA65)&lt;=1)*1,IF(AND(DC65,$F65=$G65,$F65&gt;=PrSettings!$M$6),(ABS(CZ65-$F65)&lt;=1)*1,IF(AND(DC65,$F65+$G65&gt;=PrSettings!$M$8),(ABS(CZ65-$F65)+ABS(DA65-$G65)&lt;=1)*1,""))),"")</f>
        <v/>
      </c>
      <c r="DG65" s="273"/>
      <c r="DI65" s="238">
        <f t="shared" si="8"/>
        <v>31</v>
      </c>
      <c r="DJ65" s="239" t="str">
        <f t="shared" si="917"/>
        <v>Norway</v>
      </c>
      <c r="DK65" s="240">
        <f t="shared" si="50"/>
        <v>14</v>
      </c>
      <c r="DL65" s="239" t="str">
        <f t="shared" si="918"/>
        <v>Senegal</v>
      </c>
      <c r="DM65" s="275"/>
      <c r="DN65" s="275"/>
      <c r="DO65" s="271"/>
      <c r="DP65" s="240" t="str">
        <f t="shared" si="919"/>
        <v/>
      </c>
      <c r="DQ65" s="240" t="str">
        <f>IF((DP65&lt;&gt;""),IF(OR($F65&lt;&gt;$G65,PrSettings!$M$4="●"),(($F65-$G65)=(DM65-DN65))*1,0),"")</f>
        <v/>
      </c>
      <c r="DR65" s="240" t="str">
        <f t="shared" si="920"/>
        <v/>
      </c>
      <c r="DS65" s="240" t="str">
        <f>IF(DP65&lt;&gt;"",IF(ABS($F65-$G65)&gt;=PrSettings!$M$7,(ABS($F65-$G65-DM65+DN65)&lt;=1)*1,IF(AND(DP65,$F65=$G65,$F65&gt;=PrSettings!$M$6),(ABS(DM65-$F65)&lt;=1)*1,IF(AND(DP65,$F65+$G65&gt;=PrSettings!$M$8),(ABS(DM65-$F65)+ABS(DN65-$G65)&lt;=1)*1,""))),"")</f>
        <v/>
      </c>
      <c r="DT65" s="273"/>
      <c r="DV65" s="238">
        <f t="shared" si="9"/>
        <v>31</v>
      </c>
      <c r="DW65" s="239" t="str">
        <f t="shared" si="921"/>
        <v>Norway</v>
      </c>
      <c r="DX65" s="240">
        <f t="shared" si="53"/>
        <v>14</v>
      </c>
      <c r="DY65" s="239" t="str">
        <f t="shared" si="922"/>
        <v>Senegal</v>
      </c>
      <c r="DZ65" s="275"/>
      <c r="EA65" s="275"/>
      <c r="EB65" s="271"/>
      <c r="EC65" s="240" t="str">
        <f t="shared" si="923"/>
        <v/>
      </c>
      <c r="ED65" s="240" t="str">
        <f>IF((EC65&lt;&gt;""),IF(OR($F65&lt;&gt;$G65,PrSettings!$M$4="●"),(($F65-$G65)=(DZ65-EA65))*1,0),"")</f>
        <v/>
      </c>
      <c r="EE65" s="240" t="str">
        <f t="shared" si="924"/>
        <v/>
      </c>
      <c r="EF65" s="240" t="str">
        <f>IF(EC65&lt;&gt;"",IF(ABS($F65-$G65)&gt;=PrSettings!$M$7,(ABS($F65-$G65-DZ65+EA65)&lt;=1)*1,IF(AND(EC65,$F65=$G65,$F65&gt;=PrSettings!$M$6),(ABS(DZ65-$F65)&lt;=1)*1,IF(AND(EC65,$F65+$G65&gt;=PrSettings!$M$8),(ABS(DZ65-$F65)+ABS(EA65-$G65)&lt;=1)*1,""))),"")</f>
        <v/>
      </c>
      <c r="EG65" s="273"/>
      <c r="EI65" s="238">
        <f t="shared" si="10"/>
        <v>31</v>
      </c>
      <c r="EJ65" s="239" t="str">
        <f t="shared" si="925"/>
        <v>Norway</v>
      </c>
      <c r="EK65" s="240">
        <f t="shared" si="56"/>
        <v>14</v>
      </c>
      <c r="EL65" s="239" t="str">
        <f t="shared" si="926"/>
        <v>Senegal</v>
      </c>
      <c r="EM65" s="275"/>
      <c r="EN65" s="275"/>
      <c r="EO65" s="271"/>
      <c r="EP65" s="240" t="str">
        <f t="shared" si="927"/>
        <v/>
      </c>
      <c r="EQ65" s="240" t="str">
        <f>IF((EP65&lt;&gt;""),IF(OR($F65&lt;&gt;$G65,PrSettings!$M$4="●"),(($F65-$G65)=(EM65-EN65))*1,0),"")</f>
        <v/>
      </c>
      <c r="ER65" s="240" t="str">
        <f t="shared" si="928"/>
        <v/>
      </c>
      <c r="ES65" s="240" t="str">
        <f>IF(EP65&lt;&gt;"",IF(ABS($F65-$G65)&gt;=PrSettings!$M$7,(ABS($F65-$G65-EM65+EN65)&lt;=1)*1,IF(AND(EP65,$F65=$G65,$F65&gt;=PrSettings!$M$6),(ABS(EM65-$F65)&lt;=1)*1,IF(AND(EP65,$F65+$G65&gt;=PrSettings!$M$8),(ABS(EM65-$F65)+ABS(EN65-$G65)&lt;=1)*1,""))),"")</f>
        <v/>
      </c>
      <c r="ET65" s="273"/>
      <c r="EV65" s="238">
        <f t="shared" si="11"/>
        <v>31</v>
      </c>
      <c r="EW65" s="239" t="str">
        <f t="shared" si="929"/>
        <v>Norway</v>
      </c>
      <c r="EX65" s="240">
        <f t="shared" si="59"/>
        <v>14</v>
      </c>
      <c r="EY65" s="239" t="str">
        <f t="shared" si="930"/>
        <v>Senegal</v>
      </c>
      <c r="EZ65" s="275"/>
      <c r="FA65" s="275"/>
      <c r="FB65" s="271"/>
      <c r="FC65" s="240" t="str">
        <f t="shared" si="931"/>
        <v/>
      </c>
      <c r="FD65" s="240" t="str">
        <f>IF((FC65&lt;&gt;""),IF(OR($F65&lt;&gt;$G65,PrSettings!$M$4="●"),(($F65-$G65)=(EZ65-FA65))*1,0),"")</f>
        <v/>
      </c>
      <c r="FE65" s="240" t="str">
        <f t="shared" si="932"/>
        <v/>
      </c>
      <c r="FF65" s="240" t="str">
        <f>IF(FC65&lt;&gt;"",IF(ABS($F65-$G65)&gt;=PrSettings!$M$7,(ABS($F65-$G65-EZ65+FA65)&lt;=1)*1,IF(AND(FC65,$F65=$G65,$F65&gt;=PrSettings!$M$6),(ABS(EZ65-$F65)&lt;=1)*1,IF(AND(FC65,$F65+$G65&gt;=PrSettings!$M$8),(ABS(EZ65-$F65)+ABS(FA65-$G65)&lt;=1)*1,""))),"")</f>
        <v/>
      </c>
      <c r="FG65" s="273"/>
      <c r="FI65" s="238">
        <f t="shared" si="12"/>
        <v>31</v>
      </c>
      <c r="FJ65" s="239" t="str">
        <f t="shared" si="933"/>
        <v>Norway</v>
      </c>
      <c r="FK65" s="240">
        <f t="shared" si="62"/>
        <v>14</v>
      </c>
      <c r="FL65" s="239" t="str">
        <f t="shared" si="934"/>
        <v>Senegal</v>
      </c>
      <c r="FM65" s="275"/>
      <c r="FN65" s="275"/>
      <c r="FO65" s="271"/>
      <c r="FP65" s="240" t="str">
        <f t="shared" si="935"/>
        <v/>
      </c>
      <c r="FQ65" s="240" t="str">
        <f>IF((FP65&lt;&gt;""),IF(OR($F65&lt;&gt;$G65,PrSettings!$M$4="●"),(($F65-$G65)=(FM65-FN65))*1,0),"")</f>
        <v/>
      </c>
      <c r="FR65" s="240" t="str">
        <f t="shared" si="936"/>
        <v/>
      </c>
      <c r="FS65" s="240" t="str">
        <f>IF(FP65&lt;&gt;"",IF(ABS($F65-$G65)&gt;=PrSettings!$M$7,(ABS($F65-$G65-FM65+FN65)&lt;=1)*1,IF(AND(FP65,$F65=$G65,$F65&gt;=PrSettings!$M$6),(ABS(FM65-$F65)&lt;=1)*1,IF(AND(FP65,$F65+$G65&gt;=PrSettings!$M$8),(ABS(FM65-$F65)+ABS(FN65-$G65)&lt;=1)*1,""))),"")</f>
        <v/>
      </c>
      <c r="FT65" s="273"/>
      <c r="FV65" s="238">
        <f t="shared" si="13"/>
        <v>31</v>
      </c>
      <c r="FW65" s="239" t="str">
        <f t="shared" si="937"/>
        <v>Norway</v>
      </c>
      <c r="FX65" s="240">
        <f t="shared" si="65"/>
        <v>14</v>
      </c>
      <c r="FY65" s="239" t="str">
        <f t="shared" si="938"/>
        <v>Senegal</v>
      </c>
      <c r="FZ65" s="275"/>
      <c r="GA65" s="275"/>
      <c r="GB65" s="271"/>
      <c r="GC65" s="240" t="str">
        <f t="shared" si="939"/>
        <v/>
      </c>
      <c r="GD65" s="240" t="str">
        <f>IF((GC65&lt;&gt;""),IF(OR($F65&lt;&gt;$G65,PrSettings!$M$4="●"),(($F65-$G65)=(FZ65-GA65))*1,0),"")</f>
        <v/>
      </c>
      <c r="GE65" s="240" t="str">
        <f t="shared" si="940"/>
        <v/>
      </c>
      <c r="GF65" s="240" t="str">
        <f>IF(GC65&lt;&gt;"",IF(ABS($F65-$G65)&gt;=PrSettings!$M$7,(ABS($F65-$G65-FZ65+GA65)&lt;=1)*1,IF(AND(GC65,$F65=$G65,$F65&gt;=PrSettings!$M$6),(ABS(FZ65-$F65)&lt;=1)*1,IF(AND(GC65,$F65+$G65&gt;=PrSettings!$M$8),(ABS(FZ65-$F65)+ABS(GA65-$G65)&lt;=1)*1,""))),"")</f>
        <v/>
      </c>
      <c r="GG65" s="273"/>
      <c r="GI65" s="238">
        <f t="shared" si="14"/>
        <v>31</v>
      </c>
      <c r="GJ65" s="239" t="str">
        <f t="shared" si="941"/>
        <v>Norway</v>
      </c>
      <c r="GK65" s="240">
        <f t="shared" si="68"/>
        <v>14</v>
      </c>
      <c r="GL65" s="239" t="str">
        <f t="shared" si="942"/>
        <v>Senegal</v>
      </c>
      <c r="GM65" s="275"/>
      <c r="GN65" s="275"/>
      <c r="GO65" s="271"/>
      <c r="GP65" s="240" t="str">
        <f t="shared" si="943"/>
        <v/>
      </c>
      <c r="GQ65" s="240" t="str">
        <f>IF((GP65&lt;&gt;""),IF(OR($F65&lt;&gt;$G65,PrSettings!$M$4="●"),(($F65-$G65)=(GM65-GN65))*1,0),"")</f>
        <v/>
      </c>
      <c r="GR65" s="240" t="str">
        <f t="shared" si="944"/>
        <v/>
      </c>
      <c r="GS65" s="240" t="str">
        <f>IF(GP65&lt;&gt;"",IF(ABS($F65-$G65)&gt;=PrSettings!$M$7,(ABS($F65-$G65-GM65+GN65)&lt;=1)*1,IF(AND(GP65,$F65=$G65,$F65&gt;=PrSettings!$M$6),(ABS(GM65-$F65)&lt;=1)*1,IF(AND(GP65,$F65+$G65&gt;=PrSettings!$M$8),(ABS(GM65-$F65)+ABS(GN65-$G65)&lt;=1)*1,""))),"")</f>
        <v/>
      </c>
      <c r="GT65" s="273"/>
      <c r="GV65" s="238">
        <f t="shared" si="15"/>
        <v>31</v>
      </c>
      <c r="GW65" s="239" t="str">
        <f t="shared" si="945"/>
        <v>Norway</v>
      </c>
      <c r="GX65" s="240">
        <f t="shared" si="71"/>
        <v>14</v>
      </c>
      <c r="GY65" s="239" t="str">
        <f t="shared" si="946"/>
        <v>Senegal</v>
      </c>
      <c r="GZ65" s="275"/>
      <c r="HA65" s="275"/>
      <c r="HB65" s="271"/>
      <c r="HC65" s="240" t="str">
        <f t="shared" si="947"/>
        <v/>
      </c>
      <c r="HD65" s="240" t="str">
        <f>IF((HC65&lt;&gt;""),IF(OR($F65&lt;&gt;$G65,PrSettings!$M$4="●"),(($F65-$G65)=(GZ65-HA65))*1,0),"")</f>
        <v/>
      </c>
      <c r="HE65" s="240" t="str">
        <f t="shared" si="948"/>
        <v/>
      </c>
      <c r="HF65" s="240" t="str">
        <f>IF(HC65&lt;&gt;"",IF(ABS($F65-$G65)&gt;=PrSettings!$M$7,(ABS($F65-$G65-GZ65+HA65)&lt;=1)*1,IF(AND(HC65,$F65=$G65,$F65&gt;=PrSettings!$M$6),(ABS(GZ65-$F65)&lt;=1)*1,IF(AND(HC65,$F65+$G65&gt;=PrSettings!$M$8),(ABS(GZ65-$F65)+ABS(HA65-$G65)&lt;=1)*1,""))),"")</f>
        <v/>
      </c>
      <c r="HG65" s="273"/>
      <c r="HI65" s="238">
        <f t="shared" si="16"/>
        <v>31</v>
      </c>
      <c r="HJ65" s="239" t="str">
        <f t="shared" si="949"/>
        <v>Norway</v>
      </c>
      <c r="HK65" s="240">
        <f t="shared" si="74"/>
        <v>14</v>
      </c>
      <c r="HL65" s="239" t="str">
        <f t="shared" si="950"/>
        <v>Senegal</v>
      </c>
      <c r="HM65" s="275"/>
      <c r="HN65" s="275"/>
      <c r="HO65" s="271"/>
      <c r="HP65" s="240" t="str">
        <f t="shared" si="951"/>
        <v/>
      </c>
      <c r="HQ65" s="240" t="str">
        <f>IF((HP65&lt;&gt;""),IF(OR($F65&lt;&gt;$G65,PrSettings!$M$4="●"),(($F65-$G65)=(HM65-HN65))*1,0),"")</f>
        <v/>
      </c>
      <c r="HR65" s="240" t="str">
        <f t="shared" si="952"/>
        <v/>
      </c>
      <c r="HS65" s="240" t="str">
        <f>IF(HP65&lt;&gt;"",IF(ABS($F65-$G65)&gt;=PrSettings!$M$7,(ABS($F65-$G65-HM65+HN65)&lt;=1)*1,IF(AND(HP65,$F65=$G65,$F65&gt;=PrSettings!$M$6),(ABS(HM65-$F65)&lt;=1)*1,IF(AND(HP65,$F65+$G65&gt;=PrSettings!$M$8),(ABS(HM65-$F65)+ABS(HN65-$G65)&lt;=1)*1,""))),"")</f>
        <v/>
      </c>
      <c r="HT65" s="273"/>
      <c r="HV65" s="238">
        <f t="shared" si="17"/>
        <v>31</v>
      </c>
      <c r="HW65" s="239" t="str">
        <f t="shared" si="953"/>
        <v>Norway</v>
      </c>
      <c r="HX65" s="240">
        <f t="shared" si="77"/>
        <v>14</v>
      </c>
      <c r="HY65" s="239" t="str">
        <f t="shared" si="954"/>
        <v>Senegal</v>
      </c>
      <c r="HZ65" s="275"/>
      <c r="IA65" s="275"/>
      <c r="IB65" s="271"/>
      <c r="IC65" s="240" t="str">
        <f t="shared" si="955"/>
        <v/>
      </c>
      <c r="ID65" s="240" t="str">
        <f>IF((IC65&lt;&gt;""),IF(OR($F65&lt;&gt;$G65,PrSettings!$M$4="●"),(($F65-$G65)=(HZ65-IA65))*1,0),"")</f>
        <v/>
      </c>
      <c r="IE65" s="240" t="str">
        <f t="shared" si="956"/>
        <v/>
      </c>
      <c r="IF65" s="240" t="str">
        <f>IF(IC65&lt;&gt;"",IF(ABS($F65-$G65)&gt;=PrSettings!$M$7,(ABS($F65-$G65-HZ65+IA65)&lt;=1)*1,IF(AND(IC65,$F65=$G65,$F65&gt;=PrSettings!$M$6),(ABS(HZ65-$F65)&lt;=1)*1,IF(AND(IC65,$F65+$G65&gt;=PrSettings!$M$8),(ABS(HZ65-$F65)+ABS(IA65-$G65)&lt;=1)*1,""))),"")</f>
        <v/>
      </c>
      <c r="IG65" s="273"/>
      <c r="II65" s="238">
        <f t="shared" si="18"/>
        <v>31</v>
      </c>
      <c r="IJ65" s="239" t="str">
        <f t="shared" si="957"/>
        <v>Norway</v>
      </c>
      <c r="IK65" s="240">
        <f t="shared" si="80"/>
        <v>14</v>
      </c>
      <c r="IL65" s="239" t="str">
        <f t="shared" si="958"/>
        <v>Senegal</v>
      </c>
      <c r="IM65" s="275"/>
      <c r="IN65" s="275"/>
      <c r="IO65" s="271"/>
      <c r="IP65" s="240" t="str">
        <f t="shared" si="959"/>
        <v/>
      </c>
      <c r="IQ65" s="240" t="str">
        <f>IF((IP65&lt;&gt;""),IF(OR($F65&lt;&gt;$G65,PrSettings!$M$4="●"),(($F65-$G65)=(IM65-IN65))*1,0),"")</f>
        <v/>
      </c>
      <c r="IR65" s="240" t="str">
        <f t="shared" si="960"/>
        <v/>
      </c>
      <c r="IS65" s="240" t="str">
        <f>IF(IP65&lt;&gt;"",IF(ABS($F65-$G65)&gt;=PrSettings!$M$7,(ABS($F65-$G65-IM65+IN65)&lt;=1)*1,IF(AND(IP65,$F65=$G65,$F65&gt;=PrSettings!$M$6),(ABS(IM65-$F65)&lt;=1)*1,IF(AND(IP65,$F65+$G65&gt;=PrSettings!$M$8),(ABS(IM65-$F65)+ABS(IN65-$G65)&lt;=1)*1,""))),"")</f>
        <v/>
      </c>
      <c r="IT65" s="273"/>
      <c r="IV65" s="238">
        <f t="shared" si="19"/>
        <v>31</v>
      </c>
      <c r="IW65" s="239" t="str">
        <f t="shared" si="961"/>
        <v>Norway</v>
      </c>
      <c r="IX65" s="240">
        <f t="shared" si="83"/>
        <v>14</v>
      </c>
      <c r="IY65" s="239" t="str">
        <f t="shared" si="962"/>
        <v>Senegal</v>
      </c>
      <c r="IZ65" s="275"/>
      <c r="JA65" s="275"/>
      <c r="JB65" s="271"/>
      <c r="JC65" s="240" t="str">
        <f t="shared" si="963"/>
        <v/>
      </c>
      <c r="JD65" s="240" t="str">
        <f>IF((JC65&lt;&gt;""),IF(OR($F65&lt;&gt;$G65,PrSettings!$M$4="●"),(($F65-$G65)=(IZ65-JA65))*1,0),"")</f>
        <v/>
      </c>
      <c r="JE65" s="240" t="str">
        <f t="shared" si="964"/>
        <v/>
      </c>
      <c r="JF65" s="240" t="str">
        <f>IF(JC65&lt;&gt;"",IF(ABS($F65-$G65)&gt;=PrSettings!$M$7,(ABS($F65-$G65-IZ65+JA65)&lt;=1)*1,IF(AND(JC65,$F65=$G65,$F65&gt;=PrSettings!$M$6),(ABS(IZ65-$F65)&lt;=1)*1,IF(AND(JC65,$F65+$G65&gt;=PrSettings!$M$8),(ABS(IZ65-$F65)+ABS(JA65-$G65)&lt;=1)*1,""))),"")</f>
        <v/>
      </c>
      <c r="JG65" s="273"/>
      <c r="JI65" s="238">
        <f t="shared" si="20"/>
        <v>31</v>
      </c>
      <c r="JJ65" s="239" t="str">
        <f t="shared" si="965"/>
        <v>Norway</v>
      </c>
      <c r="JK65" s="240">
        <f t="shared" si="86"/>
        <v>14</v>
      </c>
      <c r="JL65" s="239" t="str">
        <f t="shared" si="966"/>
        <v>Senegal</v>
      </c>
      <c r="JM65" s="275"/>
      <c r="JN65" s="275"/>
      <c r="JO65" s="271"/>
      <c r="JP65" s="240" t="str">
        <f t="shared" si="967"/>
        <v/>
      </c>
      <c r="JQ65" s="240" t="str">
        <f>IF((JP65&lt;&gt;""),IF(OR($F65&lt;&gt;$G65,PrSettings!$M$4="●"),(($F65-$G65)=(JM65-JN65))*1,0),"")</f>
        <v/>
      </c>
      <c r="JR65" s="240" t="str">
        <f t="shared" si="968"/>
        <v/>
      </c>
      <c r="JS65" s="240" t="str">
        <f>IF(JP65&lt;&gt;"",IF(ABS($F65-$G65)&gt;=PrSettings!$M$7,(ABS($F65-$G65-JM65+JN65)&lt;=1)*1,IF(AND(JP65,$F65=$G65,$F65&gt;=PrSettings!$M$6),(ABS(JM65-$F65)&lt;=1)*1,IF(AND(JP65,$F65+$G65&gt;=PrSettings!$M$8),(ABS(JM65-$F65)+ABS(JN65-$G65)&lt;=1)*1,""))),"")</f>
        <v/>
      </c>
      <c r="JT65" s="273"/>
      <c r="JV65" s="238">
        <f t="shared" si="21"/>
        <v>31</v>
      </c>
      <c r="JW65" s="239" t="str">
        <f t="shared" si="969"/>
        <v>Norway</v>
      </c>
      <c r="JX65" s="240">
        <f t="shared" si="89"/>
        <v>14</v>
      </c>
      <c r="JY65" s="239" t="str">
        <f t="shared" si="970"/>
        <v>Senegal</v>
      </c>
      <c r="JZ65" s="275"/>
      <c r="KA65" s="275"/>
      <c r="KB65" s="271"/>
      <c r="KC65" s="240" t="str">
        <f t="shared" si="971"/>
        <v/>
      </c>
      <c r="KD65" s="240" t="str">
        <f>IF((KC65&lt;&gt;""),IF(OR($F65&lt;&gt;$G65,PrSettings!$M$4="●"),(($F65-$G65)=(JZ65-KA65))*1,0),"")</f>
        <v/>
      </c>
      <c r="KE65" s="240" t="str">
        <f t="shared" si="972"/>
        <v/>
      </c>
      <c r="KF65" s="240" t="str">
        <f>IF(KC65&lt;&gt;"",IF(ABS($F65-$G65)&gt;=PrSettings!$M$7,(ABS($F65-$G65-JZ65+KA65)&lt;=1)*1,IF(AND(KC65,$F65=$G65,$F65&gt;=PrSettings!$M$6),(ABS(JZ65-$F65)&lt;=1)*1,IF(AND(KC65,$F65+$G65&gt;=PrSettings!$M$8),(ABS(JZ65-$F65)+ABS(KA65-$G65)&lt;=1)*1,""))),"")</f>
        <v/>
      </c>
      <c r="KG65" s="273"/>
      <c r="KI65" s="238">
        <f t="shared" si="22"/>
        <v>31</v>
      </c>
      <c r="KJ65" s="239" t="str">
        <f t="shared" si="973"/>
        <v>Norway</v>
      </c>
      <c r="KK65" s="240">
        <f t="shared" si="92"/>
        <v>14</v>
      </c>
      <c r="KL65" s="239" t="str">
        <f t="shared" si="974"/>
        <v>Senegal</v>
      </c>
      <c r="KM65" s="275"/>
      <c r="KN65" s="275"/>
      <c r="KO65" s="271"/>
      <c r="KP65" s="240" t="str">
        <f t="shared" si="975"/>
        <v/>
      </c>
      <c r="KQ65" s="240" t="str">
        <f>IF((KP65&lt;&gt;""),IF(OR($F65&lt;&gt;$G65,PrSettings!$M$4="●"),(($F65-$G65)=(KM65-KN65))*1,0),"")</f>
        <v/>
      </c>
      <c r="KR65" s="240" t="str">
        <f t="shared" si="976"/>
        <v/>
      </c>
      <c r="KS65" s="240" t="str">
        <f>IF(KP65&lt;&gt;"",IF(ABS($F65-$G65)&gt;=PrSettings!$M$7,(ABS($F65-$G65-KM65+KN65)&lt;=1)*1,IF(AND(KP65,$F65=$G65,$F65&gt;=PrSettings!$M$6),(ABS(KM65-$F65)&lt;=1)*1,IF(AND(KP65,$F65+$G65&gt;=PrSettings!$M$8),(ABS(KM65-$F65)+ABS(KN65-$G65)&lt;=1)*1,""))),"")</f>
        <v/>
      </c>
      <c r="KT65" s="273"/>
      <c r="KV65" s="238">
        <f t="shared" si="23"/>
        <v>31</v>
      </c>
      <c r="KW65" s="239" t="str">
        <f t="shared" si="977"/>
        <v>Norway</v>
      </c>
      <c r="KX65" s="240">
        <f t="shared" si="95"/>
        <v>14</v>
      </c>
      <c r="KY65" s="239" t="str">
        <f t="shared" si="978"/>
        <v>Senegal</v>
      </c>
      <c r="KZ65" s="275"/>
      <c r="LA65" s="275"/>
      <c r="LB65" s="271"/>
      <c r="LC65" s="240" t="str">
        <f t="shared" si="979"/>
        <v/>
      </c>
      <c r="LD65" s="240" t="str">
        <f>IF((LC65&lt;&gt;""),IF(OR($F65&lt;&gt;$G65,PrSettings!$M$4="●"),(($F65-$G65)=(KZ65-LA65))*1,0),"")</f>
        <v/>
      </c>
      <c r="LE65" s="240" t="str">
        <f t="shared" si="980"/>
        <v/>
      </c>
      <c r="LF65" s="240" t="str">
        <f>IF(LC65&lt;&gt;"",IF(ABS($F65-$G65)&gt;=PrSettings!$M$7,(ABS($F65-$G65-KZ65+LA65)&lt;=1)*1,IF(AND(LC65,$F65=$G65,$F65&gt;=PrSettings!$M$6),(ABS(KZ65-$F65)&lt;=1)*1,IF(AND(LC65,$F65+$G65&gt;=PrSettings!$M$8),(ABS(KZ65-$F65)+ABS(LA65-$G65)&lt;=1)*1,""))),"")</f>
        <v/>
      </c>
      <c r="LG65" s="273"/>
      <c r="LI65" s="238">
        <f t="shared" si="24"/>
        <v>31</v>
      </c>
      <c r="LJ65" s="239" t="str">
        <f t="shared" si="981"/>
        <v>Norway</v>
      </c>
      <c r="LK65" s="240">
        <f t="shared" si="98"/>
        <v>14</v>
      </c>
      <c r="LL65" s="239" t="str">
        <f t="shared" si="982"/>
        <v>Senegal</v>
      </c>
      <c r="LM65" s="275"/>
      <c r="LN65" s="275"/>
      <c r="LO65" s="271"/>
      <c r="LP65" s="240" t="str">
        <f t="shared" si="983"/>
        <v/>
      </c>
      <c r="LQ65" s="240" t="str">
        <f>IF((LP65&lt;&gt;""),IF(OR($F65&lt;&gt;$G65,PrSettings!$M$4="●"),(($F65-$G65)=(LM65-LN65))*1,0),"")</f>
        <v/>
      </c>
      <c r="LR65" s="240" t="str">
        <f t="shared" si="984"/>
        <v/>
      </c>
      <c r="LS65" s="240" t="str">
        <f>IF(LP65&lt;&gt;"",IF(ABS($F65-$G65)&gt;=PrSettings!$M$7,(ABS($F65-$G65-LM65+LN65)&lt;=1)*1,IF(AND(LP65,$F65=$G65,$F65&gt;=PrSettings!$M$6),(ABS(LM65-$F65)&lt;=1)*1,IF(AND(LP65,$F65+$G65&gt;=PrSettings!$M$8),(ABS(LM65-$F65)+ABS(LN65-$G65)&lt;=1)*1,""))),"")</f>
        <v/>
      </c>
      <c r="LT65" s="273"/>
      <c r="LV65" s="238">
        <f t="shared" si="25"/>
        <v>31</v>
      </c>
      <c r="LW65" s="239" t="str">
        <f t="shared" si="985"/>
        <v>Norway</v>
      </c>
      <c r="LX65" s="240">
        <f t="shared" si="101"/>
        <v>14</v>
      </c>
      <c r="LY65" s="239" t="str">
        <f t="shared" si="986"/>
        <v>Senegal</v>
      </c>
      <c r="LZ65" s="275"/>
      <c r="MA65" s="275"/>
      <c r="MB65" s="271"/>
      <c r="MC65" s="240" t="str">
        <f t="shared" si="987"/>
        <v/>
      </c>
      <c r="MD65" s="240" t="str">
        <f>IF((MC65&lt;&gt;""),IF(OR($F65&lt;&gt;$G65,PrSettings!$M$4="●"),(($F65-$G65)=(LZ65-MA65))*1,0),"")</f>
        <v/>
      </c>
      <c r="ME65" s="240" t="str">
        <f t="shared" si="988"/>
        <v/>
      </c>
      <c r="MF65" s="240" t="str">
        <f>IF(MC65&lt;&gt;"",IF(ABS($F65-$G65)&gt;=PrSettings!$M$7,(ABS($F65-$G65-LZ65+MA65)&lt;=1)*1,IF(AND(MC65,$F65=$G65,$F65&gt;=PrSettings!$M$6),(ABS(LZ65-$F65)&lt;=1)*1,IF(AND(MC65,$F65+$G65&gt;=PrSettings!$M$8),(ABS(LZ65-$F65)+ABS(MA65-$G65)&lt;=1)*1,""))),"")</f>
        <v/>
      </c>
      <c r="MG65" s="273"/>
    </row>
    <row r="66" spans="2:345" x14ac:dyDescent="0.25">
      <c r="B66" s="238">
        <f>INDEX(Groups!$C$7:$C$65,MATCH(C66,Groups!$D$7:$D$65,0))</f>
        <v>31</v>
      </c>
      <c r="C66" s="239" t="str">
        <f>CalcI!$P$26</f>
        <v>Norway</v>
      </c>
      <c r="D66" s="240">
        <f>INDEX(Groups!$C$7:$C$65,MATCH(E66,Groups!$D$7:$D$65,0))</f>
        <v>1</v>
      </c>
      <c r="E66" s="239" t="str">
        <f>CalcI!$Q$26</f>
        <v>France</v>
      </c>
      <c r="F66" s="241" t="str">
        <f>CalcI!$R$26</f>
        <v/>
      </c>
      <c r="G66" s="242" t="str">
        <f>CalcI!$S$26</f>
        <v/>
      </c>
      <c r="I66" s="238">
        <f t="shared" si="468"/>
        <v>31</v>
      </c>
      <c r="J66" s="239" t="str">
        <f t="shared" si="885"/>
        <v>Norway</v>
      </c>
      <c r="K66" s="240">
        <f t="shared" si="26"/>
        <v>1</v>
      </c>
      <c r="L66" s="239" t="str">
        <f t="shared" si="886"/>
        <v>France</v>
      </c>
      <c r="M66" s="275"/>
      <c r="N66" s="275"/>
      <c r="O66" s="271"/>
      <c r="P66" s="240" t="str">
        <f t="shared" si="887"/>
        <v/>
      </c>
      <c r="Q66" s="240" t="str">
        <f>IF((P66&lt;&gt;""),IF(OR($F66&lt;&gt;$G66,PrSettings!$M$4="●"),(($F66-$G66)=(M66-N66))*1,0),"")</f>
        <v/>
      </c>
      <c r="R66" s="240" t="str">
        <f t="shared" si="888"/>
        <v/>
      </c>
      <c r="S66" s="240" t="str">
        <f>IF(P66&lt;&gt;"",IF(ABS($F66-$G66)&gt;=PrSettings!$M$7,(ABS($F66-$G66-M66+N66)&lt;=1)*1,IF(AND(P66,$F66=$G66,$F66&gt;=PrSettings!$M$6),(ABS(M66-$F66)&lt;=1)*1,IF(AND(P66,$F66+$G66&gt;=PrSettings!$M$8),(ABS(M66-$F66)+ABS(N66-$G66)&lt;=1)*1,""))),"")</f>
        <v/>
      </c>
      <c r="T66" s="273"/>
      <c r="V66" s="238">
        <f t="shared" si="1"/>
        <v>31</v>
      </c>
      <c r="W66" s="239" t="str">
        <f t="shared" si="889"/>
        <v>Norway</v>
      </c>
      <c r="X66" s="240">
        <f t="shared" si="29"/>
        <v>1</v>
      </c>
      <c r="Y66" s="239" t="str">
        <f t="shared" si="890"/>
        <v>France</v>
      </c>
      <c r="Z66" s="275"/>
      <c r="AA66" s="275"/>
      <c r="AB66" s="271"/>
      <c r="AC66" s="240" t="str">
        <f t="shared" si="891"/>
        <v/>
      </c>
      <c r="AD66" s="240" t="str">
        <f>IF((AC66&lt;&gt;""),IF(OR($F66&lt;&gt;$G66,PrSettings!$M$4="●"),(($F66-$G66)=(Z66-AA66))*1,0),"")</f>
        <v/>
      </c>
      <c r="AE66" s="240" t="str">
        <f t="shared" si="892"/>
        <v/>
      </c>
      <c r="AF66" s="240" t="str">
        <f>IF(AC66&lt;&gt;"",IF(ABS($F66-$G66)&gt;=PrSettings!$M$7,(ABS($F66-$G66-Z66+AA66)&lt;=1)*1,IF(AND(AC66,$F66=$G66,$F66&gt;=PrSettings!$M$6),(ABS(Z66-$F66)&lt;=1)*1,IF(AND(AC66,$F66+$G66&gt;=PrSettings!$M$8),(ABS(Z66-$F66)+ABS(AA66-$G66)&lt;=1)*1,""))),"")</f>
        <v/>
      </c>
      <c r="AG66" s="273"/>
      <c r="AI66" s="238">
        <f t="shared" si="2"/>
        <v>31</v>
      </c>
      <c r="AJ66" s="239" t="str">
        <f t="shared" si="893"/>
        <v>Norway</v>
      </c>
      <c r="AK66" s="240">
        <f t="shared" si="32"/>
        <v>1</v>
      </c>
      <c r="AL66" s="239" t="str">
        <f t="shared" si="894"/>
        <v>France</v>
      </c>
      <c r="AM66" s="275"/>
      <c r="AN66" s="275"/>
      <c r="AO66" s="271"/>
      <c r="AP66" s="240" t="str">
        <f t="shared" si="895"/>
        <v/>
      </c>
      <c r="AQ66" s="240" t="str">
        <f>IF((AP66&lt;&gt;""),IF(OR($F66&lt;&gt;$G66,PrSettings!$M$4="●"),(($F66-$G66)=(AM66-AN66))*1,0),"")</f>
        <v/>
      </c>
      <c r="AR66" s="240" t="str">
        <f t="shared" si="896"/>
        <v/>
      </c>
      <c r="AS66" s="240" t="str">
        <f>IF(AP66&lt;&gt;"",IF(ABS($F66-$G66)&gt;=PrSettings!$M$7,(ABS($F66-$G66-AM66+AN66)&lt;=1)*1,IF(AND(AP66,$F66=$G66,$F66&gt;=PrSettings!$M$6),(ABS(AM66-$F66)&lt;=1)*1,IF(AND(AP66,$F66+$G66&gt;=PrSettings!$M$8),(ABS(AM66-$F66)+ABS(AN66-$G66)&lt;=1)*1,""))),"")</f>
        <v/>
      </c>
      <c r="AT66" s="273"/>
      <c r="AV66" s="238">
        <f t="shared" si="3"/>
        <v>31</v>
      </c>
      <c r="AW66" s="239" t="str">
        <f t="shared" si="897"/>
        <v>Norway</v>
      </c>
      <c r="AX66" s="240">
        <f t="shared" si="35"/>
        <v>1</v>
      </c>
      <c r="AY66" s="239" t="str">
        <f t="shared" si="898"/>
        <v>France</v>
      </c>
      <c r="AZ66" s="275"/>
      <c r="BA66" s="275"/>
      <c r="BB66" s="271"/>
      <c r="BC66" s="240" t="str">
        <f t="shared" si="899"/>
        <v/>
      </c>
      <c r="BD66" s="240" t="str">
        <f>IF((BC66&lt;&gt;""),IF(OR($F66&lt;&gt;$G66,PrSettings!$M$4="●"),(($F66-$G66)=(AZ66-BA66))*1,0),"")</f>
        <v/>
      </c>
      <c r="BE66" s="240" t="str">
        <f t="shared" si="900"/>
        <v/>
      </c>
      <c r="BF66" s="240" t="str">
        <f>IF(BC66&lt;&gt;"",IF(ABS($F66-$G66)&gt;=PrSettings!$M$7,(ABS($F66-$G66-AZ66+BA66)&lt;=1)*1,IF(AND(BC66,$F66=$G66,$F66&gt;=PrSettings!$M$6),(ABS(AZ66-$F66)&lt;=1)*1,IF(AND(BC66,$F66+$G66&gt;=PrSettings!$M$8),(ABS(AZ66-$F66)+ABS(BA66-$G66)&lt;=1)*1,""))),"")</f>
        <v/>
      </c>
      <c r="BG66" s="273"/>
      <c r="BI66" s="238">
        <f t="shared" si="4"/>
        <v>31</v>
      </c>
      <c r="BJ66" s="239" t="str">
        <f t="shared" si="901"/>
        <v>Norway</v>
      </c>
      <c r="BK66" s="240">
        <f t="shared" si="38"/>
        <v>1</v>
      </c>
      <c r="BL66" s="239" t="str">
        <f t="shared" si="902"/>
        <v>France</v>
      </c>
      <c r="BM66" s="275"/>
      <c r="BN66" s="275"/>
      <c r="BO66" s="271"/>
      <c r="BP66" s="240" t="str">
        <f t="shared" si="903"/>
        <v/>
      </c>
      <c r="BQ66" s="240" t="str">
        <f>IF((BP66&lt;&gt;""),IF(OR($F66&lt;&gt;$G66,PrSettings!$M$4="●"),(($F66-$G66)=(BM66-BN66))*1,0),"")</f>
        <v/>
      </c>
      <c r="BR66" s="240" t="str">
        <f t="shared" si="904"/>
        <v/>
      </c>
      <c r="BS66" s="240" t="str">
        <f>IF(BP66&lt;&gt;"",IF(ABS($F66-$G66)&gt;=PrSettings!$M$7,(ABS($F66-$G66-BM66+BN66)&lt;=1)*1,IF(AND(BP66,$F66=$G66,$F66&gt;=PrSettings!$M$6),(ABS(BM66-$F66)&lt;=1)*1,IF(AND(BP66,$F66+$G66&gt;=PrSettings!$M$8),(ABS(BM66-$F66)+ABS(BN66-$G66)&lt;=1)*1,""))),"")</f>
        <v/>
      </c>
      <c r="BT66" s="273"/>
      <c r="BV66" s="238">
        <f t="shared" si="5"/>
        <v>31</v>
      </c>
      <c r="BW66" s="239" t="str">
        <f t="shared" si="905"/>
        <v>Norway</v>
      </c>
      <c r="BX66" s="240">
        <f t="shared" si="41"/>
        <v>1</v>
      </c>
      <c r="BY66" s="239" t="str">
        <f t="shared" si="906"/>
        <v>France</v>
      </c>
      <c r="BZ66" s="275"/>
      <c r="CA66" s="275"/>
      <c r="CB66" s="271"/>
      <c r="CC66" s="240" t="str">
        <f t="shared" si="907"/>
        <v/>
      </c>
      <c r="CD66" s="240" t="str">
        <f>IF((CC66&lt;&gt;""),IF(OR($F66&lt;&gt;$G66,PrSettings!$M$4="●"),(($F66-$G66)=(BZ66-CA66))*1,0),"")</f>
        <v/>
      </c>
      <c r="CE66" s="240" t="str">
        <f t="shared" si="908"/>
        <v/>
      </c>
      <c r="CF66" s="240" t="str">
        <f>IF(CC66&lt;&gt;"",IF(ABS($F66-$G66)&gt;=PrSettings!$M$7,(ABS($F66-$G66-BZ66+CA66)&lt;=1)*1,IF(AND(CC66,$F66=$G66,$F66&gt;=PrSettings!$M$6),(ABS(BZ66-$F66)&lt;=1)*1,IF(AND(CC66,$F66+$G66&gt;=PrSettings!$M$8),(ABS(BZ66-$F66)+ABS(CA66-$G66)&lt;=1)*1,""))),"")</f>
        <v/>
      </c>
      <c r="CG66" s="273"/>
      <c r="CI66" s="238">
        <f t="shared" si="6"/>
        <v>31</v>
      </c>
      <c r="CJ66" s="239" t="str">
        <f t="shared" si="909"/>
        <v>Norway</v>
      </c>
      <c r="CK66" s="240">
        <f t="shared" si="44"/>
        <v>1</v>
      </c>
      <c r="CL66" s="239" t="str">
        <f t="shared" si="910"/>
        <v>France</v>
      </c>
      <c r="CM66" s="275"/>
      <c r="CN66" s="275"/>
      <c r="CO66" s="271"/>
      <c r="CP66" s="240" t="str">
        <f t="shared" si="911"/>
        <v/>
      </c>
      <c r="CQ66" s="240" t="str">
        <f>IF((CP66&lt;&gt;""),IF(OR($F66&lt;&gt;$G66,PrSettings!$M$4="●"),(($F66-$G66)=(CM66-CN66))*1,0),"")</f>
        <v/>
      </c>
      <c r="CR66" s="240" t="str">
        <f t="shared" si="912"/>
        <v/>
      </c>
      <c r="CS66" s="240" t="str">
        <f>IF(CP66&lt;&gt;"",IF(ABS($F66-$G66)&gt;=PrSettings!$M$7,(ABS($F66-$G66-CM66+CN66)&lt;=1)*1,IF(AND(CP66,$F66=$G66,$F66&gt;=PrSettings!$M$6),(ABS(CM66-$F66)&lt;=1)*1,IF(AND(CP66,$F66+$G66&gt;=PrSettings!$M$8),(ABS(CM66-$F66)+ABS(CN66-$G66)&lt;=1)*1,""))),"")</f>
        <v/>
      </c>
      <c r="CT66" s="273"/>
      <c r="CV66" s="238">
        <f t="shared" si="7"/>
        <v>31</v>
      </c>
      <c r="CW66" s="239" t="str">
        <f t="shared" si="913"/>
        <v>Norway</v>
      </c>
      <c r="CX66" s="240">
        <f t="shared" si="47"/>
        <v>1</v>
      </c>
      <c r="CY66" s="239" t="str">
        <f t="shared" si="914"/>
        <v>France</v>
      </c>
      <c r="CZ66" s="275"/>
      <c r="DA66" s="275"/>
      <c r="DB66" s="271"/>
      <c r="DC66" s="240" t="str">
        <f t="shared" si="915"/>
        <v/>
      </c>
      <c r="DD66" s="240" t="str">
        <f>IF((DC66&lt;&gt;""),IF(OR($F66&lt;&gt;$G66,PrSettings!$M$4="●"),(($F66-$G66)=(CZ66-DA66))*1,0),"")</f>
        <v/>
      </c>
      <c r="DE66" s="240" t="str">
        <f t="shared" si="916"/>
        <v/>
      </c>
      <c r="DF66" s="240" t="str">
        <f>IF(DC66&lt;&gt;"",IF(ABS($F66-$G66)&gt;=PrSettings!$M$7,(ABS($F66-$G66-CZ66+DA66)&lt;=1)*1,IF(AND(DC66,$F66=$G66,$F66&gt;=PrSettings!$M$6),(ABS(CZ66-$F66)&lt;=1)*1,IF(AND(DC66,$F66+$G66&gt;=PrSettings!$M$8),(ABS(CZ66-$F66)+ABS(DA66-$G66)&lt;=1)*1,""))),"")</f>
        <v/>
      </c>
      <c r="DG66" s="273"/>
      <c r="DI66" s="238">
        <f t="shared" si="8"/>
        <v>31</v>
      </c>
      <c r="DJ66" s="239" t="str">
        <f t="shared" si="917"/>
        <v>Norway</v>
      </c>
      <c r="DK66" s="240">
        <f t="shared" si="50"/>
        <v>1</v>
      </c>
      <c r="DL66" s="239" t="str">
        <f t="shared" si="918"/>
        <v>France</v>
      </c>
      <c r="DM66" s="275"/>
      <c r="DN66" s="275"/>
      <c r="DO66" s="271"/>
      <c r="DP66" s="240" t="str">
        <f t="shared" si="919"/>
        <v/>
      </c>
      <c r="DQ66" s="240" t="str">
        <f>IF((DP66&lt;&gt;""),IF(OR($F66&lt;&gt;$G66,PrSettings!$M$4="●"),(($F66-$G66)=(DM66-DN66))*1,0),"")</f>
        <v/>
      </c>
      <c r="DR66" s="240" t="str">
        <f t="shared" si="920"/>
        <v/>
      </c>
      <c r="DS66" s="240" t="str">
        <f>IF(DP66&lt;&gt;"",IF(ABS($F66-$G66)&gt;=PrSettings!$M$7,(ABS($F66-$G66-DM66+DN66)&lt;=1)*1,IF(AND(DP66,$F66=$G66,$F66&gt;=PrSettings!$M$6),(ABS(DM66-$F66)&lt;=1)*1,IF(AND(DP66,$F66+$G66&gt;=PrSettings!$M$8),(ABS(DM66-$F66)+ABS(DN66-$G66)&lt;=1)*1,""))),"")</f>
        <v/>
      </c>
      <c r="DT66" s="273"/>
      <c r="DV66" s="238">
        <f t="shared" si="9"/>
        <v>31</v>
      </c>
      <c r="DW66" s="239" t="str">
        <f t="shared" si="921"/>
        <v>Norway</v>
      </c>
      <c r="DX66" s="240">
        <f t="shared" si="53"/>
        <v>1</v>
      </c>
      <c r="DY66" s="239" t="str">
        <f t="shared" si="922"/>
        <v>France</v>
      </c>
      <c r="DZ66" s="275"/>
      <c r="EA66" s="275"/>
      <c r="EB66" s="271"/>
      <c r="EC66" s="240" t="str">
        <f t="shared" si="923"/>
        <v/>
      </c>
      <c r="ED66" s="240" t="str">
        <f>IF((EC66&lt;&gt;""),IF(OR($F66&lt;&gt;$G66,PrSettings!$M$4="●"),(($F66-$G66)=(DZ66-EA66))*1,0),"")</f>
        <v/>
      </c>
      <c r="EE66" s="240" t="str">
        <f t="shared" si="924"/>
        <v/>
      </c>
      <c r="EF66" s="240" t="str">
        <f>IF(EC66&lt;&gt;"",IF(ABS($F66-$G66)&gt;=PrSettings!$M$7,(ABS($F66-$G66-DZ66+EA66)&lt;=1)*1,IF(AND(EC66,$F66=$G66,$F66&gt;=PrSettings!$M$6),(ABS(DZ66-$F66)&lt;=1)*1,IF(AND(EC66,$F66+$G66&gt;=PrSettings!$M$8),(ABS(DZ66-$F66)+ABS(EA66-$G66)&lt;=1)*1,""))),"")</f>
        <v/>
      </c>
      <c r="EG66" s="273"/>
      <c r="EI66" s="238">
        <f t="shared" si="10"/>
        <v>31</v>
      </c>
      <c r="EJ66" s="239" t="str">
        <f t="shared" si="925"/>
        <v>Norway</v>
      </c>
      <c r="EK66" s="240">
        <f t="shared" si="56"/>
        <v>1</v>
      </c>
      <c r="EL66" s="239" t="str">
        <f t="shared" si="926"/>
        <v>France</v>
      </c>
      <c r="EM66" s="275"/>
      <c r="EN66" s="275"/>
      <c r="EO66" s="271"/>
      <c r="EP66" s="240" t="str">
        <f t="shared" si="927"/>
        <v/>
      </c>
      <c r="EQ66" s="240" t="str">
        <f>IF((EP66&lt;&gt;""),IF(OR($F66&lt;&gt;$G66,PrSettings!$M$4="●"),(($F66-$G66)=(EM66-EN66))*1,0),"")</f>
        <v/>
      </c>
      <c r="ER66" s="240" t="str">
        <f t="shared" si="928"/>
        <v/>
      </c>
      <c r="ES66" s="240" t="str">
        <f>IF(EP66&lt;&gt;"",IF(ABS($F66-$G66)&gt;=PrSettings!$M$7,(ABS($F66-$G66-EM66+EN66)&lt;=1)*1,IF(AND(EP66,$F66=$G66,$F66&gt;=PrSettings!$M$6),(ABS(EM66-$F66)&lt;=1)*1,IF(AND(EP66,$F66+$G66&gt;=PrSettings!$M$8),(ABS(EM66-$F66)+ABS(EN66-$G66)&lt;=1)*1,""))),"")</f>
        <v/>
      </c>
      <c r="ET66" s="273"/>
      <c r="EV66" s="238">
        <f t="shared" si="11"/>
        <v>31</v>
      </c>
      <c r="EW66" s="239" t="str">
        <f t="shared" si="929"/>
        <v>Norway</v>
      </c>
      <c r="EX66" s="240">
        <f t="shared" si="59"/>
        <v>1</v>
      </c>
      <c r="EY66" s="239" t="str">
        <f t="shared" si="930"/>
        <v>France</v>
      </c>
      <c r="EZ66" s="275"/>
      <c r="FA66" s="275"/>
      <c r="FB66" s="271"/>
      <c r="FC66" s="240" t="str">
        <f t="shared" si="931"/>
        <v/>
      </c>
      <c r="FD66" s="240" t="str">
        <f>IF((FC66&lt;&gt;""),IF(OR($F66&lt;&gt;$G66,PrSettings!$M$4="●"),(($F66-$G66)=(EZ66-FA66))*1,0),"")</f>
        <v/>
      </c>
      <c r="FE66" s="240" t="str">
        <f t="shared" si="932"/>
        <v/>
      </c>
      <c r="FF66" s="240" t="str">
        <f>IF(FC66&lt;&gt;"",IF(ABS($F66-$G66)&gt;=PrSettings!$M$7,(ABS($F66-$G66-EZ66+FA66)&lt;=1)*1,IF(AND(FC66,$F66=$G66,$F66&gt;=PrSettings!$M$6),(ABS(EZ66-$F66)&lt;=1)*1,IF(AND(FC66,$F66+$G66&gt;=PrSettings!$M$8),(ABS(EZ66-$F66)+ABS(FA66-$G66)&lt;=1)*1,""))),"")</f>
        <v/>
      </c>
      <c r="FG66" s="273"/>
      <c r="FI66" s="238">
        <f t="shared" si="12"/>
        <v>31</v>
      </c>
      <c r="FJ66" s="239" t="str">
        <f t="shared" si="933"/>
        <v>Norway</v>
      </c>
      <c r="FK66" s="240">
        <f t="shared" si="62"/>
        <v>1</v>
      </c>
      <c r="FL66" s="239" t="str">
        <f t="shared" si="934"/>
        <v>France</v>
      </c>
      <c r="FM66" s="275"/>
      <c r="FN66" s="275"/>
      <c r="FO66" s="271"/>
      <c r="FP66" s="240" t="str">
        <f t="shared" si="935"/>
        <v/>
      </c>
      <c r="FQ66" s="240" t="str">
        <f>IF((FP66&lt;&gt;""),IF(OR($F66&lt;&gt;$G66,PrSettings!$M$4="●"),(($F66-$G66)=(FM66-FN66))*1,0),"")</f>
        <v/>
      </c>
      <c r="FR66" s="240" t="str">
        <f t="shared" si="936"/>
        <v/>
      </c>
      <c r="FS66" s="240" t="str">
        <f>IF(FP66&lt;&gt;"",IF(ABS($F66-$G66)&gt;=PrSettings!$M$7,(ABS($F66-$G66-FM66+FN66)&lt;=1)*1,IF(AND(FP66,$F66=$G66,$F66&gt;=PrSettings!$M$6),(ABS(FM66-$F66)&lt;=1)*1,IF(AND(FP66,$F66+$G66&gt;=PrSettings!$M$8),(ABS(FM66-$F66)+ABS(FN66-$G66)&lt;=1)*1,""))),"")</f>
        <v/>
      </c>
      <c r="FT66" s="273"/>
      <c r="FV66" s="238">
        <f t="shared" si="13"/>
        <v>31</v>
      </c>
      <c r="FW66" s="239" t="str">
        <f t="shared" si="937"/>
        <v>Norway</v>
      </c>
      <c r="FX66" s="240">
        <f t="shared" si="65"/>
        <v>1</v>
      </c>
      <c r="FY66" s="239" t="str">
        <f t="shared" si="938"/>
        <v>France</v>
      </c>
      <c r="FZ66" s="275"/>
      <c r="GA66" s="275"/>
      <c r="GB66" s="271"/>
      <c r="GC66" s="240" t="str">
        <f t="shared" si="939"/>
        <v/>
      </c>
      <c r="GD66" s="240" t="str">
        <f>IF((GC66&lt;&gt;""),IF(OR($F66&lt;&gt;$G66,PrSettings!$M$4="●"),(($F66-$G66)=(FZ66-GA66))*1,0),"")</f>
        <v/>
      </c>
      <c r="GE66" s="240" t="str">
        <f t="shared" si="940"/>
        <v/>
      </c>
      <c r="GF66" s="240" t="str">
        <f>IF(GC66&lt;&gt;"",IF(ABS($F66-$G66)&gt;=PrSettings!$M$7,(ABS($F66-$G66-FZ66+GA66)&lt;=1)*1,IF(AND(GC66,$F66=$G66,$F66&gt;=PrSettings!$M$6),(ABS(FZ66-$F66)&lt;=1)*1,IF(AND(GC66,$F66+$G66&gt;=PrSettings!$M$8),(ABS(FZ66-$F66)+ABS(GA66-$G66)&lt;=1)*1,""))),"")</f>
        <v/>
      </c>
      <c r="GG66" s="273"/>
      <c r="GI66" s="238">
        <f t="shared" si="14"/>
        <v>31</v>
      </c>
      <c r="GJ66" s="239" t="str">
        <f t="shared" si="941"/>
        <v>Norway</v>
      </c>
      <c r="GK66" s="240">
        <f t="shared" si="68"/>
        <v>1</v>
      </c>
      <c r="GL66" s="239" t="str">
        <f t="shared" si="942"/>
        <v>France</v>
      </c>
      <c r="GM66" s="275"/>
      <c r="GN66" s="275"/>
      <c r="GO66" s="271"/>
      <c r="GP66" s="240" t="str">
        <f t="shared" si="943"/>
        <v/>
      </c>
      <c r="GQ66" s="240" t="str">
        <f>IF((GP66&lt;&gt;""),IF(OR($F66&lt;&gt;$G66,PrSettings!$M$4="●"),(($F66-$G66)=(GM66-GN66))*1,0),"")</f>
        <v/>
      </c>
      <c r="GR66" s="240" t="str">
        <f t="shared" si="944"/>
        <v/>
      </c>
      <c r="GS66" s="240" t="str">
        <f>IF(GP66&lt;&gt;"",IF(ABS($F66-$G66)&gt;=PrSettings!$M$7,(ABS($F66-$G66-GM66+GN66)&lt;=1)*1,IF(AND(GP66,$F66=$G66,$F66&gt;=PrSettings!$M$6),(ABS(GM66-$F66)&lt;=1)*1,IF(AND(GP66,$F66+$G66&gt;=PrSettings!$M$8),(ABS(GM66-$F66)+ABS(GN66-$G66)&lt;=1)*1,""))),"")</f>
        <v/>
      </c>
      <c r="GT66" s="273"/>
      <c r="GV66" s="238">
        <f t="shared" si="15"/>
        <v>31</v>
      </c>
      <c r="GW66" s="239" t="str">
        <f t="shared" si="945"/>
        <v>Norway</v>
      </c>
      <c r="GX66" s="240">
        <f t="shared" si="71"/>
        <v>1</v>
      </c>
      <c r="GY66" s="239" t="str">
        <f t="shared" si="946"/>
        <v>France</v>
      </c>
      <c r="GZ66" s="275"/>
      <c r="HA66" s="275"/>
      <c r="HB66" s="271"/>
      <c r="HC66" s="240" t="str">
        <f t="shared" si="947"/>
        <v/>
      </c>
      <c r="HD66" s="240" t="str">
        <f>IF((HC66&lt;&gt;""),IF(OR($F66&lt;&gt;$G66,PrSettings!$M$4="●"),(($F66-$G66)=(GZ66-HA66))*1,0),"")</f>
        <v/>
      </c>
      <c r="HE66" s="240" t="str">
        <f t="shared" si="948"/>
        <v/>
      </c>
      <c r="HF66" s="240" t="str">
        <f>IF(HC66&lt;&gt;"",IF(ABS($F66-$G66)&gt;=PrSettings!$M$7,(ABS($F66-$G66-GZ66+HA66)&lt;=1)*1,IF(AND(HC66,$F66=$G66,$F66&gt;=PrSettings!$M$6),(ABS(GZ66-$F66)&lt;=1)*1,IF(AND(HC66,$F66+$G66&gt;=PrSettings!$M$8),(ABS(GZ66-$F66)+ABS(HA66-$G66)&lt;=1)*1,""))),"")</f>
        <v/>
      </c>
      <c r="HG66" s="273"/>
      <c r="HI66" s="238">
        <f t="shared" si="16"/>
        <v>31</v>
      </c>
      <c r="HJ66" s="239" t="str">
        <f t="shared" si="949"/>
        <v>Norway</v>
      </c>
      <c r="HK66" s="240">
        <f t="shared" si="74"/>
        <v>1</v>
      </c>
      <c r="HL66" s="239" t="str">
        <f t="shared" si="950"/>
        <v>France</v>
      </c>
      <c r="HM66" s="275"/>
      <c r="HN66" s="275"/>
      <c r="HO66" s="271"/>
      <c r="HP66" s="240" t="str">
        <f t="shared" si="951"/>
        <v/>
      </c>
      <c r="HQ66" s="240" t="str">
        <f>IF((HP66&lt;&gt;""),IF(OR($F66&lt;&gt;$G66,PrSettings!$M$4="●"),(($F66-$G66)=(HM66-HN66))*1,0),"")</f>
        <v/>
      </c>
      <c r="HR66" s="240" t="str">
        <f t="shared" si="952"/>
        <v/>
      </c>
      <c r="HS66" s="240" t="str">
        <f>IF(HP66&lt;&gt;"",IF(ABS($F66-$G66)&gt;=PrSettings!$M$7,(ABS($F66-$G66-HM66+HN66)&lt;=1)*1,IF(AND(HP66,$F66=$G66,$F66&gt;=PrSettings!$M$6),(ABS(HM66-$F66)&lt;=1)*1,IF(AND(HP66,$F66+$G66&gt;=PrSettings!$M$8),(ABS(HM66-$F66)+ABS(HN66-$G66)&lt;=1)*1,""))),"")</f>
        <v/>
      </c>
      <c r="HT66" s="273"/>
      <c r="HV66" s="238">
        <f t="shared" si="17"/>
        <v>31</v>
      </c>
      <c r="HW66" s="239" t="str">
        <f t="shared" si="953"/>
        <v>Norway</v>
      </c>
      <c r="HX66" s="240">
        <f t="shared" si="77"/>
        <v>1</v>
      </c>
      <c r="HY66" s="239" t="str">
        <f t="shared" si="954"/>
        <v>France</v>
      </c>
      <c r="HZ66" s="275"/>
      <c r="IA66" s="275"/>
      <c r="IB66" s="271"/>
      <c r="IC66" s="240" t="str">
        <f t="shared" si="955"/>
        <v/>
      </c>
      <c r="ID66" s="240" t="str">
        <f>IF((IC66&lt;&gt;""),IF(OR($F66&lt;&gt;$G66,PrSettings!$M$4="●"),(($F66-$G66)=(HZ66-IA66))*1,0),"")</f>
        <v/>
      </c>
      <c r="IE66" s="240" t="str">
        <f t="shared" si="956"/>
        <v/>
      </c>
      <c r="IF66" s="240" t="str">
        <f>IF(IC66&lt;&gt;"",IF(ABS($F66-$G66)&gt;=PrSettings!$M$7,(ABS($F66-$G66-HZ66+IA66)&lt;=1)*1,IF(AND(IC66,$F66=$G66,$F66&gt;=PrSettings!$M$6),(ABS(HZ66-$F66)&lt;=1)*1,IF(AND(IC66,$F66+$G66&gt;=PrSettings!$M$8),(ABS(HZ66-$F66)+ABS(IA66-$G66)&lt;=1)*1,""))),"")</f>
        <v/>
      </c>
      <c r="IG66" s="273"/>
      <c r="II66" s="238">
        <f t="shared" si="18"/>
        <v>31</v>
      </c>
      <c r="IJ66" s="239" t="str">
        <f t="shared" si="957"/>
        <v>Norway</v>
      </c>
      <c r="IK66" s="240">
        <f t="shared" si="80"/>
        <v>1</v>
      </c>
      <c r="IL66" s="239" t="str">
        <f t="shared" si="958"/>
        <v>France</v>
      </c>
      <c r="IM66" s="275"/>
      <c r="IN66" s="275"/>
      <c r="IO66" s="271"/>
      <c r="IP66" s="240" t="str">
        <f t="shared" si="959"/>
        <v/>
      </c>
      <c r="IQ66" s="240" t="str">
        <f>IF((IP66&lt;&gt;""),IF(OR($F66&lt;&gt;$G66,PrSettings!$M$4="●"),(($F66-$G66)=(IM66-IN66))*1,0),"")</f>
        <v/>
      </c>
      <c r="IR66" s="240" t="str">
        <f t="shared" si="960"/>
        <v/>
      </c>
      <c r="IS66" s="240" t="str">
        <f>IF(IP66&lt;&gt;"",IF(ABS($F66-$G66)&gt;=PrSettings!$M$7,(ABS($F66-$G66-IM66+IN66)&lt;=1)*1,IF(AND(IP66,$F66=$G66,$F66&gt;=PrSettings!$M$6),(ABS(IM66-$F66)&lt;=1)*1,IF(AND(IP66,$F66+$G66&gt;=PrSettings!$M$8),(ABS(IM66-$F66)+ABS(IN66-$G66)&lt;=1)*1,""))),"")</f>
        <v/>
      </c>
      <c r="IT66" s="273"/>
      <c r="IV66" s="238">
        <f t="shared" si="19"/>
        <v>31</v>
      </c>
      <c r="IW66" s="239" t="str">
        <f t="shared" si="961"/>
        <v>Norway</v>
      </c>
      <c r="IX66" s="240">
        <f t="shared" si="83"/>
        <v>1</v>
      </c>
      <c r="IY66" s="239" t="str">
        <f t="shared" si="962"/>
        <v>France</v>
      </c>
      <c r="IZ66" s="275"/>
      <c r="JA66" s="275"/>
      <c r="JB66" s="271"/>
      <c r="JC66" s="240" t="str">
        <f t="shared" si="963"/>
        <v/>
      </c>
      <c r="JD66" s="240" t="str">
        <f>IF((JC66&lt;&gt;""),IF(OR($F66&lt;&gt;$G66,PrSettings!$M$4="●"),(($F66-$G66)=(IZ66-JA66))*1,0),"")</f>
        <v/>
      </c>
      <c r="JE66" s="240" t="str">
        <f t="shared" si="964"/>
        <v/>
      </c>
      <c r="JF66" s="240" t="str">
        <f>IF(JC66&lt;&gt;"",IF(ABS($F66-$G66)&gt;=PrSettings!$M$7,(ABS($F66-$G66-IZ66+JA66)&lt;=1)*1,IF(AND(JC66,$F66=$G66,$F66&gt;=PrSettings!$M$6),(ABS(IZ66-$F66)&lt;=1)*1,IF(AND(JC66,$F66+$G66&gt;=PrSettings!$M$8),(ABS(IZ66-$F66)+ABS(JA66-$G66)&lt;=1)*1,""))),"")</f>
        <v/>
      </c>
      <c r="JG66" s="273"/>
      <c r="JI66" s="238">
        <f t="shared" si="20"/>
        <v>31</v>
      </c>
      <c r="JJ66" s="239" t="str">
        <f t="shared" si="965"/>
        <v>Norway</v>
      </c>
      <c r="JK66" s="240">
        <f t="shared" si="86"/>
        <v>1</v>
      </c>
      <c r="JL66" s="239" t="str">
        <f t="shared" si="966"/>
        <v>France</v>
      </c>
      <c r="JM66" s="275"/>
      <c r="JN66" s="275"/>
      <c r="JO66" s="271"/>
      <c r="JP66" s="240" t="str">
        <f t="shared" si="967"/>
        <v/>
      </c>
      <c r="JQ66" s="240" t="str">
        <f>IF((JP66&lt;&gt;""),IF(OR($F66&lt;&gt;$G66,PrSettings!$M$4="●"),(($F66-$G66)=(JM66-JN66))*1,0),"")</f>
        <v/>
      </c>
      <c r="JR66" s="240" t="str">
        <f t="shared" si="968"/>
        <v/>
      </c>
      <c r="JS66" s="240" t="str">
        <f>IF(JP66&lt;&gt;"",IF(ABS($F66-$G66)&gt;=PrSettings!$M$7,(ABS($F66-$G66-JM66+JN66)&lt;=1)*1,IF(AND(JP66,$F66=$G66,$F66&gt;=PrSettings!$M$6),(ABS(JM66-$F66)&lt;=1)*1,IF(AND(JP66,$F66+$G66&gt;=PrSettings!$M$8),(ABS(JM66-$F66)+ABS(JN66-$G66)&lt;=1)*1,""))),"")</f>
        <v/>
      </c>
      <c r="JT66" s="273"/>
      <c r="JV66" s="238">
        <f t="shared" si="21"/>
        <v>31</v>
      </c>
      <c r="JW66" s="239" t="str">
        <f t="shared" si="969"/>
        <v>Norway</v>
      </c>
      <c r="JX66" s="240">
        <f t="shared" si="89"/>
        <v>1</v>
      </c>
      <c r="JY66" s="239" t="str">
        <f t="shared" si="970"/>
        <v>France</v>
      </c>
      <c r="JZ66" s="275"/>
      <c r="KA66" s="275"/>
      <c r="KB66" s="271"/>
      <c r="KC66" s="240" t="str">
        <f t="shared" si="971"/>
        <v/>
      </c>
      <c r="KD66" s="240" t="str">
        <f>IF((KC66&lt;&gt;""),IF(OR($F66&lt;&gt;$G66,PrSettings!$M$4="●"),(($F66-$G66)=(JZ66-KA66))*1,0),"")</f>
        <v/>
      </c>
      <c r="KE66" s="240" t="str">
        <f t="shared" si="972"/>
        <v/>
      </c>
      <c r="KF66" s="240" t="str">
        <f>IF(KC66&lt;&gt;"",IF(ABS($F66-$G66)&gt;=PrSettings!$M$7,(ABS($F66-$G66-JZ66+KA66)&lt;=1)*1,IF(AND(KC66,$F66=$G66,$F66&gt;=PrSettings!$M$6),(ABS(JZ66-$F66)&lt;=1)*1,IF(AND(KC66,$F66+$G66&gt;=PrSettings!$M$8),(ABS(JZ66-$F66)+ABS(KA66-$G66)&lt;=1)*1,""))),"")</f>
        <v/>
      </c>
      <c r="KG66" s="273"/>
      <c r="KI66" s="238">
        <f t="shared" si="22"/>
        <v>31</v>
      </c>
      <c r="KJ66" s="239" t="str">
        <f t="shared" si="973"/>
        <v>Norway</v>
      </c>
      <c r="KK66" s="240">
        <f t="shared" si="92"/>
        <v>1</v>
      </c>
      <c r="KL66" s="239" t="str">
        <f t="shared" si="974"/>
        <v>France</v>
      </c>
      <c r="KM66" s="275"/>
      <c r="KN66" s="275"/>
      <c r="KO66" s="271"/>
      <c r="KP66" s="240" t="str">
        <f t="shared" si="975"/>
        <v/>
      </c>
      <c r="KQ66" s="240" t="str">
        <f>IF((KP66&lt;&gt;""),IF(OR($F66&lt;&gt;$G66,PrSettings!$M$4="●"),(($F66-$G66)=(KM66-KN66))*1,0),"")</f>
        <v/>
      </c>
      <c r="KR66" s="240" t="str">
        <f t="shared" si="976"/>
        <v/>
      </c>
      <c r="KS66" s="240" t="str">
        <f>IF(KP66&lt;&gt;"",IF(ABS($F66-$G66)&gt;=PrSettings!$M$7,(ABS($F66-$G66-KM66+KN66)&lt;=1)*1,IF(AND(KP66,$F66=$G66,$F66&gt;=PrSettings!$M$6),(ABS(KM66-$F66)&lt;=1)*1,IF(AND(KP66,$F66+$G66&gt;=PrSettings!$M$8),(ABS(KM66-$F66)+ABS(KN66-$G66)&lt;=1)*1,""))),"")</f>
        <v/>
      </c>
      <c r="KT66" s="273"/>
      <c r="KV66" s="238">
        <f t="shared" si="23"/>
        <v>31</v>
      </c>
      <c r="KW66" s="239" t="str">
        <f t="shared" si="977"/>
        <v>Norway</v>
      </c>
      <c r="KX66" s="240">
        <f t="shared" si="95"/>
        <v>1</v>
      </c>
      <c r="KY66" s="239" t="str">
        <f t="shared" si="978"/>
        <v>France</v>
      </c>
      <c r="KZ66" s="275"/>
      <c r="LA66" s="275"/>
      <c r="LB66" s="271"/>
      <c r="LC66" s="240" t="str">
        <f t="shared" si="979"/>
        <v/>
      </c>
      <c r="LD66" s="240" t="str">
        <f>IF((LC66&lt;&gt;""),IF(OR($F66&lt;&gt;$G66,PrSettings!$M$4="●"),(($F66-$G66)=(KZ66-LA66))*1,0),"")</f>
        <v/>
      </c>
      <c r="LE66" s="240" t="str">
        <f t="shared" si="980"/>
        <v/>
      </c>
      <c r="LF66" s="240" t="str">
        <f>IF(LC66&lt;&gt;"",IF(ABS($F66-$G66)&gt;=PrSettings!$M$7,(ABS($F66-$G66-KZ66+LA66)&lt;=1)*1,IF(AND(LC66,$F66=$G66,$F66&gt;=PrSettings!$M$6),(ABS(KZ66-$F66)&lt;=1)*1,IF(AND(LC66,$F66+$G66&gt;=PrSettings!$M$8),(ABS(KZ66-$F66)+ABS(LA66-$G66)&lt;=1)*1,""))),"")</f>
        <v/>
      </c>
      <c r="LG66" s="273"/>
      <c r="LI66" s="238">
        <f t="shared" si="24"/>
        <v>31</v>
      </c>
      <c r="LJ66" s="239" t="str">
        <f t="shared" si="981"/>
        <v>Norway</v>
      </c>
      <c r="LK66" s="240">
        <f t="shared" si="98"/>
        <v>1</v>
      </c>
      <c r="LL66" s="239" t="str">
        <f t="shared" si="982"/>
        <v>France</v>
      </c>
      <c r="LM66" s="275"/>
      <c r="LN66" s="275"/>
      <c r="LO66" s="271"/>
      <c r="LP66" s="240" t="str">
        <f t="shared" si="983"/>
        <v/>
      </c>
      <c r="LQ66" s="240" t="str">
        <f>IF((LP66&lt;&gt;""),IF(OR($F66&lt;&gt;$G66,PrSettings!$M$4="●"),(($F66-$G66)=(LM66-LN66))*1,0),"")</f>
        <v/>
      </c>
      <c r="LR66" s="240" t="str">
        <f t="shared" si="984"/>
        <v/>
      </c>
      <c r="LS66" s="240" t="str">
        <f>IF(LP66&lt;&gt;"",IF(ABS($F66-$G66)&gt;=PrSettings!$M$7,(ABS($F66-$G66-LM66+LN66)&lt;=1)*1,IF(AND(LP66,$F66=$G66,$F66&gt;=PrSettings!$M$6),(ABS(LM66-$F66)&lt;=1)*1,IF(AND(LP66,$F66+$G66&gt;=PrSettings!$M$8),(ABS(LM66-$F66)+ABS(LN66-$G66)&lt;=1)*1,""))),"")</f>
        <v/>
      </c>
      <c r="LT66" s="273"/>
      <c r="LV66" s="238">
        <f t="shared" si="25"/>
        <v>31</v>
      </c>
      <c r="LW66" s="239" t="str">
        <f t="shared" si="985"/>
        <v>Norway</v>
      </c>
      <c r="LX66" s="240">
        <f t="shared" si="101"/>
        <v>1</v>
      </c>
      <c r="LY66" s="239" t="str">
        <f t="shared" si="986"/>
        <v>France</v>
      </c>
      <c r="LZ66" s="275"/>
      <c r="MA66" s="275"/>
      <c r="MB66" s="271"/>
      <c r="MC66" s="240" t="str">
        <f t="shared" si="987"/>
        <v/>
      </c>
      <c r="MD66" s="240" t="str">
        <f>IF((MC66&lt;&gt;""),IF(OR($F66&lt;&gt;$G66,PrSettings!$M$4="●"),(($F66-$G66)=(LZ66-MA66))*1,0),"")</f>
        <v/>
      </c>
      <c r="ME66" s="240" t="str">
        <f t="shared" si="988"/>
        <v/>
      </c>
      <c r="MF66" s="240" t="str">
        <f>IF(MC66&lt;&gt;"",IF(ABS($F66-$G66)&gt;=PrSettings!$M$7,(ABS($F66-$G66-LZ66+MA66)&lt;=1)*1,IF(AND(MC66,$F66=$G66,$F66&gt;=PrSettings!$M$6),(ABS(LZ66-$F66)&lt;=1)*1,IF(AND(MC66,$F66+$G66&gt;=PrSettings!$M$8),(ABS(LZ66-$F66)+ABS(MA66-$G66)&lt;=1)*1,""))),"")</f>
        <v/>
      </c>
      <c r="MG66" s="273"/>
    </row>
    <row r="67" spans="2:345" x14ac:dyDescent="0.25">
      <c r="B67" s="238">
        <f>INDEX(Groups!$C$7:$C$65,MATCH(C67,Groups!$D$7:$D$65,0))</f>
        <v>14</v>
      </c>
      <c r="C67" s="239" t="str">
        <f>CalcI!$P$27</f>
        <v>Senegal</v>
      </c>
      <c r="D67" s="240">
        <f>INDEX(Groups!$C$7:$C$65,MATCH(E67,Groups!$D$7:$D$65,0))</f>
        <v>57</v>
      </c>
      <c r="E67" s="239" t="str">
        <f>CalcI!$Q$27</f>
        <v>Iraq</v>
      </c>
      <c r="F67" s="241" t="str">
        <f>CalcI!$R$27</f>
        <v/>
      </c>
      <c r="G67" s="242" t="str">
        <f>CalcI!$S$27</f>
        <v/>
      </c>
      <c r="I67" s="238">
        <f t="shared" si="468"/>
        <v>14</v>
      </c>
      <c r="J67" s="239" t="str">
        <f t="shared" si="885"/>
        <v>Senegal</v>
      </c>
      <c r="K67" s="240">
        <f t="shared" si="26"/>
        <v>57</v>
      </c>
      <c r="L67" s="239" t="str">
        <f t="shared" si="886"/>
        <v>Iraq</v>
      </c>
      <c r="M67" s="275"/>
      <c r="N67" s="275"/>
      <c r="O67" s="545"/>
      <c r="P67" s="240" t="str">
        <f t="shared" si="887"/>
        <v/>
      </c>
      <c r="Q67" s="240" t="str">
        <f>IF((P67&lt;&gt;""),IF(OR($F67&lt;&gt;$G67,PrSettings!$M$4="●"),(($F67-$G67)=(M67-N67))*1,0),"")</f>
        <v/>
      </c>
      <c r="R67" s="240" t="str">
        <f t="shared" si="888"/>
        <v/>
      </c>
      <c r="S67" s="240" t="str">
        <f>IF(P67&lt;&gt;"",IF(ABS($F67-$G67)&gt;=PrSettings!$M$7,(ABS($F67-$G67-M67+N67)&lt;=1)*1,IF(AND(P67,$F67=$G67,$F67&gt;=PrSettings!$M$6),(ABS(M67-$F67)&lt;=1)*1,IF(AND(P67,$F67+$G67&gt;=PrSettings!$M$8),(ABS(M67-$F67)+ABS(N67-$G67)&lt;=1)*1,""))),"")</f>
        <v/>
      </c>
      <c r="T67" s="546"/>
      <c r="V67" s="238">
        <f t="shared" si="1"/>
        <v>14</v>
      </c>
      <c r="W67" s="239" t="str">
        <f t="shared" si="889"/>
        <v>Senegal</v>
      </c>
      <c r="X67" s="240">
        <f t="shared" si="29"/>
        <v>57</v>
      </c>
      <c r="Y67" s="239" t="str">
        <f t="shared" si="890"/>
        <v>Iraq</v>
      </c>
      <c r="Z67" s="275"/>
      <c r="AA67" s="275"/>
      <c r="AB67" s="545"/>
      <c r="AC67" s="240" t="str">
        <f t="shared" si="891"/>
        <v/>
      </c>
      <c r="AD67" s="240" t="str">
        <f>IF((AC67&lt;&gt;""),IF(OR($F67&lt;&gt;$G67,PrSettings!$M$4="●"),(($F67-$G67)=(Z67-AA67))*1,0),"")</f>
        <v/>
      </c>
      <c r="AE67" s="240" t="str">
        <f t="shared" si="892"/>
        <v/>
      </c>
      <c r="AF67" s="240" t="str">
        <f>IF(AC67&lt;&gt;"",IF(ABS($F67-$G67)&gt;=PrSettings!$M$7,(ABS($F67-$G67-Z67+AA67)&lt;=1)*1,IF(AND(AC67,$F67=$G67,$F67&gt;=PrSettings!$M$6),(ABS(Z67-$F67)&lt;=1)*1,IF(AND(AC67,$F67+$G67&gt;=PrSettings!$M$8),(ABS(Z67-$F67)+ABS(AA67-$G67)&lt;=1)*1,""))),"")</f>
        <v/>
      </c>
      <c r="AG67" s="546"/>
      <c r="AI67" s="238">
        <f t="shared" si="2"/>
        <v>14</v>
      </c>
      <c r="AJ67" s="239" t="str">
        <f t="shared" si="893"/>
        <v>Senegal</v>
      </c>
      <c r="AK67" s="240">
        <f t="shared" si="32"/>
        <v>57</v>
      </c>
      <c r="AL67" s="239" t="str">
        <f t="shared" si="894"/>
        <v>Iraq</v>
      </c>
      <c r="AM67" s="275"/>
      <c r="AN67" s="275"/>
      <c r="AO67" s="545"/>
      <c r="AP67" s="240" t="str">
        <f t="shared" si="895"/>
        <v/>
      </c>
      <c r="AQ67" s="240" t="str">
        <f>IF((AP67&lt;&gt;""),IF(OR($F67&lt;&gt;$G67,PrSettings!$M$4="●"),(($F67-$G67)=(AM67-AN67))*1,0),"")</f>
        <v/>
      </c>
      <c r="AR67" s="240" t="str">
        <f t="shared" si="896"/>
        <v/>
      </c>
      <c r="AS67" s="240" t="str">
        <f>IF(AP67&lt;&gt;"",IF(ABS($F67-$G67)&gt;=PrSettings!$M$7,(ABS($F67-$G67-AM67+AN67)&lt;=1)*1,IF(AND(AP67,$F67=$G67,$F67&gt;=PrSettings!$M$6),(ABS(AM67-$F67)&lt;=1)*1,IF(AND(AP67,$F67+$G67&gt;=PrSettings!$M$8),(ABS(AM67-$F67)+ABS(AN67-$G67)&lt;=1)*1,""))),"")</f>
        <v/>
      </c>
      <c r="AT67" s="546"/>
      <c r="AV67" s="238">
        <f t="shared" si="3"/>
        <v>14</v>
      </c>
      <c r="AW67" s="239" t="str">
        <f t="shared" si="897"/>
        <v>Senegal</v>
      </c>
      <c r="AX67" s="240">
        <f t="shared" si="35"/>
        <v>57</v>
      </c>
      <c r="AY67" s="239" t="str">
        <f t="shared" si="898"/>
        <v>Iraq</v>
      </c>
      <c r="AZ67" s="275"/>
      <c r="BA67" s="275"/>
      <c r="BB67" s="545"/>
      <c r="BC67" s="240" t="str">
        <f t="shared" si="899"/>
        <v/>
      </c>
      <c r="BD67" s="240" t="str">
        <f>IF((BC67&lt;&gt;""),IF(OR($F67&lt;&gt;$G67,PrSettings!$M$4="●"),(($F67-$G67)=(AZ67-BA67))*1,0),"")</f>
        <v/>
      </c>
      <c r="BE67" s="240" t="str">
        <f t="shared" si="900"/>
        <v/>
      </c>
      <c r="BF67" s="240" t="str">
        <f>IF(BC67&lt;&gt;"",IF(ABS($F67-$G67)&gt;=PrSettings!$M$7,(ABS($F67-$G67-AZ67+BA67)&lt;=1)*1,IF(AND(BC67,$F67=$G67,$F67&gt;=PrSettings!$M$6),(ABS(AZ67-$F67)&lt;=1)*1,IF(AND(BC67,$F67+$G67&gt;=PrSettings!$M$8),(ABS(AZ67-$F67)+ABS(BA67-$G67)&lt;=1)*1,""))),"")</f>
        <v/>
      </c>
      <c r="BG67" s="546"/>
      <c r="BI67" s="238">
        <f t="shared" si="4"/>
        <v>14</v>
      </c>
      <c r="BJ67" s="239" t="str">
        <f t="shared" si="901"/>
        <v>Senegal</v>
      </c>
      <c r="BK67" s="240">
        <f t="shared" si="38"/>
        <v>57</v>
      </c>
      <c r="BL67" s="239" t="str">
        <f t="shared" si="902"/>
        <v>Iraq</v>
      </c>
      <c r="BM67" s="275"/>
      <c r="BN67" s="275"/>
      <c r="BO67" s="545"/>
      <c r="BP67" s="240" t="str">
        <f t="shared" si="903"/>
        <v/>
      </c>
      <c r="BQ67" s="240" t="str">
        <f>IF((BP67&lt;&gt;""),IF(OR($F67&lt;&gt;$G67,PrSettings!$M$4="●"),(($F67-$G67)=(BM67-BN67))*1,0),"")</f>
        <v/>
      </c>
      <c r="BR67" s="240" t="str">
        <f t="shared" si="904"/>
        <v/>
      </c>
      <c r="BS67" s="240" t="str">
        <f>IF(BP67&lt;&gt;"",IF(ABS($F67-$G67)&gt;=PrSettings!$M$7,(ABS($F67-$G67-BM67+BN67)&lt;=1)*1,IF(AND(BP67,$F67=$G67,$F67&gt;=PrSettings!$M$6),(ABS(BM67-$F67)&lt;=1)*1,IF(AND(BP67,$F67+$G67&gt;=PrSettings!$M$8),(ABS(BM67-$F67)+ABS(BN67-$G67)&lt;=1)*1,""))),"")</f>
        <v/>
      </c>
      <c r="BT67" s="546"/>
      <c r="BV67" s="238">
        <f t="shared" si="5"/>
        <v>14</v>
      </c>
      <c r="BW67" s="239" t="str">
        <f t="shared" si="905"/>
        <v>Senegal</v>
      </c>
      <c r="BX67" s="240">
        <f t="shared" si="41"/>
        <v>57</v>
      </c>
      <c r="BY67" s="239" t="str">
        <f t="shared" si="906"/>
        <v>Iraq</v>
      </c>
      <c r="BZ67" s="275"/>
      <c r="CA67" s="275"/>
      <c r="CB67" s="545"/>
      <c r="CC67" s="240" t="str">
        <f t="shared" si="907"/>
        <v/>
      </c>
      <c r="CD67" s="240" t="str">
        <f>IF((CC67&lt;&gt;""),IF(OR($F67&lt;&gt;$G67,PrSettings!$M$4="●"),(($F67-$G67)=(BZ67-CA67))*1,0),"")</f>
        <v/>
      </c>
      <c r="CE67" s="240" t="str">
        <f t="shared" si="908"/>
        <v/>
      </c>
      <c r="CF67" s="240" t="str">
        <f>IF(CC67&lt;&gt;"",IF(ABS($F67-$G67)&gt;=PrSettings!$M$7,(ABS($F67-$G67-BZ67+CA67)&lt;=1)*1,IF(AND(CC67,$F67=$G67,$F67&gt;=PrSettings!$M$6),(ABS(BZ67-$F67)&lt;=1)*1,IF(AND(CC67,$F67+$G67&gt;=PrSettings!$M$8),(ABS(BZ67-$F67)+ABS(CA67-$G67)&lt;=1)*1,""))),"")</f>
        <v/>
      </c>
      <c r="CG67" s="546"/>
      <c r="CI67" s="238">
        <f t="shared" si="6"/>
        <v>14</v>
      </c>
      <c r="CJ67" s="239" t="str">
        <f t="shared" si="909"/>
        <v>Senegal</v>
      </c>
      <c r="CK67" s="240">
        <f t="shared" si="44"/>
        <v>57</v>
      </c>
      <c r="CL67" s="239" t="str">
        <f t="shared" si="910"/>
        <v>Iraq</v>
      </c>
      <c r="CM67" s="275"/>
      <c r="CN67" s="275"/>
      <c r="CO67" s="545"/>
      <c r="CP67" s="240" t="str">
        <f t="shared" si="911"/>
        <v/>
      </c>
      <c r="CQ67" s="240" t="str">
        <f>IF((CP67&lt;&gt;""),IF(OR($F67&lt;&gt;$G67,PrSettings!$M$4="●"),(($F67-$G67)=(CM67-CN67))*1,0),"")</f>
        <v/>
      </c>
      <c r="CR67" s="240" t="str">
        <f t="shared" si="912"/>
        <v/>
      </c>
      <c r="CS67" s="240" t="str">
        <f>IF(CP67&lt;&gt;"",IF(ABS($F67-$G67)&gt;=PrSettings!$M$7,(ABS($F67-$G67-CM67+CN67)&lt;=1)*1,IF(AND(CP67,$F67=$G67,$F67&gt;=PrSettings!$M$6),(ABS(CM67-$F67)&lt;=1)*1,IF(AND(CP67,$F67+$G67&gt;=PrSettings!$M$8),(ABS(CM67-$F67)+ABS(CN67-$G67)&lt;=1)*1,""))),"")</f>
        <v/>
      </c>
      <c r="CT67" s="546"/>
      <c r="CV67" s="238">
        <f t="shared" si="7"/>
        <v>14</v>
      </c>
      <c r="CW67" s="239" t="str">
        <f t="shared" si="913"/>
        <v>Senegal</v>
      </c>
      <c r="CX67" s="240">
        <f t="shared" si="47"/>
        <v>57</v>
      </c>
      <c r="CY67" s="239" t="str">
        <f t="shared" si="914"/>
        <v>Iraq</v>
      </c>
      <c r="CZ67" s="275"/>
      <c r="DA67" s="275"/>
      <c r="DB67" s="545"/>
      <c r="DC67" s="240" t="str">
        <f t="shared" si="915"/>
        <v/>
      </c>
      <c r="DD67" s="240" t="str">
        <f>IF((DC67&lt;&gt;""),IF(OR($F67&lt;&gt;$G67,PrSettings!$M$4="●"),(($F67-$G67)=(CZ67-DA67))*1,0),"")</f>
        <v/>
      </c>
      <c r="DE67" s="240" t="str">
        <f t="shared" si="916"/>
        <v/>
      </c>
      <c r="DF67" s="240" t="str">
        <f>IF(DC67&lt;&gt;"",IF(ABS($F67-$G67)&gt;=PrSettings!$M$7,(ABS($F67-$G67-CZ67+DA67)&lt;=1)*1,IF(AND(DC67,$F67=$G67,$F67&gt;=PrSettings!$M$6),(ABS(CZ67-$F67)&lt;=1)*1,IF(AND(DC67,$F67+$G67&gt;=PrSettings!$M$8),(ABS(CZ67-$F67)+ABS(DA67-$G67)&lt;=1)*1,""))),"")</f>
        <v/>
      </c>
      <c r="DG67" s="546"/>
      <c r="DI67" s="238">
        <f t="shared" si="8"/>
        <v>14</v>
      </c>
      <c r="DJ67" s="239" t="str">
        <f t="shared" si="917"/>
        <v>Senegal</v>
      </c>
      <c r="DK67" s="240">
        <f t="shared" si="50"/>
        <v>57</v>
      </c>
      <c r="DL67" s="239" t="str">
        <f t="shared" si="918"/>
        <v>Iraq</v>
      </c>
      <c r="DM67" s="275"/>
      <c r="DN67" s="275"/>
      <c r="DO67" s="545"/>
      <c r="DP67" s="240" t="str">
        <f t="shared" si="919"/>
        <v/>
      </c>
      <c r="DQ67" s="240" t="str">
        <f>IF((DP67&lt;&gt;""),IF(OR($F67&lt;&gt;$G67,PrSettings!$M$4="●"),(($F67-$G67)=(DM67-DN67))*1,0),"")</f>
        <v/>
      </c>
      <c r="DR67" s="240" t="str">
        <f t="shared" si="920"/>
        <v/>
      </c>
      <c r="DS67" s="240" t="str">
        <f>IF(DP67&lt;&gt;"",IF(ABS($F67-$G67)&gt;=PrSettings!$M$7,(ABS($F67-$G67-DM67+DN67)&lt;=1)*1,IF(AND(DP67,$F67=$G67,$F67&gt;=PrSettings!$M$6),(ABS(DM67-$F67)&lt;=1)*1,IF(AND(DP67,$F67+$G67&gt;=PrSettings!$M$8),(ABS(DM67-$F67)+ABS(DN67-$G67)&lt;=1)*1,""))),"")</f>
        <v/>
      </c>
      <c r="DT67" s="546"/>
      <c r="DV67" s="238">
        <f t="shared" si="9"/>
        <v>14</v>
      </c>
      <c r="DW67" s="239" t="str">
        <f t="shared" si="921"/>
        <v>Senegal</v>
      </c>
      <c r="DX67" s="240">
        <f t="shared" si="53"/>
        <v>57</v>
      </c>
      <c r="DY67" s="239" t="str">
        <f t="shared" si="922"/>
        <v>Iraq</v>
      </c>
      <c r="DZ67" s="275"/>
      <c r="EA67" s="275"/>
      <c r="EB67" s="545"/>
      <c r="EC67" s="240" t="str">
        <f t="shared" si="923"/>
        <v/>
      </c>
      <c r="ED67" s="240" t="str">
        <f>IF((EC67&lt;&gt;""),IF(OR($F67&lt;&gt;$G67,PrSettings!$M$4="●"),(($F67-$G67)=(DZ67-EA67))*1,0),"")</f>
        <v/>
      </c>
      <c r="EE67" s="240" t="str">
        <f t="shared" si="924"/>
        <v/>
      </c>
      <c r="EF67" s="240" t="str">
        <f>IF(EC67&lt;&gt;"",IF(ABS($F67-$G67)&gt;=PrSettings!$M$7,(ABS($F67-$G67-DZ67+EA67)&lt;=1)*1,IF(AND(EC67,$F67=$G67,$F67&gt;=PrSettings!$M$6),(ABS(DZ67-$F67)&lt;=1)*1,IF(AND(EC67,$F67+$G67&gt;=PrSettings!$M$8),(ABS(DZ67-$F67)+ABS(EA67-$G67)&lt;=1)*1,""))),"")</f>
        <v/>
      </c>
      <c r="EG67" s="546"/>
      <c r="EI67" s="238">
        <f t="shared" si="10"/>
        <v>14</v>
      </c>
      <c r="EJ67" s="239" t="str">
        <f t="shared" si="925"/>
        <v>Senegal</v>
      </c>
      <c r="EK67" s="240">
        <f t="shared" si="56"/>
        <v>57</v>
      </c>
      <c r="EL67" s="239" t="str">
        <f t="shared" si="926"/>
        <v>Iraq</v>
      </c>
      <c r="EM67" s="275"/>
      <c r="EN67" s="275"/>
      <c r="EO67" s="545"/>
      <c r="EP67" s="240" t="str">
        <f t="shared" si="927"/>
        <v/>
      </c>
      <c r="EQ67" s="240" t="str">
        <f>IF((EP67&lt;&gt;""),IF(OR($F67&lt;&gt;$G67,PrSettings!$M$4="●"),(($F67-$G67)=(EM67-EN67))*1,0),"")</f>
        <v/>
      </c>
      <c r="ER67" s="240" t="str">
        <f t="shared" si="928"/>
        <v/>
      </c>
      <c r="ES67" s="240" t="str">
        <f>IF(EP67&lt;&gt;"",IF(ABS($F67-$G67)&gt;=PrSettings!$M$7,(ABS($F67-$G67-EM67+EN67)&lt;=1)*1,IF(AND(EP67,$F67=$G67,$F67&gt;=PrSettings!$M$6),(ABS(EM67-$F67)&lt;=1)*1,IF(AND(EP67,$F67+$G67&gt;=PrSettings!$M$8),(ABS(EM67-$F67)+ABS(EN67-$G67)&lt;=1)*1,""))),"")</f>
        <v/>
      </c>
      <c r="ET67" s="546"/>
      <c r="EV67" s="238">
        <f t="shared" si="11"/>
        <v>14</v>
      </c>
      <c r="EW67" s="239" t="str">
        <f t="shared" si="929"/>
        <v>Senegal</v>
      </c>
      <c r="EX67" s="240">
        <f t="shared" si="59"/>
        <v>57</v>
      </c>
      <c r="EY67" s="239" t="str">
        <f t="shared" si="930"/>
        <v>Iraq</v>
      </c>
      <c r="EZ67" s="275"/>
      <c r="FA67" s="275"/>
      <c r="FB67" s="545"/>
      <c r="FC67" s="240" t="str">
        <f t="shared" si="931"/>
        <v/>
      </c>
      <c r="FD67" s="240" t="str">
        <f>IF((FC67&lt;&gt;""),IF(OR($F67&lt;&gt;$G67,PrSettings!$M$4="●"),(($F67-$G67)=(EZ67-FA67))*1,0),"")</f>
        <v/>
      </c>
      <c r="FE67" s="240" t="str">
        <f t="shared" si="932"/>
        <v/>
      </c>
      <c r="FF67" s="240" t="str">
        <f>IF(FC67&lt;&gt;"",IF(ABS($F67-$G67)&gt;=PrSettings!$M$7,(ABS($F67-$G67-EZ67+FA67)&lt;=1)*1,IF(AND(FC67,$F67=$G67,$F67&gt;=PrSettings!$M$6),(ABS(EZ67-$F67)&lt;=1)*1,IF(AND(FC67,$F67+$G67&gt;=PrSettings!$M$8),(ABS(EZ67-$F67)+ABS(FA67-$G67)&lt;=1)*1,""))),"")</f>
        <v/>
      </c>
      <c r="FG67" s="546"/>
      <c r="FI67" s="238">
        <f t="shared" si="12"/>
        <v>14</v>
      </c>
      <c r="FJ67" s="239" t="str">
        <f t="shared" si="933"/>
        <v>Senegal</v>
      </c>
      <c r="FK67" s="240">
        <f t="shared" si="62"/>
        <v>57</v>
      </c>
      <c r="FL67" s="239" t="str">
        <f t="shared" si="934"/>
        <v>Iraq</v>
      </c>
      <c r="FM67" s="275"/>
      <c r="FN67" s="275"/>
      <c r="FO67" s="545"/>
      <c r="FP67" s="240" t="str">
        <f t="shared" si="935"/>
        <v/>
      </c>
      <c r="FQ67" s="240" t="str">
        <f>IF((FP67&lt;&gt;""),IF(OR($F67&lt;&gt;$G67,PrSettings!$M$4="●"),(($F67-$G67)=(FM67-FN67))*1,0),"")</f>
        <v/>
      </c>
      <c r="FR67" s="240" t="str">
        <f t="shared" si="936"/>
        <v/>
      </c>
      <c r="FS67" s="240" t="str">
        <f>IF(FP67&lt;&gt;"",IF(ABS($F67-$G67)&gt;=PrSettings!$M$7,(ABS($F67-$G67-FM67+FN67)&lt;=1)*1,IF(AND(FP67,$F67=$G67,$F67&gt;=PrSettings!$M$6),(ABS(FM67-$F67)&lt;=1)*1,IF(AND(FP67,$F67+$G67&gt;=PrSettings!$M$8),(ABS(FM67-$F67)+ABS(FN67-$G67)&lt;=1)*1,""))),"")</f>
        <v/>
      </c>
      <c r="FT67" s="546"/>
      <c r="FV67" s="238">
        <f t="shared" si="13"/>
        <v>14</v>
      </c>
      <c r="FW67" s="239" t="str">
        <f t="shared" si="937"/>
        <v>Senegal</v>
      </c>
      <c r="FX67" s="240">
        <f t="shared" si="65"/>
        <v>57</v>
      </c>
      <c r="FY67" s="239" t="str">
        <f t="shared" si="938"/>
        <v>Iraq</v>
      </c>
      <c r="FZ67" s="275"/>
      <c r="GA67" s="275"/>
      <c r="GB67" s="545"/>
      <c r="GC67" s="240" t="str">
        <f t="shared" si="939"/>
        <v/>
      </c>
      <c r="GD67" s="240" t="str">
        <f>IF((GC67&lt;&gt;""),IF(OR($F67&lt;&gt;$G67,PrSettings!$M$4="●"),(($F67-$G67)=(FZ67-GA67))*1,0),"")</f>
        <v/>
      </c>
      <c r="GE67" s="240" t="str">
        <f t="shared" si="940"/>
        <v/>
      </c>
      <c r="GF67" s="240" t="str">
        <f>IF(GC67&lt;&gt;"",IF(ABS($F67-$G67)&gt;=PrSettings!$M$7,(ABS($F67-$G67-FZ67+GA67)&lt;=1)*1,IF(AND(GC67,$F67=$G67,$F67&gt;=PrSettings!$M$6),(ABS(FZ67-$F67)&lt;=1)*1,IF(AND(GC67,$F67+$G67&gt;=PrSettings!$M$8),(ABS(FZ67-$F67)+ABS(GA67-$G67)&lt;=1)*1,""))),"")</f>
        <v/>
      </c>
      <c r="GG67" s="546"/>
      <c r="GI67" s="238">
        <f t="shared" si="14"/>
        <v>14</v>
      </c>
      <c r="GJ67" s="239" t="str">
        <f t="shared" si="941"/>
        <v>Senegal</v>
      </c>
      <c r="GK67" s="240">
        <f t="shared" si="68"/>
        <v>57</v>
      </c>
      <c r="GL67" s="239" t="str">
        <f t="shared" si="942"/>
        <v>Iraq</v>
      </c>
      <c r="GM67" s="275"/>
      <c r="GN67" s="275"/>
      <c r="GO67" s="545"/>
      <c r="GP67" s="240" t="str">
        <f t="shared" si="943"/>
        <v/>
      </c>
      <c r="GQ67" s="240" t="str">
        <f>IF((GP67&lt;&gt;""),IF(OR($F67&lt;&gt;$G67,PrSettings!$M$4="●"),(($F67-$G67)=(GM67-GN67))*1,0),"")</f>
        <v/>
      </c>
      <c r="GR67" s="240" t="str">
        <f t="shared" si="944"/>
        <v/>
      </c>
      <c r="GS67" s="240" t="str">
        <f>IF(GP67&lt;&gt;"",IF(ABS($F67-$G67)&gt;=PrSettings!$M$7,(ABS($F67-$G67-GM67+GN67)&lt;=1)*1,IF(AND(GP67,$F67=$G67,$F67&gt;=PrSettings!$M$6),(ABS(GM67-$F67)&lt;=1)*1,IF(AND(GP67,$F67+$G67&gt;=PrSettings!$M$8),(ABS(GM67-$F67)+ABS(GN67-$G67)&lt;=1)*1,""))),"")</f>
        <v/>
      </c>
      <c r="GT67" s="546"/>
      <c r="GV67" s="238">
        <f t="shared" si="15"/>
        <v>14</v>
      </c>
      <c r="GW67" s="239" t="str">
        <f t="shared" si="945"/>
        <v>Senegal</v>
      </c>
      <c r="GX67" s="240">
        <f t="shared" si="71"/>
        <v>57</v>
      </c>
      <c r="GY67" s="239" t="str">
        <f t="shared" si="946"/>
        <v>Iraq</v>
      </c>
      <c r="GZ67" s="275"/>
      <c r="HA67" s="275"/>
      <c r="HB67" s="545"/>
      <c r="HC67" s="240" t="str">
        <f t="shared" si="947"/>
        <v/>
      </c>
      <c r="HD67" s="240" t="str">
        <f>IF((HC67&lt;&gt;""),IF(OR($F67&lt;&gt;$G67,PrSettings!$M$4="●"),(($F67-$G67)=(GZ67-HA67))*1,0),"")</f>
        <v/>
      </c>
      <c r="HE67" s="240" t="str">
        <f t="shared" si="948"/>
        <v/>
      </c>
      <c r="HF67" s="240" t="str">
        <f>IF(HC67&lt;&gt;"",IF(ABS($F67-$G67)&gt;=PrSettings!$M$7,(ABS($F67-$G67-GZ67+HA67)&lt;=1)*1,IF(AND(HC67,$F67=$G67,$F67&gt;=PrSettings!$M$6),(ABS(GZ67-$F67)&lt;=1)*1,IF(AND(HC67,$F67+$G67&gt;=PrSettings!$M$8),(ABS(GZ67-$F67)+ABS(HA67-$G67)&lt;=1)*1,""))),"")</f>
        <v/>
      </c>
      <c r="HG67" s="546"/>
      <c r="HI67" s="238">
        <f t="shared" si="16"/>
        <v>14</v>
      </c>
      <c r="HJ67" s="239" t="str">
        <f t="shared" si="949"/>
        <v>Senegal</v>
      </c>
      <c r="HK67" s="240">
        <f t="shared" si="74"/>
        <v>57</v>
      </c>
      <c r="HL67" s="239" t="str">
        <f t="shared" si="950"/>
        <v>Iraq</v>
      </c>
      <c r="HM67" s="275"/>
      <c r="HN67" s="275"/>
      <c r="HO67" s="545"/>
      <c r="HP67" s="240" t="str">
        <f t="shared" si="951"/>
        <v/>
      </c>
      <c r="HQ67" s="240" t="str">
        <f>IF((HP67&lt;&gt;""),IF(OR($F67&lt;&gt;$G67,PrSettings!$M$4="●"),(($F67-$G67)=(HM67-HN67))*1,0),"")</f>
        <v/>
      </c>
      <c r="HR67" s="240" t="str">
        <f t="shared" si="952"/>
        <v/>
      </c>
      <c r="HS67" s="240" t="str">
        <f>IF(HP67&lt;&gt;"",IF(ABS($F67-$G67)&gt;=PrSettings!$M$7,(ABS($F67-$G67-HM67+HN67)&lt;=1)*1,IF(AND(HP67,$F67=$G67,$F67&gt;=PrSettings!$M$6),(ABS(HM67-$F67)&lt;=1)*1,IF(AND(HP67,$F67+$G67&gt;=PrSettings!$M$8),(ABS(HM67-$F67)+ABS(HN67-$G67)&lt;=1)*1,""))),"")</f>
        <v/>
      </c>
      <c r="HT67" s="546"/>
      <c r="HV67" s="238">
        <f t="shared" si="17"/>
        <v>14</v>
      </c>
      <c r="HW67" s="239" t="str">
        <f t="shared" si="953"/>
        <v>Senegal</v>
      </c>
      <c r="HX67" s="240">
        <f t="shared" si="77"/>
        <v>57</v>
      </c>
      <c r="HY67" s="239" t="str">
        <f t="shared" si="954"/>
        <v>Iraq</v>
      </c>
      <c r="HZ67" s="275"/>
      <c r="IA67" s="275"/>
      <c r="IB67" s="545"/>
      <c r="IC67" s="240" t="str">
        <f t="shared" si="955"/>
        <v/>
      </c>
      <c r="ID67" s="240" t="str">
        <f>IF((IC67&lt;&gt;""),IF(OR($F67&lt;&gt;$G67,PrSettings!$M$4="●"),(($F67-$G67)=(HZ67-IA67))*1,0),"")</f>
        <v/>
      </c>
      <c r="IE67" s="240" t="str">
        <f t="shared" si="956"/>
        <v/>
      </c>
      <c r="IF67" s="240" t="str">
        <f>IF(IC67&lt;&gt;"",IF(ABS($F67-$G67)&gt;=PrSettings!$M$7,(ABS($F67-$G67-HZ67+IA67)&lt;=1)*1,IF(AND(IC67,$F67=$G67,$F67&gt;=PrSettings!$M$6),(ABS(HZ67-$F67)&lt;=1)*1,IF(AND(IC67,$F67+$G67&gt;=PrSettings!$M$8),(ABS(HZ67-$F67)+ABS(IA67-$G67)&lt;=1)*1,""))),"")</f>
        <v/>
      </c>
      <c r="IG67" s="546"/>
      <c r="II67" s="238">
        <f t="shared" si="18"/>
        <v>14</v>
      </c>
      <c r="IJ67" s="239" t="str">
        <f t="shared" si="957"/>
        <v>Senegal</v>
      </c>
      <c r="IK67" s="240">
        <f t="shared" si="80"/>
        <v>57</v>
      </c>
      <c r="IL67" s="239" t="str">
        <f t="shared" si="958"/>
        <v>Iraq</v>
      </c>
      <c r="IM67" s="275"/>
      <c r="IN67" s="275"/>
      <c r="IO67" s="545"/>
      <c r="IP67" s="240" t="str">
        <f t="shared" si="959"/>
        <v/>
      </c>
      <c r="IQ67" s="240" t="str">
        <f>IF((IP67&lt;&gt;""),IF(OR($F67&lt;&gt;$G67,PrSettings!$M$4="●"),(($F67-$G67)=(IM67-IN67))*1,0),"")</f>
        <v/>
      </c>
      <c r="IR67" s="240" t="str">
        <f t="shared" si="960"/>
        <v/>
      </c>
      <c r="IS67" s="240" t="str">
        <f>IF(IP67&lt;&gt;"",IF(ABS($F67-$G67)&gt;=PrSettings!$M$7,(ABS($F67-$G67-IM67+IN67)&lt;=1)*1,IF(AND(IP67,$F67=$G67,$F67&gt;=PrSettings!$M$6),(ABS(IM67-$F67)&lt;=1)*1,IF(AND(IP67,$F67+$G67&gt;=PrSettings!$M$8),(ABS(IM67-$F67)+ABS(IN67-$G67)&lt;=1)*1,""))),"")</f>
        <v/>
      </c>
      <c r="IT67" s="546"/>
      <c r="IV67" s="238">
        <f t="shared" si="19"/>
        <v>14</v>
      </c>
      <c r="IW67" s="239" t="str">
        <f t="shared" si="961"/>
        <v>Senegal</v>
      </c>
      <c r="IX67" s="240">
        <f t="shared" si="83"/>
        <v>57</v>
      </c>
      <c r="IY67" s="239" t="str">
        <f t="shared" si="962"/>
        <v>Iraq</v>
      </c>
      <c r="IZ67" s="275"/>
      <c r="JA67" s="275"/>
      <c r="JB67" s="545"/>
      <c r="JC67" s="240" t="str">
        <f t="shared" si="963"/>
        <v/>
      </c>
      <c r="JD67" s="240" t="str">
        <f>IF((JC67&lt;&gt;""),IF(OR($F67&lt;&gt;$G67,PrSettings!$M$4="●"),(($F67-$G67)=(IZ67-JA67))*1,0),"")</f>
        <v/>
      </c>
      <c r="JE67" s="240" t="str">
        <f t="shared" si="964"/>
        <v/>
      </c>
      <c r="JF67" s="240" t="str">
        <f>IF(JC67&lt;&gt;"",IF(ABS($F67-$G67)&gt;=PrSettings!$M$7,(ABS($F67-$G67-IZ67+JA67)&lt;=1)*1,IF(AND(JC67,$F67=$G67,$F67&gt;=PrSettings!$M$6),(ABS(IZ67-$F67)&lt;=1)*1,IF(AND(JC67,$F67+$G67&gt;=PrSettings!$M$8),(ABS(IZ67-$F67)+ABS(JA67-$G67)&lt;=1)*1,""))),"")</f>
        <v/>
      </c>
      <c r="JG67" s="546"/>
      <c r="JI67" s="238">
        <f t="shared" si="20"/>
        <v>14</v>
      </c>
      <c r="JJ67" s="239" t="str">
        <f t="shared" si="965"/>
        <v>Senegal</v>
      </c>
      <c r="JK67" s="240">
        <f t="shared" si="86"/>
        <v>57</v>
      </c>
      <c r="JL67" s="239" t="str">
        <f t="shared" si="966"/>
        <v>Iraq</v>
      </c>
      <c r="JM67" s="275"/>
      <c r="JN67" s="275"/>
      <c r="JO67" s="545"/>
      <c r="JP67" s="240" t="str">
        <f t="shared" si="967"/>
        <v/>
      </c>
      <c r="JQ67" s="240" t="str">
        <f>IF((JP67&lt;&gt;""),IF(OR($F67&lt;&gt;$G67,PrSettings!$M$4="●"),(($F67-$G67)=(JM67-JN67))*1,0),"")</f>
        <v/>
      </c>
      <c r="JR67" s="240" t="str">
        <f t="shared" si="968"/>
        <v/>
      </c>
      <c r="JS67" s="240" t="str">
        <f>IF(JP67&lt;&gt;"",IF(ABS($F67-$G67)&gt;=PrSettings!$M$7,(ABS($F67-$G67-JM67+JN67)&lt;=1)*1,IF(AND(JP67,$F67=$G67,$F67&gt;=PrSettings!$M$6),(ABS(JM67-$F67)&lt;=1)*1,IF(AND(JP67,$F67+$G67&gt;=PrSettings!$M$8),(ABS(JM67-$F67)+ABS(JN67-$G67)&lt;=1)*1,""))),"")</f>
        <v/>
      </c>
      <c r="JT67" s="546"/>
      <c r="JV67" s="238">
        <f t="shared" si="21"/>
        <v>14</v>
      </c>
      <c r="JW67" s="239" t="str">
        <f t="shared" si="969"/>
        <v>Senegal</v>
      </c>
      <c r="JX67" s="240">
        <f t="shared" si="89"/>
        <v>57</v>
      </c>
      <c r="JY67" s="239" t="str">
        <f t="shared" si="970"/>
        <v>Iraq</v>
      </c>
      <c r="JZ67" s="275"/>
      <c r="KA67" s="275"/>
      <c r="KB67" s="545"/>
      <c r="KC67" s="240" t="str">
        <f t="shared" si="971"/>
        <v/>
      </c>
      <c r="KD67" s="240" t="str">
        <f>IF((KC67&lt;&gt;""),IF(OR($F67&lt;&gt;$G67,PrSettings!$M$4="●"),(($F67-$G67)=(JZ67-KA67))*1,0),"")</f>
        <v/>
      </c>
      <c r="KE67" s="240" t="str">
        <f t="shared" si="972"/>
        <v/>
      </c>
      <c r="KF67" s="240" t="str">
        <f>IF(KC67&lt;&gt;"",IF(ABS($F67-$G67)&gt;=PrSettings!$M$7,(ABS($F67-$G67-JZ67+KA67)&lt;=1)*1,IF(AND(KC67,$F67=$G67,$F67&gt;=PrSettings!$M$6),(ABS(JZ67-$F67)&lt;=1)*1,IF(AND(KC67,$F67+$G67&gt;=PrSettings!$M$8),(ABS(JZ67-$F67)+ABS(KA67-$G67)&lt;=1)*1,""))),"")</f>
        <v/>
      </c>
      <c r="KG67" s="546"/>
      <c r="KI67" s="238">
        <f t="shared" si="22"/>
        <v>14</v>
      </c>
      <c r="KJ67" s="239" t="str">
        <f t="shared" si="973"/>
        <v>Senegal</v>
      </c>
      <c r="KK67" s="240">
        <f t="shared" si="92"/>
        <v>57</v>
      </c>
      <c r="KL67" s="239" t="str">
        <f t="shared" si="974"/>
        <v>Iraq</v>
      </c>
      <c r="KM67" s="275"/>
      <c r="KN67" s="275"/>
      <c r="KO67" s="545"/>
      <c r="KP67" s="240" t="str">
        <f t="shared" si="975"/>
        <v/>
      </c>
      <c r="KQ67" s="240" t="str">
        <f>IF((KP67&lt;&gt;""),IF(OR($F67&lt;&gt;$G67,PrSettings!$M$4="●"),(($F67-$G67)=(KM67-KN67))*1,0),"")</f>
        <v/>
      </c>
      <c r="KR67" s="240" t="str">
        <f t="shared" si="976"/>
        <v/>
      </c>
      <c r="KS67" s="240" t="str">
        <f>IF(KP67&lt;&gt;"",IF(ABS($F67-$G67)&gt;=PrSettings!$M$7,(ABS($F67-$G67-KM67+KN67)&lt;=1)*1,IF(AND(KP67,$F67=$G67,$F67&gt;=PrSettings!$M$6),(ABS(KM67-$F67)&lt;=1)*1,IF(AND(KP67,$F67+$G67&gt;=PrSettings!$M$8),(ABS(KM67-$F67)+ABS(KN67-$G67)&lt;=1)*1,""))),"")</f>
        <v/>
      </c>
      <c r="KT67" s="546"/>
      <c r="KV67" s="238">
        <f t="shared" si="23"/>
        <v>14</v>
      </c>
      <c r="KW67" s="239" t="str">
        <f t="shared" si="977"/>
        <v>Senegal</v>
      </c>
      <c r="KX67" s="240">
        <f t="shared" si="95"/>
        <v>57</v>
      </c>
      <c r="KY67" s="239" t="str">
        <f t="shared" si="978"/>
        <v>Iraq</v>
      </c>
      <c r="KZ67" s="275"/>
      <c r="LA67" s="275"/>
      <c r="LB67" s="545"/>
      <c r="LC67" s="240" t="str">
        <f t="shared" si="979"/>
        <v/>
      </c>
      <c r="LD67" s="240" t="str">
        <f>IF((LC67&lt;&gt;""),IF(OR($F67&lt;&gt;$G67,PrSettings!$M$4="●"),(($F67-$G67)=(KZ67-LA67))*1,0),"")</f>
        <v/>
      </c>
      <c r="LE67" s="240" t="str">
        <f t="shared" si="980"/>
        <v/>
      </c>
      <c r="LF67" s="240" t="str">
        <f>IF(LC67&lt;&gt;"",IF(ABS($F67-$G67)&gt;=PrSettings!$M$7,(ABS($F67-$G67-KZ67+LA67)&lt;=1)*1,IF(AND(LC67,$F67=$G67,$F67&gt;=PrSettings!$M$6),(ABS(KZ67-$F67)&lt;=1)*1,IF(AND(LC67,$F67+$G67&gt;=PrSettings!$M$8),(ABS(KZ67-$F67)+ABS(LA67-$G67)&lt;=1)*1,""))),"")</f>
        <v/>
      </c>
      <c r="LG67" s="546"/>
      <c r="LI67" s="238">
        <f t="shared" si="24"/>
        <v>14</v>
      </c>
      <c r="LJ67" s="239" t="str">
        <f t="shared" si="981"/>
        <v>Senegal</v>
      </c>
      <c r="LK67" s="240">
        <f t="shared" si="98"/>
        <v>57</v>
      </c>
      <c r="LL67" s="239" t="str">
        <f t="shared" si="982"/>
        <v>Iraq</v>
      </c>
      <c r="LM67" s="275"/>
      <c r="LN67" s="275"/>
      <c r="LO67" s="545"/>
      <c r="LP67" s="240" t="str">
        <f t="shared" si="983"/>
        <v/>
      </c>
      <c r="LQ67" s="240" t="str">
        <f>IF((LP67&lt;&gt;""),IF(OR($F67&lt;&gt;$G67,PrSettings!$M$4="●"),(($F67-$G67)=(LM67-LN67))*1,0),"")</f>
        <v/>
      </c>
      <c r="LR67" s="240" t="str">
        <f t="shared" si="984"/>
        <v/>
      </c>
      <c r="LS67" s="240" t="str">
        <f>IF(LP67&lt;&gt;"",IF(ABS($F67-$G67)&gt;=PrSettings!$M$7,(ABS($F67-$G67-LM67+LN67)&lt;=1)*1,IF(AND(LP67,$F67=$G67,$F67&gt;=PrSettings!$M$6),(ABS(LM67-$F67)&lt;=1)*1,IF(AND(LP67,$F67+$G67&gt;=PrSettings!$M$8),(ABS(LM67-$F67)+ABS(LN67-$G67)&lt;=1)*1,""))),"")</f>
        <v/>
      </c>
      <c r="LT67" s="546"/>
      <c r="LV67" s="238">
        <f t="shared" si="25"/>
        <v>14</v>
      </c>
      <c r="LW67" s="239" t="str">
        <f t="shared" si="985"/>
        <v>Senegal</v>
      </c>
      <c r="LX67" s="240">
        <f t="shared" si="101"/>
        <v>57</v>
      </c>
      <c r="LY67" s="239" t="str">
        <f t="shared" si="986"/>
        <v>Iraq</v>
      </c>
      <c r="LZ67" s="275"/>
      <c r="MA67" s="275"/>
      <c r="MB67" s="545"/>
      <c r="MC67" s="240" t="str">
        <f t="shared" si="987"/>
        <v/>
      </c>
      <c r="MD67" s="240" t="str">
        <f>IF((MC67&lt;&gt;""),IF(OR($F67&lt;&gt;$G67,PrSettings!$M$4="●"),(($F67-$G67)=(LZ67-MA67))*1,0),"")</f>
        <v/>
      </c>
      <c r="ME67" s="240" t="str">
        <f t="shared" si="988"/>
        <v/>
      </c>
      <c r="MF67" s="240" t="str">
        <f>IF(MC67&lt;&gt;"",IF(ABS($F67-$G67)&gt;=PrSettings!$M$7,(ABS($F67-$G67-LZ67+MA67)&lt;=1)*1,IF(AND(MC67,$F67=$G67,$F67&gt;=PrSettings!$M$6),(ABS(LZ67-$F67)&lt;=1)*1,IF(AND(MC67,$F67+$G67&gt;=PrSettings!$M$8),(ABS(LZ67-$F67)+ABS(MA67-$G67)&lt;=1)*1,""))),"")</f>
        <v/>
      </c>
      <c r="MG67" s="546"/>
    </row>
    <row r="68" spans="2:345" ht="24" customHeight="1" x14ac:dyDescent="0.25">
      <c r="B68" s="247" t="str">
        <f>Language!$E$130&amp;" J"</f>
        <v>Group J</v>
      </c>
      <c r="C68" s="248"/>
      <c r="D68" s="253"/>
      <c r="E68" s="250"/>
      <c r="F68" s="254"/>
      <c r="G68" s="255"/>
      <c r="I68" s="247" t="str">
        <f t="shared" si="468"/>
        <v>Group J</v>
      </c>
      <c r="J68" s="249"/>
      <c r="K68" s="253"/>
      <c r="L68" s="250"/>
      <c r="M68" s="279"/>
      <c r="N68" s="280"/>
      <c r="O68" s="251"/>
      <c r="P68" s="263"/>
      <c r="Q68" s="263"/>
      <c r="R68" s="250"/>
      <c r="S68" s="250"/>
      <c r="T68" s="264"/>
      <c r="V68" s="247" t="str">
        <f t="shared" si="1"/>
        <v>Group J</v>
      </c>
      <c r="W68" s="249"/>
      <c r="X68" s="253"/>
      <c r="Y68" s="250"/>
      <c r="Z68" s="279"/>
      <c r="AA68" s="280"/>
      <c r="AB68" s="251"/>
      <c r="AC68" s="263"/>
      <c r="AD68" s="263"/>
      <c r="AE68" s="250"/>
      <c r="AF68" s="250"/>
      <c r="AG68" s="264"/>
      <c r="AI68" s="247" t="str">
        <f t="shared" si="2"/>
        <v>Group J</v>
      </c>
      <c r="AJ68" s="249"/>
      <c r="AK68" s="253"/>
      <c r="AL68" s="250"/>
      <c r="AM68" s="279"/>
      <c r="AN68" s="280"/>
      <c r="AO68" s="251"/>
      <c r="AP68" s="263"/>
      <c r="AQ68" s="263"/>
      <c r="AR68" s="250"/>
      <c r="AS68" s="250"/>
      <c r="AT68" s="264"/>
      <c r="AV68" s="247" t="str">
        <f t="shared" si="3"/>
        <v>Group J</v>
      </c>
      <c r="AW68" s="249"/>
      <c r="AX68" s="253"/>
      <c r="AY68" s="250"/>
      <c r="AZ68" s="279"/>
      <c r="BA68" s="280"/>
      <c r="BB68" s="251"/>
      <c r="BC68" s="263"/>
      <c r="BD68" s="263"/>
      <c r="BE68" s="250"/>
      <c r="BF68" s="250"/>
      <c r="BG68" s="264"/>
      <c r="BI68" s="247" t="str">
        <f t="shared" si="4"/>
        <v>Group J</v>
      </c>
      <c r="BJ68" s="249"/>
      <c r="BK68" s="253"/>
      <c r="BL68" s="250"/>
      <c r="BM68" s="279"/>
      <c r="BN68" s="280"/>
      <c r="BO68" s="251"/>
      <c r="BP68" s="263"/>
      <c r="BQ68" s="263"/>
      <c r="BR68" s="250"/>
      <c r="BS68" s="250"/>
      <c r="BT68" s="264"/>
      <c r="BV68" s="247" t="str">
        <f t="shared" si="5"/>
        <v>Group J</v>
      </c>
      <c r="BW68" s="249"/>
      <c r="BX68" s="253"/>
      <c r="BY68" s="250"/>
      <c r="BZ68" s="279"/>
      <c r="CA68" s="280"/>
      <c r="CB68" s="251"/>
      <c r="CC68" s="263"/>
      <c r="CD68" s="263"/>
      <c r="CE68" s="250"/>
      <c r="CF68" s="250"/>
      <c r="CG68" s="264"/>
      <c r="CI68" s="247" t="str">
        <f t="shared" si="6"/>
        <v>Group J</v>
      </c>
      <c r="CJ68" s="249"/>
      <c r="CK68" s="253"/>
      <c r="CL68" s="250"/>
      <c r="CM68" s="279"/>
      <c r="CN68" s="280"/>
      <c r="CO68" s="251"/>
      <c r="CP68" s="263"/>
      <c r="CQ68" s="263"/>
      <c r="CR68" s="250"/>
      <c r="CS68" s="250"/>
      <c r="CT68" s="264"/>
      <c r="CV68" s="247" t="str">
        <f t="shared" si="7"/>
        <v>Group J</v>
      </c>
      <c r="CW68" s="249"/>
      <c r="CX68" s="253"/>
      <c r="CY68" s="250"/>
      <c r="CZ68" s="279"/>
      <c r="DA68" s="280"/>
      <c r="DB68" s="251"/>
      <c r="DC68" s="263"/>
      <c r="DD68" s="263"/>
      <c r="DE68" s="250"/>
      <c r="DF68" s="250"/>
      <c r="DG68" s="264"/>
      <c r="DI68" s="247" t="str">
        <f t="shared" si="8"/>
        <v>Group J</v>
      </c>
      <c r="DJ68" s="249"/>
      <c r="DK68" s="253"/>
      <c r="DL68" s="250"/>
      <c r="DM68" s="279"/>
      <c r="DN68" s="280"/>
      <c r="DO68" s="251"/>
      <c r="DP68" s="263"/>
      <c r="DQ68" s="263"/>
      <c r="DR68" s="250"/>
      <c r="DS68" s="250"/>
      <c r="DT68" s="264"/>
      <c r="DV68" s="247" t="str">
        <f t="shared" si="9"/>
        <v>Group J</v>
      </c>
      <c r="DW68" s="249"/>
      <c r="DX68" s="253"/>
      <c r="DY68" s="250"/>
      <c r="DZ68" s="279"/>
      <c r="EA68" s="280"/>
      <c r="EB68" s="251"/>
      <c r="EC68" s="263"/>
      <c r="ED68" s="263"/>
      <c r="EE68" s="250"/>
      <c r="EF68" s="250"/>
      <c r="EG68" s="264"/>
      <c r="EI68" s="247" t="str">
        <f t="shared" si="10"/>
        <v>Group J</v>
      </c>
      <c r="EJ68" s="249"/>
      <c r="EK68" s="253"/>
      <c r="EL68" s="250"/>
      <c r="EM68" s="279"/>
      <c r="EN68" s="280"/>
      <c r="EO68" s="251"/>
      <c r="EP68" s="263"/>
      <c r="EQ68" s="263"/>
      <c r="ER68" s="250"/>
      <c r="ES68" s="250"/>
      <c r="ET68" s="264"/>
      <c r="EV68" s="247" t="str">
        <f t="shared" si="11"/>
        <v>Group J</v>
      </c>
      <c r="EW68" s="249"/>
      <c r="EX68" s="253"/>
      <c r="EY68" s="250"/>
      <c r="EZ68" s="279"/>
      <c r="FA68" s="280"/>
      <c r="FB68" s="251"/>
      <c r="FC68" s="263"/>
      <c r="FD68" s="263"/>
      <c r="FE68" s="250"/>
      <c r="FF68" s="250"/>
      <c r="FG68" s="264"/>
      <c r="FI68" s="247" t="str">
        <f t="shared" si="12"/>
        <v>Group J</v>
      </c>
      <c r="FJ68" s="249"/>
      <c r="FK68" s="253"/>
      <c r="FL68" s="250"/>
      <c r="FM68" s="279"/>
      <c r="FN68" s="280"/>
      <c r="FO68" s="251"/>
      <c r="FP68" s="263"/>
      <c r="FQ68" s="263"/>
      <c r="FR68" s="250"/>
      <c r="FS68" s="250"/>
      <c r="FT68" s="264"/>
      <c r="FV68" s="247" t="str">
        <f t="shared" si="13"/>
        <v>Group J</v>
      </c>
      <c r="FW68" s="249"/>
      <c r="FX68" s="253"/>
      <c r="FY68" s="250"/>
      <c r="FZ68" s="279"/>
      <c r="GA68" s="280"/>
      <c r="GB68" s="251"/>
      <c r="GC68" s="263"/>
      <c r="GD68" s="263"/>
      <c r="GE68" s="250"/>
      <c r="GF68" s="250"/>
      <c r="GG68" s="264"/>
      <c r="GI68" s="247" t="str">
        <f t="shared" si="14"/>
        <v>Group J</v>
      </c>
      <c r="GJ68" s="249"/>
      <c r="GK68" s="253"/>
      <c r="GL68" s="250"/>
      <c r="GM68" s="279"/>
      <c r="GN68" s="280"/>
      <c r="GO68" s="251"/>
      <c r="GP68" s="263"/>
      <c r="GQ68" s="263"/>
      <c r="GR68" s="250"/>
      <c r="GS68" s="250"/>
      <c r="GT68" s="264"/>
      <c r="GV68" s="247" t="str">
        <f t="shared" si="15"/>
        <v>Group J</v>
      </c>
      <c r="GW68" s="249"/>
      <c r="GX68" s="253"/>
      <c r="GY68" s="250"/>
      <c r="GZ68" s="279"/>
      <c r="HA68" s="280"/>
      <c r="HB68" s="251"/>
      <c r="HC68" s="263"/>
      <c r="HD68" s="263"/>
      <c r="HE68" s="250"/>
      <c r="HF68" s="250"/>
      <c r="HG68" s="264"/>
      <c r="HI68" s="247" t="str">
        <f t="shared" si="16"/>
        <v>Group J</v>
      </c>
      <c r="HJ68" s="249"/>
      <c r="HK68" s="253"/>
      <c r="HL68" s="250"/>
      <c r="HM68" s="279"/>
      <c r="HN68" s="280"/>
      <c r="HO68" s="251"/>
      <c r="HP68" s="263"/>
      <c r="HQ68" s="263"/>
      <c r="HR68" s="250"/>
      <c r="HS68" s="250"/>
      <c r="HT68" s="264"/>
      <c r="HV68" s="247" t="str">
        <f t="shared" si="17"/>
        <v>Group J</v>
      </c>
      <c r="HW68" s="249"/>
      <c r="HX68" s="253"/>
      <c r="HY68" s="250"/>
      <c r="HZ68" s="279"/>
      <c r="IA68" s="280"/>
      <c r="IB68" s="251"/>
      <c r="IC68" s="263"/>
      <c r="ID68" s="263"/>
      <c r="IE68" s="250"/>
      <c r="IF68" s="250"/>
      <c r="IG68" s="264"/>
      <c r="II68" s="247" t="str">
        <f t="shared" si="18"/>
        <v>Group J</v>
      </c>
      <c r="IJ68" s="249"/>
      <c r="IK68" s="253"/>
      <c r="IL68" s="250"/>
      <c r="IM68" s="279"/>
      <c r="IN68" s="280"/>
      <c r="IO68" s="251"/>
      <c r="IP68" s="263"/>
      <c r="IQ68" s="263"/>
      <c r="IR68" s="250"/>
      <c r="IS68" s="250"/>
      <c r="IT68" s="264"/>
      <c r="IV68" s="247" t="str">
        <f t="shared" si="19"/>
        <v>Group J</v>
      </c>
      <c r="IW68" s="249"/>
      <c r="IX68" s="253"/>
      <c r="IY68" s="250"/>
      <c r="IZ68" s="279"/>
      <c r="JA68" s="280"/>
      <c r="JB68" s="251"/>
      <c r="JC68" s="263"/>
      <c r="JD68" s="263"/>
      <c r="JE68" s="250"/>
      <c r="JF68" s="250"/>
      <c r="JG68" s="264"/>
      <c r="JI68" s="247" t="str">
        <f t="shared" si="20"/>
        <v>Group J</v>
      </c>
      <c r="JJ68" s="249"/>
      <c r="JK68" s="253"/>
      <c r="JL68" s="250"/>
      <c r="JM68" s="279"/>
      <c r="JN68" s="280"/>
      <c r="JO68" s="251"/>
      <c r="JP68" s="263"/>
      <c r="JQ68" s="263"/>
      <c r="JR68" s="250"/>
      <c r="JS68" s="250"/>
      <c r="JT68" s="264"/>
      <c r="JV68" s="247" t="str">
        <f t="shared" si="21"/>
        <v>Group J</v>
      </c>
      <c r="JW68" s="249"/>
      <c r="JX68" s="253"/>
      <c r="JY68" s="250"/>
      <c r="JZ68" s="279"/>
      <c r="KA68" s="280"/>
      <c r="KB68" s="251"/>
      <c r="KC68" s="263"/>
      <c r="KD68" s="263"/>
      <c r="KE68" s="250"/>
      <c r="KF68" s="250"/>
      <c r="KG68" s="264"/>
      <c r="KI68" s="247" t="str">
        <f t="shared" si="22"/>
        <v>Group J</v>
      </c>
      <c r="KJ68" s="249"/>
      <c r="KK68" s="253"/>
      <c r="KL68" s="250"/>
      <c r="KM68" s="279"/>
      <c r="KN68" s="280"/>
      <c r="KO68" s="251"/>
      <c r="KP68" s="263"/>
      <c r="KQ68" s="263"/>
      <c r="KR68" s="250"/>
      <c r="KS68" s="250"/>
      <c r="KT68" s="264"/>
      <c r="KV68" s="247" t="str">
        <f t="shared" si="23"/>
        <v>Group J</v>
      </c>
      <c r="KW68" s="249"/>
      <c r="KX68" s="253"/>
      <c r="KY68" s="250"/>
      <c r="KZ68" s="279"/>
      <c r="LA68" s="280"/>
      <c r="LB68" s="251"/>
      <c r="LC68" s="263"/>
      <c r="LD68" s="263"/>
      <c r="LE68" s="250"/>
      <c r="LF68" s="250"/>
      <c r="LG68" s="264"/>
      <c r="LI68" s="247" t="str">
        <f t="shared" si="24"/>
        <v>Group J</v>
      </c>
      <c r="LJ68" s="249"/>
      <c r="LK68" s="253"/>
      <c r="LL68" s="250"/>
      <c r="LM68" s="279"/>
      <c r="LN68" s="280"/>
      <c r="LO68" s="251"/>
      <c r="LP68" s="263"/>
      <c r="LQ68" s="263"/>
      <c r="LR68" s="250"/>
      <c r="LS68" s="250"/>
      <c r="LT68" s="264"/>
      <c r="LV68" s="247" t="str">
        <f t="shared" si="25"/>
        <v>Group J</v>
      </c>
      <c r="LW68" s="249"/>
      <c r="LX68" s="253"/>
      <c r="LY68" s="250"/>
      <c r="LZ68" s="279"/>
      <c r="MA68" s="280"/>
      <c r="MB68" s="251"/>
      <c r="MC68" s="263"/>
      <c r="MD68" s="263"/>
      <c r="ME68" s="250"/>
      <c r="MF68" s="250"/>
      <c r="MG68" s="264"/>
    </row>
    <row r="69" spans="2:345" x14ac:dyDescent="0.25">
      <c r="B69" s="238">
        <f>INDEX(Groups!$C$7:$C$65,MATCH(C69,Groups!$D$7:$D$65,0))</f>
        <v>3</v>
      </c>
      <c r="C69" s="239" t="str">
        <f>CalcJ!$P$22</f>
        <v>Argentina</v>
      </c>
      <c r="D69" s="240">
        <f>INDEX(Groups!$C$7:$C$65,MATCH(E69,Groups!$D$7:$D$65,0))</f>
        <v>28</v>
      </c>
      <c r="E69" s="239" t="str">
        <f>CalcJ!$Q$22</f>
        <v>Algeria</v>
      </c>
      <c r="F69" s="241" t="str">
        <f>CalcJ!$R$22</f>
        <v/>
      </c>
      <c r="G69" s="242" t="str">
        <f>CalcJ!$S$22</f>
        <v/>
      </c>
      <c r="I69" s="238">
        <f t="shared" si="468"/>
        <v>3</v>
      </c>
      <c r="J69" s="239" t="str">
        <f t="shared" ref="J69:J74" si="989">$C69</f>
        <v>Argentina</v>
      </c>
      <c r="K69" s="240">
        <f t="shared" si="26"/>
        <v>28</v>
      </c>
      <c r="L69" s="239" t="str">
        <f t="shared" ref="L69:L74" si="990">$E69</f>
        <v>Algeria</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Argentina</v>
      </c>
      <c r="X69" s="240">
        <f t="shared" si="29"/>
        <v>28</v>
      </c>
      <c r="Y69" s="239" t="str">
        <f t="shared" ref="Y69:Y74" si="995">$E69</f>
        <v>Algeria</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Argentina</v>
      </c>
      <c r="AK69" s="240">
        <f t="shared" si="32"/>
        <v>28</v>
      </c>
      <c r="AL69" s="239" t="str">
        <f t="shared" ref="AL69:AL74" si="1000">$E69</f>
        <v>Algeria</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Argentina</v>
      </c>
      <c r="AX69" s="240">
        <f t="shared" si="35"/>
        <v>28</v>
      </c>
      <c r="AY69" s="239" t="str">
        <f t="shared" ref="AY69:AY74" si="1005">$E69</f>
        <v>Algeria</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Argentina</v>
      </c>
      <c r="BK69" s="240">
        <f t="shared" si="38"/>
        <v>28</v>
      </c>
      <c r="BL69" s="239" t="str">
        <f t="shared" ref="BL69:BL74" si="1010">$E69</f>
        <v>Algeria</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Argentina</v>
      </c>
      <c r="BX69" s="240">
        <f t="shared" si="41"/>
        <v>28</v>
      </c>
      <c r="BY69" s="239" t="str">
        <f t="shared" ref="BY69:BY74" si="1015">$E69</f>
        <v>Algeria</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Argentina</v>
      </c>
      <c r="CK69" s="240">
        <f t="shared" si="44"/>
        <v>28</v>
      </c>
      <c r="CL69" s="239" t="str">
        <f t="shared" ref="CL69:CL74" si="1020">$E69</f>
        <v>Algeria</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Argentina</v>
      </c>
      <c r="CX69" s="240">
        <f t="shared" si="47"/>
        <v>28</v>
      </c>
      <c r="CY69" s="239" t="str">
        <f t="shared" ref="CY69:CY74" si="1025">$E69</f>
        <v>Algeria</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Argentina</v>
      </c>
      <c r="DK69" s="240">
        <f t="shared" si="50"/>
        <v>28</v>
      </c>
      <c r="DL69" s="239" t="str">
        <f t="shared" ref="DL69:DL74" si="1030">$E69</f>
        <v>Algeria</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Argentina</v>
      </c>
      <c r="DX69" s="240">
        <f t="shared" si="53"/>
        <v>28</v>
      </c>
      <c r="DY69" s="239" t="str">
        <f t="shared" ref="DY69:DY74" si="1035">$E69</f>
        <v>Algeria</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Argentina</v>
      </c>
      <c r="EK69" s="240">
        <f t="shared" si="56"/>
        <v>28</v>
      </c>
      <c r="EL69" s="239" t="str">
        <f t="shared" ref="EL69:EL74" si="1040">$E69</f>
        <v>Algeria</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Argentina</v>
      </c>
      <c r="EX69" s="240">
        <f t="shared" si="59"/>
        <v>28</v>
      </c>
      <c r="EY69" s="239" t="str">
        <f t="shared" ref="EY69:EY74" si="1045">$E69</f>
        <v>Algeria</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Argentina</v>
      </c>
      <c r="FK69" s="240">
        <f t="shared" si="62"/>
        <v>28</v>
      </c>
      <c r="FL69" s="239" t="str">
        <f t="shared" ref="FL69:FL74" si="1050">$E69</f>
        <v>Algeria</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Argentina</v>
      </c>
      <c r="FX69" s="240">
        <f t="shared" si="65"/>
        <v>28</v>
      </c>
      <c r="FY69" s="239" t="str">
        <f t="shared" ref="FY69:FY74" si="1055">$E69</f>
        <v>Algeria</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Argentina</v>
      </c>
      <c r="GK69" s="240">
        <f t="shared" si="68"/>
        <v>28</v>
      </c>
      <c r="GL69" s="239" t="str">
        <f t="shared" ref="GL69:GL74" si="1060">$E69</f>
        <v>Algeria</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Argentina</v>
      </c>
      <c r="GX69" s="240">
        <f t="shared" si="71"/>
        <v>28</v>
      </c>
      <c r="GY69" s="239" t="str">
        <f t="shared" ref="GY69:GY74" si="1065">$E69</f>
        <v>Algeria</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Argentina</v>
      </c>
      <c r="HK69" s="240">
        <f t="shared" si="74"/>
        <v>28</v>
      </c>
      <c r="HL69" s="239" t="str">
        <f t="shared" ref="HL69:HL74" si="1070">$E69</f>
        <v>Algeria</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Argentina</v>
      </c>
      <c r="HX69" s="240">
        <f t="shared" si="77"/>
        <v>28</v>
      </c>
      <c r="HY69" s="239" t="str">
        <f t="shared" ref="HY69:HY74" si="1075">$E69</f>
        <v>Algeria</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Argentina</v>
      </c>
      <c r="IK69" s="240">
        <f t="shared" si="80"/>
        <v>28</v>
      </c>
      <c r="IL69" s="239" t="str">
        <f t="shared" ref="IL69:IL74" si="1080">$E69</f>
        <v>Algeria</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Argentina</v>
      </c>
      <c r="IX69" s="240">
        <f t="shared" si="83"/>
        <v>28</v>
      </c>
      <c r="IY69" s="239" t="str">
        <f t="shared" ref="IY69:IY74" si="1085">$E69</f>
        <v>Algeria</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Argentina</v>
      </c>
      <c r="JK69" s="240">
        <f t="shared" si="86"/>
        <v>28</v>
      </c>
      <c r="JL69" s="239" t="str">
        <f t="shared" ref="JL69:JL74" si="1090">$E69</f>
        <v>Algeria</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Argentina</v>
      </c>
      <c r="JX69" s="240">
        <f t="shared" si="89"/>
        <v>28</v>
      </c>
      <c r="JY69" s="239" t="str">
        <f t="shared" ref="JY69:JY74" si="1095">$E69</f>
        <v>Algeria</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Argentina</v>
      </c>
      <c r="KK69" s="240">
        <f t="shared" si="92"/>
        <v>28</v>
      </c>
      <c r="KL69" s="239" t="str">
        <f t="shared" ref="KL69:KL74" si="1100">$E69</f>
        <v>Algeria</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Argentina</v>
      </c>
      <c r="KX69" s="240">
        <f t="shared" si="95"/>
        <v>28</v>
      </c>
      <c r="KY69" s="239" t="str">
        <f t="shared" ref="KY69:KY74" si="1105">$E69</f>
        <v>Algeria</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Argentina</v>
      </c>
      <c r="LK69" s="240">
        <f t="shared" si="98"/>
        <v>28</v>
      </c>
      <c r="LL69" s="239" t="str">
        <f t="shared" ref="LL69:LL74" si="1110">$E69</f>
        <v>Algeria</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Argentina</v>
      </c>
      <c r="LX69" s="240">
        <f t="shared" si="101"/>
        <v>28</v>
      </c>
      <c r="LY69" s="239" t="str">
        <f t="shared" ref="LY69:LY74" si="1115">$E69</f>
        <v>Algeria</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x14ac:dyDescent="0.25">
      <c r="B70" s="238">
        <f>INDEX(Groups!$C$7:$C$65,MATCH(C70,Groups!$D$7:$D$65,0))</f>
        <v>24</v>
      </c>
      <c r="C70" s="239" t="str">
        <f>CalcJ!$P$23</f>
        <v>Austria</v>
      </c>
      <c r="D70" s="240">
        <f>INDEX(Groups!$C$7:$C$65,MATCH(E70,Groups!$D$7:$D$65,0))</f>
        <v>63</v>
      </c>
      <c r="E70" s="239" t="str">
        <f>CalcJ!$Q$23</f>
        <v>Jordan</v>
      </c>
      <c r="F70" s="821" t="str">
        <f>CalcJ!$R$23</f>
        <v/>
      </c>
      <c r="G70" s="242" t="str">
        <f>CalcJ!$S$23</f>
        <v/>
      </c>
      <c r="I70" s="238">
        <f t="shared" si="468"/>
        <v>24</v>
      </c>
      <c r="J70" s="239" t="str">
        <f t="shared" si="989"/>
        <v>Austria</v>
      </c>
      <c r="K70" s="240">
        <f t="shared" ref="K70:K74" si="1118">$D70</f>
        <v>63</v>
      </c>
      <c r="L70" s="239" t="str">
        <f t="shared" si="990"/>
        <v>Jordan</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Austria</v>
      </c>
      <c r="X70" s="240">
        <f t="shared" ref="X70:X74" si="1119">$D70</f>
        <v>63</v>
      </c>
      <c r="Y70" s="239" t="str">
        <f t="shared" si="995"/>
        <v>Jordan</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Austria</v>
      </c>
      <c r="AK70" s="240">
        <f t="shared" ref="AK70:AK74" si="1120">$D70</f>
        <v>63</v>
      </c>
      <c r="AL70" s="239" t="str">
        <f t="shared" si="1000"/>
        <v>Jordan</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Austria</v>
      </c>
      <c r="AX70" s="240">
        <f t="shared" ref="AX70:AX74" si="1121">$D70</f>
        <v>63</v>
      </c>
      <c r="AY70" s="239" t="str">
        <f t="shared" si="1005"/>
        <v>Jordan</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Austria</v>
      </c>
      <c r="BK70" s="240">
        <f t="shared" ref="BK70:BK74" si="1122">$D70</f>
        <v>63</v>
      </c>
      <c r="BL70" s="239" t="str">
        <f t="shared" si="1010"/>
        <v>Jordan</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Austria</v>
      </c>
      <c r="BX70" s="240">
        <f t="shared" ref="BX70:BX74" si="1123">$D70</f>
        <v>63</v>
      </c>
      <c r="BY70" s="239" t="str">
        <f t="shared" si="1015"/>
        <v>Jordan</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Austria</v>
      </c>
      <c r="CK70" s="240">
        <f t="shared" ref="CK70:CK74" si="1124">$D70</f>
        <v>63</v>
      </c>
      <c r="CL70" s="239" t="str">
        <f t="shared" si="1020"/>
        <v>Jordan</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Austria</v>
      </c>
      <c r="CX70" s="240">
        <f t="shared" ref="CX70:CX74" si="1125">$D70</f>
        <v>63</v>
      </c>
      <c r="CY70" s="239" t="str">
        <f t="shared" si="1025"/>
        <v>Jordan</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Austria</v>
      </c>
      <c r="DK70" s="240">
        <f t="shared" ref="DK70:DK74" si="1126">$D70</f>
        <v>63</v>
      </c>
      <c r="DL70" s="239" t="str">
        <f t="shared" si="1030"/>
        <v>Jordan</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Austria</v>
      </c>
      <c r="DX70" s="240">
        <f t="shared" ref="DX70:DX74" si="1127">$D70</f>
        <v>63</v>
      </c>
      <c r="DY70" s="239" t="str">
        <f t="shared" si="1035"/>
        <v>Jordan</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Austria</v>
      </c>
      <c r="EK70" s="240">
        <f t="shared" ref="EK70:EK74" si="1128">$D70</f>
        <v>63</v>
      </c>
      <c r="EL70" s="239" t="str">
        <f t="shared" si="1040"/>
        <v>Jordan</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Austria</v>
      </c>
      <c r="EX70" s="240">
        <f t="shared" ref="EX70:EX74" si="1129">$D70</f>
        <v>63</v>
      </c>
      <c r="EY70" s="239" t="str">
        <f t="shared" si="1045"/>
        <v>Jordan</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Austria</v>
      </c>
      <c r="FK70" s="240">
        <f t="shared" ref="FK70:FK74" si="1130">$D70</f>
        <v>63</v>
      </c>
      <c r="FL70" s="239" t="str">
        <f t="shared" si="1050"/>
        <v>Jordan</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Austria</v>
      </c>
      <c r="FX70" s="240">
        <f t="shared" ref="FX70:FX74" si="1131">$D70</f>
        <v>63</v>
      </c>
      <c r="FY70" s="239" t="str">
        <f t="shared" si="1055"/>
        <v>Jordan</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Austria</v>
      </c>
      <c r="GK70" s="240">
        <f t="shared" ref="GK70:GK74" si="1132">$D70</f>
        <v>63</v>
      </c>
      <c r="GL70" s="239" t="str">
        <f t="shared" si="1060"/>
        <v>Jordan</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Austria</v>
      </c>
      <c r="GX70" s="240">
        <f t="shared" ref="GX70:GX74" si="1133">$D70</f>
        <v>63</v>
      </c>
      <c r="GY70" s="239" t="str">
        <f t="shared" si="1065"/>
        <v>Jordan</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Austria</v>
      </c>
      <c r="HK70" s="240">
        <f t="shared" ref="HK70:HK74" si="1134">$D70</f>
        <v>63</v>
      </c>
      <c r="HL70" s="239" t="str">
        <f t="shared" si="1070"/>
        <v>Jordan</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Austria</v>
      </c>
      <c r="HX70" s="240">
        <f t="shared" ref="HX70:HX74" si="1135">$D70</f>
        <v>63</v>
      </c>
      <c r="HY70" s="239" t="str">
        <f t="shared" si="1075"/>
        <v>Jordan</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Austria</v>
      </c>
      <c r="IK70" s="240">
        <f t="shared" ref="IK70:IK74" si="1136">$D70</f>
        <v>63</v>
      </c>
      <c r="IL70" s="239" t="str">
        <f t="shared" si="1080"/>
        <v>Jordan</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Austria</v>
      </c>
      <c r="IX70" s="240">
        <f t="shared" ref="IX70:IX74" si="1137">$D70</f>
        <v>63</v>
      </c>
      <c r="IY70" s="239" t="str">
        <f t="shared" si="1085"/>
        <v>Jordan</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Austria</v>
      </c>
      <c r="JK70" s="240">
        <f t="shared" ref="JK70:JK74" si="1138">$D70</f>
        <v>63</v>
      </c>
      <c r="JL70" s="239" t="str">
        <f t="shared" si="1090"/>
        <v>Jordan</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Austria</v>
      </c>
      <c r="JX70" s="240">
        <f t="shared" ref="JX70:JX74" si="1139">$D70</f>
        <v>63</v>
      </c>
      <c r="JY70" s="239" t="str">
        <f t="shared" si="1095"/>
        <v>Jordan</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Austria</v>
      </c>
      <c r="KK70" s="240">
        <f t="shared" ref="KK70:KK74" si="1140">$D70</f>
        <v>63</v>
      </c>
      <c r="KL70" s="239" t="str">
        <f t="shared" si="1100"/>
        <v>Jordan</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Austria</v>
      </c>
      <c r="KX70" s="240">
        <f t="shared" ref="KX70:KX74" si="1141">$D70</f>
        <v>63</v>
      </c>
      <c r="KY70" s="239" t="str">
        <f t="shared" si="1105"/>
        <v>Jordan</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Austria</v>
      </c>
      <c r="LK70" s="240">
        <f t="shared" ref="LK70:LK74" si="1142">$D70</f>
        <v>63</v>
      </c>
      <c r="LL70" s="239" t="str">
        <f t="shared" si="1110"/>
        <v>Jordan</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Austria</v>
      </c>
      <c r="LX70" s="240">
        <f t="shared" ref="LX70:LX74" si="1143">$D70</f>
        <v>63</v>
      </c>
      <c r="LY70" s="239" t="str">
        <f t="shared" si="1115"/>
        <v>Jordan</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x14ac:dyDescent="0.25">
      <c r="B71" s="238">
        <f>INDEX(Groups!$C$7:$C$65,MATCH(C71,Groups!$D$7:$D$65,0))</f>
        <v>3</v>
      </c>
      <c r="C71" s="239" t="str">
        <f>CalcJ!$P$24</f>
        <v>Argentina</v>
      </c>
      <c r="D71" s="240">
        <f>INDEX(Groups!$C$7:$C$65,MATCH(E71,Groups!$D$7:$D$65,0))</f>
        <v>24</v>
      </c>
      <c r="E71" s="239" t="str">
        <f>CalcJ!$Q$24</f>
        <v>Austria</v>
      </c>
      <c r="F71" s="241" t="str">
        <f>CalcJ!$R$24</f>
        <v/>
      </c>
      <c r="G71" s="242" t="str">
        <f>CalcJ!$S$24</f>
        <v/>
      </c>
      <c r="I71" s="238">
        <f t="shared" si="468"/>
        <v>3</v>
      </c>
      <c r="J71" s="239" t="str">
        <f t="shared" si="989"/>
        <v>Argentina</v>
      </c>
      <c r="K71" s="240">
        <f t="shared" si="1118"/>
        <v>24</v>
      </c>
      <c r="L71" s="239" t="str">
        <f t="shared" si="990"/>
        <v>Austria</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Argentina</v>
      </c>
      <c r="X71" s="240">
        <f t="shared" si="1119"/>
        <v>24</v>
      </c>
      <c r="Y71" s="239" t="str">
        <f t="shared" si="995"/>
        <v>Austria</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Argentina</v>
      </c>
      <c r="AK71" s="240">
        <f t="shared" si="1120"/>
        <v>24</v>
      </c>
      <c r="AL71" s="239" t="str">
        <f t="shared" si="1000"/>
        <v>Austria</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Argentina</v>
      </c>
      <c r="AX71" s="240">
        <f t="shared" si="1121"/>
        <v>24</v>
      </c>
      <c r="AY71" s="239" t="str">
        <f t="shared" si="1005"/>
        <v>Austria</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Argentina</v>
      </c>
      <c r="BK71" s="240">
        <f t="shared" si="1122"/>
        <v>24</v>
      </c>
      <c r="BL71" s="239" t="str">
        <f t="shared" si="1010"/>
        <v>Austria</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Argentina</v>
      </c>
      <c r="BX71" s="240">
        <f t="shared" si="1123"/>
        <v>24</v>
      </c>
      <c r="BY71" s="239" t="str">
        <f t="shared" si="1015"/>
        <v>Austria</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Argentina</v>
      </c>
      <c r="CK71" s="240">
        <f t="shared" si="1124"/>
        <v>24</v>
      </c>
      <c r="CL71" s="239" t="str">
        <f t="shared" si="1020"/>
        <v>Austria</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Argentina</v>
      </c>
      <c r="CX71" s="240">
        <f t="shared" si="1125"/>
        <v>24</v>
      </c>
      <c r="CY71" s="239" t="str">
        <f t="shared" si="1025"/>
        <v>Austria</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Argentina</v>
      </c>
      <c r="DK71" s="240">
        <f t="shared" si="1126"/>
        <v>24</v>
      </c>
      <c r="DL71" s="239" t="str">
        <f t="shared" si="1030"/>
        <v>Austria</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Argentina</v>
      </c>
      <c r="DX71" s="240">
        <f t="shared" si="1127"/>
        <v>24</v>
      </c>
      <c r="DY71" s="239" t="str">
        <f t="shared" si="1035"/>
        <v>Austria</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Argentina</v>
      </c>
      <c r="EK71" s="240">
        <f t="shared" si="1128"/>
        <v>24</v>
      </c>
      <c r="EL71" s="239" t="str">
        <f t="shared" si="1040"/>
        <v>Austria</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Argentina</v>
      </c>
      <c r="EX71" s="240">
        <f t="shared" si="1129"/>
        <v>24</v>
      </c>
      <c r="EY71" s="239" t="str">
        <f t="shared" si="1045"/>
        <v>Austria</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Argentina</v>
      </c>
      <c r="FK71" s="240">
        <f t="shared" si="1130"/>
        <v>24</v>
      </c>
      <c r="FL71" s="239" t="str">
        <f t="shared" si="1050"/>
        <v>Austria</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Argentina</v>
      </c>
      <c r="FX71" s="240">
        <f t="shared" si="1131"/>
        <v>24</v>
      </c>
      <c r="FY71" s="239" t="str">
        <f t="shared" si="1055"/>
        <v>Austria</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Argentina</v>
      </c>
      <c r="GK71" s="240">
        <f t="shared" si="1132"/>
        <v>24</v>
      </c>
      <c r="GL71" s="239" t="str">
        <f t="shared" si="1060"/>
        <v>Austria</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Argentina</v>
      </c>
      <c r="GX71" s="240">
        <f t="shared" si="1133"/>
        <v>24</v>
      </c>
      <c r="GY71" s="239" t="str">
        <f t="shared" si="1065"/>
        <v>Austria</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Argentina</v>
      </c>
      <c r="HK71" s="240">
        <f t="shared" si="1134"/>
        <v>24</v>
      </c>
      <c r="HL71" s="239" t="str">
        <f t="shared" si="1070"/>
        <v>Austria</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Argentina</v>
      </c>
      <c r="HX71" s="240">
        <f t="shared" si="1135"/>
        <v>24</v>
      </c>
      <c r="HY71" s="239" t="str">
        <f t="shared" si="1075"/>
        <v>Austria</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Argentina</v>
      </c>
      <c r="IK71" s="240">
        <f t="shared" si="1136"/>
        <v>24</v>
      </c>
      <c r="IL71" s="239" t="str">
        <f t="shared" si="1080"/>
        <v>Austria</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Argentina</v>
      </c>
      <c r="IX71" s="240">
        <f t="shared" si="1137"/>
        <v>24</v>
      </c>
      <c r="IY71" s="239" t="str">
        <f t="shared" si="1085"/>
        <v>Austria</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Argentina</v>
      </c>
      <c r="JK71" s="240">
        <f t="shared" si="1138"/>
        <v>24</v>
      </c>
      <c r="JL71" s="239" t="str">
        <f t="shared" si="1090"/>
        <v>Austria</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Argentina</v>
      </c>
      <c r="JX71" s="240">
        <f t="shared" si="1139"/>
        <v>24</v>
      </c>
      <c r="JY71" s="239" t="str">
        <f t="shared" si="1095"/>
        <v>Austria</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Argentina</v>
      </c>
      <c r="KK71" s="240">
        <f t="shared" si="1140"/>
        <v>24</v>
      </c>
      <c r="KL71" s="239" t="str">
        <f t="shared" si="1100"/>
        <v>Austria</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Argentina</v>
      </c>
      <c r="KX71" s="240">
        <f t="shared" si="1141"/>
        <v>24</v>
      </c>
      <c r="KY71" s="239" t="str">
        <f t="shared" si="1105"/>
        <v>Austria</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Argentina</v>
      </c>
      <c r="LK71" s="240">
        <f t="shared" si="1142"/>
        <v>24</v>
      </c>
      <c r="LL71" s="239" t="str">
        <f t="shared" si="1110"/>
        <v>Austria</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Argentina</v>
      </c>
      <c r="LX71" s="240">
        <f t="shared" si="1143"/>
        <v>24</v>
      </c>
      <c r="LY71" s="239" t="str">
        <f t="shared" si="1115"/>
        <v>Austria</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x14ac:dyDescent="0.25">
      <c r="B72" s="238">
        <f>INDEX(Groups!$C$7:$C$65,MATCH(C72,Groups!$D$7:$D$65,0))</f>
        <v>63</v>
      </c>
      <c r="C72" s="239" t="str">
        <f>CalcJ!$P$25</f>
        <v>Jordan</v>
      </c>
      <c r="D72" s="240">
        <f>INDEX(Groups!$C$7:$C$65,MATCH(E72,Groups!$D$7:$D$65,0))</f>
        <v>28</v>
      </c>
      <c r="E72" s="239" t="str">
        <f>CalcJ!$Q$25</f>
        <v>Algeria</v>
      </c>
      <c r="F72" s="241" t="str">
        <f>CalcJ!$R$25</f>
        <v/>
      </c>
      <c r="G72" s="242" t="str">
        <f>CalcJ!$S$25</f>
        <v/>
      </c>
      <c r="I72" s="238">
        <f t="shared" si="468"/>
        <v>63</v>
      </c>
      <c r="J72" s="239" t="str">
        <f t="shared" si="989"/>
        <v>Jordan</v>
      </c>
      <c r="K72" s="240">
        <f t="shared" si="1118"/>
        <v>28</v>
      </c>
      <c r="L72" s="239" t="str">
        <f t="shared" si="990"/>
        <v>Algeria</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v>
      </c>
      <c r="X72" s="240">
        <f t="shared" si="1119"/>
        <v>28</v>
      </c>
      <c r="Y72" s="239" t="str">
        <f t="shared" si="995"/>
        <v>Algeria</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v>
      </c>
      <c r="AK72" s="240">
        <f t="shared" si="1120"/>
        <v>28</v>
      </c>
      <c r="AL72" s="239" t="str">
        <f t="shared" si="1000"/>
        <v>Algeria</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v>
      </c>
      <c r="AX72" s="240">
        <f t="shared" si="1121"/>
        <v>28</v>
      </c>
      <c r="AY72" s="239" t="str">
        <f t="shared" si="1005"/>
        <v>Algeria</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v>
      </c>
      <c r="BK72" s="240">
        <f t="shared" si="1122"/>
        <v>28</v>
      </c>
      <c r="BL72" s="239" t="str">
        <f t="shared" si="1010"/>
        <v>Algeria</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v>
      </c>
      <c r="BX72" s="240">
        <f t="shared" si="1123"/>
        <v>28</v>
      </c>
      <c r="BY72" s="239" t="str">
        <f t="shared" si="1015"/>
        <v>Algeria</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v>
      </c>
      <c r="CK72" s="240">
        <f t="shared" si="1124"/>
        <v>28</v>
      </c>
      <c r="CL72" s="239" t="str">
        <f t="shared" si="1020"/>
        <v>Algeria</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v>
      </c>
      <c r="CX72" s="240">
        <f t="shared" si="1125"/>
        <v>28</v>
      </c>
      <c r="CY72" s="239" t="str">
        <f t="shared" si="1025"/>
        <v>Algeria</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v>
      </c>
      <c r="DK72" s="240">
        <f t="shared" si="1126"/>
        <v>28</v>
      </c>
      <c r="DL72" s="239" t="str">
        <f t="shared" si="1030"/>
        <v>Algeria</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v>
      </c>
      <c r="DX72" s="240">
        <f t="shared" si="1127"/>
        <v>28</v>
      </c>
      <c r="DY72" s="239" t="str">
        <f t="shared" si="1035"/>
        <v>Algeria</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v>
      </c>
      <c r="EK72" s="240">
        <f t="shared" si="1128"/>
        <v>28</v>
      </c>
      <c r="EL72" s="239" t="str">
        <f t="shared" si="1040"/>
        <v>Algeria</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v>
      </c>
      <c r="EX72" s="240">
        <f t="shared" si="1129"/>
        <v>28</v>
      </c>
      <c r="EY72" s="239" t="str">
        <f t="shared" si="1045"/>
        <v>Algeria</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v>
      </c>
      <c r="FK72" s="240">
        <f t="shared" si="1130"/>
        <v>28</v>
      </c>
      <c r="FL72" s="239" t="str">
        <f t="shared" si="1050"/>
        <v>Algeria</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v>
      </c>
      <c r="FX72" s="240">
        <f t="shared" si="1131"/>
        <v>28</v>
      </c>
      <c r="FY72" s="239" t="str">
        <f t="shared" si="1055"/>
        <v>Algeria</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v>
      </c>
      <c r="GK72" s="240">
        <f t="shared" si="1132"/>
        <v>28</v>
      </c>
      <c r="GL72" s="239" t="str">
        <f t="shared" si="1060"/>
        <v>Algeria</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v>
      </c>
      <c r="GX72" s="240">
        <f t="shared" si="1133"/>
        <v>28</v>
      </c>
      <c r="GY72" s="239" t="str">
        <f t="shared" si="1065"/>
        <v>Algeria</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v>
      </c>
      <c r="HK72" s="240">
        <f t="shared" si="1134"/>
        <v>28</v>
      </c>
      <c r="HL72" s="239" t="str">
        <f t="shared" si="1070"/>
        <v>Algeria</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v>
      </c>
      <c r="HX72" s="240">
        <f t="shared" si="1135"/>
        <v>28</v>
      </c>
      <c r="HY72" s="239" t="str">
        <f t="shared" si="1075"/>
        <v>Algeria</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v>
      </c>
      <c r="IK72" s="240">
        <f t="shared" si="1136"/>
        <v>28</v>
      </c>
      <c r="IL72" s="239" t="str">
        <f t="shared" si="1080"/>
        <v>Algeria</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v>
      </c>
      <c r="IX72" s="240">
        <f t="shared" si="1137"/>
        <v>28</v>
      </c>
      <c r="IY72" s="239" t="str">
        <f t="shared" si="1085"/>
        <v>Algeria</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v>
      </c>
      <c r="JK72" s="240">
        <f t="shared" si="1138"/>
        <v>28</v>
      </c>
      <c r="JL72" s="239" t="str">
        <f t="shared" si="1090"/>
        <v>Algeria</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v>
      </c>
      <c r="JX72" s="240">
        <f t="shared" si="1139"/>
        <v>28</v>
      </c>
      <c r="JY72" s="239" t="str">
        <f t="shared" si="1095"/>
        <v>Algeria</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v>
      </c>
      <c r="KK72" s="240">
        <f t="shared" si="1140"/>
        <v>28</v>
      </c>
      <c r="KL72" s="239" t="str">
        <f t="shared" si="1100"/>
        <v>Algeria</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v>
      </c>
      <c r="KX72" s="240">
        <f t="shared" si="1141"/>
        <v>28</v>
      </c>
      <c r="KY72" s="239" t="str">
        <f t="shared" si="1105"/>
        <v>Algeria</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v>
      </c>
      <c r="LK72" s="240">
        <f t="shared" si="1142"/>
        <v>28</v>
      </c>
      <c r="LL72" s="239" t="str">
        <f t="shared" si="1110"/>
        <v>Algeria</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v>
      </c>
      <c r="LX72" s="240">
        <f t="shared" si="1143"/>
        <v>28</v>
      </c>
      <c r="LY72" s="239" t="str">
        <f t="shared" si="1115"/>
        <v>Algeria</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x14ac:dyDescent="0.25">
      <c r="B73" s="238">
        <f>INDEX(Groups!$C$7:$C$65,MATCH(C73,Groups!$D$7:$D$65,0))</f>
        <v>28</v>
      </c>
      <c r="C73" s="239" t="str">
        <f>CalcJ!$P$26</f>
        <v>Algeria</v>
      </c>
      <c r="D73" s="240">
        <f>INDEX(Groups!$C$7:$C$65,MATCH(E73,Groups!$D$7:$D$65,0))</f>
        <v>24</v>
      </c>
      <c r="E73" s="239" t="str">
        <f>CalcJ!$Q$26</f>
        <v>Austria</v>
      </c>
      <c r="F73" s="241" t="str">
        <f>CalcJ!$R$26</f>
        <v/>
      </c>
      <c r="G73" s="242" t="str">
        <f>CalcJ!$S$26</f>
        <v/>
      </c>
      <c r="I73" s="238">
        <f t="shared" si="468"/>
        <v>28</v>
      </c>
      <c r="J73" s="239" t="str">
        <f t="shared" si="989"/>
        <v>Algeria</v>
      </c>
      <c r="K73" s="240">
        <f t="shared" si="1118"/>
        <v>24</v>
      </c>
      <c r="L73" s="239" t="str">
        <f t="shared" si="990"/>
        <v>Austria</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Algeria</v>
      </c>
      <c r="X73" s="240">
        <f t="shared" si="1119"/>
        <v>24</v>
      </c>
      <c r="Y73" s="239" t="str">
        <f t="shared" si="995"/>
        <v>Austria</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Algeria</v>
      </c>
      <c r="AK73" s="240">
        <f t="shared" si="1120"/>
        <v>24</v>
      </c>
      <c r="AL73" s="239" t="str">
        <f t="shared" si="1000"/>
        <v>Austria</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Algeria</v>
      </c>
      <c r="AX73" s="240">
        <f t="shared" si="1121"/>
        <v>24</v>
      </c>
      <c r="AY73" s="239" t="str">
        <f t="shared" si="1005"/>
        <v>Austria</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Algeria</v>
      </c>
      <c r="BK73" s="240">
        <f t="shared" si="1122"/>
        <v>24</v>
      </c>
      <c r="BL73" s="239" t="str">
        <f t="shared" si="1010"/>
        <v>Austria</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Algeria</v>
      </c>
      <c r="BX73" s="240">
        <f t="shared" si="1123"/>
        <v>24</v>
      </c>
      <c r="BY73" s="239" t="str">
        <f t="shared" si="1015"/>
        <v>Austria</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Algeria</v>
      </c>
      <c r="CK73" s="240">
        <f t="shared" si="1124"/>
        <v>24</v>
      </c>
      <c r="CL73" s="239" t="str">
        <f t="shared" si="1020"/>
        <v>Austria</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Algeria</v>
      </c>
      <c r="CX73" s="240">
        <f t="shared" si="1125"/>
        <v>24</v>
      </c>
      <c r="CY73" s="239" t="str">
        <f t="shared" si="1025"/>
        <v>Austria</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Algeria</v>
      </c>
      <c r="DK73" s="240">
        <f t="shared" si="1126"/>
        <v>24</v>
      </c>
      <c r="DL73" s="239" t="str">
        <f t="shared" si="1030"/>
        <v>Austria</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Algeria</v>
      </c>
      <c r="DX73" s="240">
        <f t="shared" si="1127"/>
        <v>24</v>
      </c>
      <c r="DY73" s="239" t="str">
        <f t="shared" si="1035"/>
        <v>Austria</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Algeria</v>
      </c>
      <c r="EK73" s="240">
        <f t="shared" si="1128"/>
        <v>24</v>
      </c>
      <c r="EL73" s="239" t="str">
        <f t="shared" si="1040"/>
        <v>Austria</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Algeria</v>
      </c>
      <c r="EX73" s="240">
        <f t="shared" si="1129"/>
        <v>24</v>
      </c>
      <c r="EY73" s="239" t="str">
        <f t="shared" si="1045"/>
        <v>Austria</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Algeria</v>
      </c>
      <c r="FK73" s="240">
        <f t="shared" si="1130"/>
        <v>24</v>
      </c>
      <c r="FL73" s="239" t="str">
        <f t="shared" si="1050"/>
        <v>Austria</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Algeria</v>
      </c>
      <c r="FX73" s="240">
        <f t="shared" si="1131"/>
        <v>24</v>
      </c>
      <c r="FY73" s="239" t="str">
        <f t="shared" si="1055"/>
        <v>Austria</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Algeria</v>
      </c>
      <c r="GK73" s="240">
        <f t="shared" si="1132"/>
        <v>24</v>
      </c>
      <c r="GL73" s="239" t="str">
        <f t="shared" si="1060"/>
        <v>Austria</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Algeria</v>
      </c>
      <c r="GX73" s="240">
        <f t="shared" si="1133"/>
        <v>24</v>
      </c>
      <c r="GY73" s="239" t="str">
        <f t="shared" si="1065"/>
        <v>Austria</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Algeria</v>
      </c>
      <c r="HK73" s="240">
        <f t="shared" si="1134"/>
        <v>24</v>
      </c>
      <c r="HL73" s="239" t="str">
        <f t="shared" si="1070"/>
        <v>Austria</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Algeria</v>
      </c>
      <c r="HX73" s="240">
        <f t="shared" si="1135"/>
        <v>24</v>
      </c>
      <c r="HY73" s="239" t="str">
        <f t="shared" si="1075"/>
        <v>Austria</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Algeria</v>
      </c>
      <c r="IK73" s="240">
        <f t="shared" si="1136"/>
        <v>24</v>
      </c>
      <c r="IL73" s="239" t="str">
        <f t="shared" si="1080"/>
        <v>Austria</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Algeria</v>
      </c>
      <c r="IX73" s="240">
        <f t="shared" si="1137"/>
        <v>24</v>
      </c>
      <c r="IY73" s="239" t="str">
        <f t="shared" si="1085"/>
        <v>Austria</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Algeria</v>
      </c>
      <c r="JK73" s="240">
        <f t="shared" si="1138"/>
        <v>24</v>
      </c>
      <c r="JL73" s="239" t="str">
        <f t="shared" si="1090"/>
        <v>Austria</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Algeria</v>
      </c>
      <c r="JX73" s="240">
        <f t="shared" si="1139"/>
        <v>24</v>
      </c>
      <c r="JY73" s="239" t="str">
        <f t="shared" si="1095"/>
        <v>Austria</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Algeria</v>
      </c>
      <c r="KK73" s="240">
        <f t="shared" si="1140"/>
        <v>24</v>
      </c>
      <c r="KL73" s="239" t="str">
        <f t="shared" si="1100"/>
        <v>Austria</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Algeria</v>
      </c>
      <c r="KX73" s="240">
        <f t="shared" si="1141"/>
        <v>24</v>
      </c>
      <c r="KY73" s="239" t="str">
        <f t="shared" si="1105"/>
        <v>Austria</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Algeria</v>
      </c>
      <c r="LK73" s="240">
        <f t="shared" si="1142"/>
        <v>24</v>
      </c>
      <c r="LL73" s="239" t="str">
        <f t="shared" si="1110"/>
        <v>Austria</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Algeria</v>
      </c>
      <c r="LX73" s="240">
        <f t="shared" si="1143"/>
        <v>24</v>
      </c>
      <c r="LY73" s="239" t="str">
        <f t="shared" si="1115"/>
        <v>Austria</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x14ac:dyDescent="0.25">
      <c r="B74" s="238">
        <f>INDEX(Groups!$C$7:$C$65,MATCH(C74,Groups!$D$7:$D$65,0))</f>
        <v>63</v>
      </c>
      <c r="C74" s="239" t="str">
        <f>CalcJ!$P$27</f>
        <v>Jordan</v>
      </c>
      <c r="D74" s="240">
        <f>INDEX(Groups!$C$7:$C$65,MATCH(E74,Groups!$D$7:$D$65,0))</f>
        <v>3</v>
      </c>
      <c r="E74" s="239" t="str">
        <f>CalcJ!$Q$27</f>
        <v>Argentina</v>
      </c>
      <c r="F74" s="241" t="str">
        <f>CalcJ!$R$27</f>
        <v/>
      </c>
      <c r="G74" s="242" t="str">
        <f>CalcJ!$S$27</f>
        <v/>
      </c>
      <c r="I74" s="238">
        <f t="shared" si="468"/>
        <v>63</v>
      </c>
      <c r="J74" s="239" t="str">
        <f t="shared" si="989"/>
        <v>Jordan</v>
      </c>
      <c r="K74" s="240">
        <f t="shared" si="1118"/>
        <v>3</v>
      </c>
      <c r="L74" s="239" t="str">
        <f t="shared" si="990"/>
        <v>Argentina</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v>
      </c>
      <c r="X74" s="240">
        <f t="shared" si="1119"/>
        <v>3</v>
      </c>
      <c r="Y74" s="239" t="str">
        <f t="shared" si="995"/>
        <v>Argentina</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v>
      </c>
      <c r="AK74" s="240">
        <f t="shared" si="1120"/>
        <v>3</v>
      </c>
      <c r="AL74" s="239" t="str">
        <f t="shared" si="1000"/>
        <v>Argentina</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v>
      </c>
      <c r="AX74" s="240">
        <f t="shared" si="1121"/>
        <v>3</v>
      </c>
      <c r="AY74" s="239" t="str">
        <f t="shared" si="1005"/>
        <v>Argentina</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v>
      </c>
      <c r="BK74" s="240">
        <f t="shared" si="1122"/>
        <v>3</v>
      </c>
      <c r="BL74" s="239" t="str">
        <f t="shared" si="1010"/>
        <v>Argentina</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v>
      </c>
      <c r="BX74" s="240">
        <f t="shared" si="1123"/>
        <v>3</v>
      </c>
      <c r="BY74" s="239" t="str">
        <f t="shared" si="1015"/>
        <v>Argentina</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v>
      </c>
      <c r="CK74" s="240">
        <f t="shared" si="1124"/>
        <v>3</v>
      </c>
      <c r="CL74" s="239" t="str">
        <f t="shared" si="1020"/>
        <v>Argentina</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v>
      </c>
      <c r="CX74" s="240">
        <f t="shared" si="1125"/>
        <v>3</v>
      </c>
      <c r="CY74" s="239" t="str">
        <f t="shared" si="1025"/>
        <v>Argentina</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v>
      </c>
      <c r="DK74" s="240">
        <f t="shared" si="1126"/>
        <v>3</v>
      </c>
      <c r="DL74" s="239" t="str">
        <f t="shared" si="1030"/>
        <v>Argentina</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v>
      </c>
      <c r="DX74" s="240">
        <f t="shared" si="1127"/>
        <v>3</v>
      </c>
      <c r="DY74" s="239" t="str">
        <f t="shared" si="1035"/>
        <v>Argentina</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v>
      </c>
      <c r="EK74" s="240">
        <f t="shared" si="1128"/>
        <v>3</v>
      </c>
      <c r="EL74" s="239" t="str">
        <f t="shared" si="1040"/>
        <v>Argentina</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v>
      </c>
      <c r="EX74" s="240">
        <f t="shared" si="1129"/>
        <v>3</v>
      </c>
      <c r="EY74" s="239" t="str">
        <f t="shared" si="1045"/>
        <v>Argentina</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v>
      </c>
      <c r="FK74" s="240">
        <f t="shared" si="1130"/>
        <v>3</v>
      </c>
      <c r="FL74" s="239" t="str">
        <f t="shared" si="1050"/>
        <v>Argentina</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v>
      </c>
      <c r="FX74" s="240">
        <f t="shared" si="1131"/>
        <v>3</v>
      </c>
      <c r="FY74" s="239" t="str">
        <f t="shared" si="1055"/>
        <v>Argentina</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v>
      </c>
      <c r="GK74" s="240">
        <f t="shared" si="1132"/>
        <v>3</v>
      </c>
      <c r="GL74" s="239" t="str">
        <f t="shared" si="1060"/>
        <v>Argentina</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v>
      </c>
      <c r="GX74" s="240">
        <f t="shared" si="1133"/>
        <v>3</v>
      </c>
      <c r="GY74" s="239" t="str">
        <f t="shared" si="1065"/>
        <v>Argentina</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v>
      </c>
      <c r="HK74" s="240">
        <f t="shared" si="1134"/>
        <v>3</v>
      </c>
      <c r="HL74" s="239" t="str">
        <f t="shared" si="1070"/>
        <v>Argentina</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v>
      </c>
      <c r="HX74" s="240">
        <f t="shared" si="1135"/>
        <v>3</v>
      </c>
      <c r="HY74" s="239" t="str">
        <f t="shared" si="1075"/>
        <v>Argentina</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v>
      </c>
      <c r="IK74" s="240">
        <f t="shared" si="1136"/>
        <v>3</v>
      </c>
      <c r="IL74" s="239" t="str">
        <f t="shared" si="1080"/>
        <v>Argentina</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v>
      </c>
      <c r="IX74" s="240">
        <f t="shared" si="1137"/>
        <v>3</v>
      </c>
      <c r="IY74" s="239" t="str">
        <f t="shared" si="1085"/>
        <v>Argentina</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v>
      </c>
      <c r="JK74" s="240">
        <f t="shared" si="1138"/>
        <v>3</v>
      </c>
      <c r="JL74" s="239" t="str">
        <f t="shared" si="1090"/>
        <v>Argentina</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v>
      </c>
      <c r="JX74" s="240">
        <f t="shared" si="1139"/>
        <v>3</v>
      </c>
      <c r="JY74" s="239" t="str">
        <f t="shared" si="1095"/>
        <v>Argentina</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v>
      </c>
      <c r="KK74" s="240">
        <f t="shared" si="1140"/>
        <v>3</v>
      </c>
      <c r="KL74" s="239" t="str">
        <f t="shared" si="1100"/>
        <v>Argentina</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v>
      </c>
      <c r="KX74" s="240">
        <f t="shared" si="1141"/>
        <v>3</v>
      </c>
      <c r="KY74" s="239" t="str">
        <f t="shared" si="1105"/>
        <v>Argentina</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v>
      </c>
      <c r="LK74" s="240">
        <f t="shared" si="1142"/>
        <v>3</v>
      </c>
      <c r="LL74" s="239" t="str">
        <f t="shared" si="1110"/>
        <v>Argentina</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v>
      </c>
      <c r="LX74" s="240">
        <f t="shared" si="1143"/>
        <v>3</v>
      </c>
      <c r="LY74" s="239" t="str">
        <f t="shared" si="1115"/>
        <v>Argentina</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x14ac:dyDescent="0.25">
      <c r="B75" s="247" t="str">
        <f>Language!$E$130&amp;" K"</f>
        <v>Group K</v>
      </c>
      <c r="C75" s="248"/>
      <c r="D75" s="253"/>
      <c r="E75" s="250"/>
      <c r="F75" s="254"/>
      <c r="G75" s="255"/>
      <c r="I75" s="247" t="str">
        <f t="shared" si="468"/>
        <v>Group K</v>
      </c>
      <c r="J75" s="253"/>
      <c r="K75" s="253"/>
      <c r="L75" s="250"/>
      <c r="M75" s="279"/>
      <c r="N75" s="280"/>
      <c r="O75" s="251"/>
      <c r="P75" s="263"/>
      <c r="Q75" s="263"/>
      <c r="R75" s="250"/>
      <c r="S75" s="250"/>
      <c r="T75" s="264"/>
      <c r="V75" s="247" t="str">
        <f t="shared" si="993"/>
        <v>Group K</v>
      </c>
      <c r="W75" s="253"/>
      <c r="X75" s="253"/>
      <c r="Y75" s="250"/>
      <c r="Z75" s="279"/>
      <c r="AA75" s="280"/>
      <c r="AB75" s="251"/>
      <c r="AC75" s="263"/>
      <c r="AD75" s="263"/>
      <c r="AE75" s="250"/>
      <c r="AF75" s="250"/>
      <c r="AG75" s="264"/>
      <c r="AI75" s="247" t="str">
        <f t="shared" si="998"/>
        <v>Group K</v>
      </c>
      <c r="AJ75" s="253"/>
      <c r="AK75" s="253"/>
      <c r="AL75" s="250"/>
      <c r="AM75" s="279"/>
      <c r="AN75" s="280"/>
      <c r="AO75" s="251"/>
      <c r="AP75" s="263"/>
      <c r="AQ75" s="263"/>
      <c r="AR75" s="250"/>
      <c r="AS75" s="250"/>
      <c r="AT75" s="264"/>
      <c r="AV75" s="247" t="str">
        <f t="shared" si="1003"/>
        <v>Group K</v>
      </c>
      <c r="AW75" s="253"/>
      <c r="AX75" s="253"/>
      <c r="AY75" s="250"/>
      <c r="AZ75" s="279"/>
      <c r="BA75" s="280"/>
      <c r="BB75" s="251"/>
      <c r="BC75" s="263"/>
      <c r="BD75" s="263"/>
      <c r="BE75" s="250"/>
      <c r="BF75" s="250"/>
      <c r="BG75" s="264"/>
      <c r="BI75" s="247" t="str">
        <f t="shared" si="1008"/>
        <v>Group K</v>
      </c>
      <c r="BJ75" s="253"/>
      <c r="BK75" s="253"/>
      <c r="BL75" s="250"/>
      <c r="BM75" s="279"/>
      <c r="BN75" s="280"/>
      <c r="BO75" s="251"/>
      <c r="BP75" s="263"/>
      <c r="BQ75" s="263"/>
      <c r="BR75" s="250"/>
      <c r="BS75" s="250"/>
      <c r="BT75" s="264"/>
      <c r="BV75" s="247" t="str">
        <f t="shared" si="1013"/>
        <v>Group K</v>
      </c>
      <c r="BW75" s="253"/>
      <c r="BX75" s="253"/>
      <c r="BY75" s="250"/>
      <c r="BZ75" s="279"/>
      <c r="CA75" s="280"/>
      <c r="CB75" s="251"/>
      <c r="CC75" s="263"/>
      <c r="CD75" s="263"/>
      <c r="CE75" s="250"/>
      <c r="CF75" s="250"/>
      <c r="CG75" s="264"/>
      <c r="CI75" s="247" t="str">
        <f t="shared" si="1018"/>
        <v>Group K</v>
      </c>
      <c r="CJ75" s="253"/>
      <c r="CK75" s="253"/>
      <c r="CL75" s="250"/>
      <c r="CM75" s="279"/>
      <c r="CN75" s="280"/>
      <c r="CO75" s="251"/>
      <c r="CP75" s="263"/>
      <c r="CQ75" s="263"/>
      <c r="CR75" s="250"/>
      <c r="CS75" s="250"/>
      <c r="CT75" s="264"/>
      <c r="CV75" s="247" t="str">
        <f t="shared" si="1023"/>
        <v>Group K</v>
      </c>
      <c r="CW75" s="253"/>
      <c r="CX75" s="253"/>
      <c r="CY75" s="250"/>
      <c r="CZ75" s="279"/>
      <c r="DA75" s="280"/>
      <c r="DB75" s="251"/>
      <c r="DC75" s="263"/>
      <c r="DD75" s="263"/>
      <c r="DE75" s="250"/>
      <c r="DF75" s="250"/>
      <c r="DG75" s="264"/>
      <c r="DI75" s="247" t="str">
        <f t="shared" si="1028"/>
        <v>Group K</v>
      </c>
      <c r="DJ75" s="253"/>
      <c r="DK75" s="253"/>
      <c r="DL75" s="250"/>
      <c r="DM75" s="279"/>
      <c r="DN75" s="280"/>
      <c r="DO75" s="251"/>
      <c r="DP75" s="263"/>
      <c r="DQ75" s="263"/>
      <c r="DR75" s="250"/>
      <c r="DS75" s="250"/>
      <c r="DT75" s="264"/>
      <c r="DV75" s="247" t="str">
        <f t="shared" si="1033"/>
        <v>Group K</v>
      </c>
      <c r="DW75" s="253"/>
      <c r="DX75" s="253"/>
      <c r="DY75" s="250"/>
      <c r="DZ75" s="279"/>
      <c r="EA75" s="280"/>
      <c r="EB75" s="251"/>
      <c r="EC75" s="263"/>
      <c r="ED75" s="263"/>
      <c r="EE75" s="250"/>
      <c r="EF75" s="250"/>
      <c r="EG75" s="264"/>
      <c r="EI75" s="247" t="str">
        <f t="shared" si="1038"/>
        <v>Group K</v>
      </c>
      <c r="EJ75" s="253"/>
      <c r="EK75" s="253"/>
      <c r="EL75" s="250"/>
      <c r="EM75" s="279"/>
      <c r="EN75" s="280"/>
      <c r="EO75" s="251"/>
      <c r="EP75" s="263"/>
      <c r="EQ75" s="263"/>
      <c r="ER75" s="250"/>
      <c r="ES75" s="250"/>
      <c r="ET75" s="264"/>
      <c r="EV75" s="247" t="str">
        <f t="shared" si="1043"/>
        <v>Group K</v>
      </c>
      <c r="EW75" s="253"/>
      <c r="EX75" s="253"/>
      <c r="EY75" s="250"/>
      <c r="EZ75" s="279"/>
      <c r="FA75" s="280"/>
      <c r="FB75" s="251"/>
      <c r="FC75" s="263"/>
      <c r="FD75" s="263"/>
      <c r="FE75" s="250"/>
      <c r="FF75" s="250"/>
      <c r="FG75" s="264"/>
      <c r="FI75" s="247" t="str">
        <f t="shared" si="1048"/>
        <v>Group K</v>
      </c>
      <c r="FJ75" s="253"/>
      <c r="FK75" s="253"/>
      <c r="FL75" s="250"/>
      <c r="FM75" s="279"/>
      <c r="FN75" s="280"/>
      <c r="FO75" s="251"/>
      <c r="FP75" s="263"/>
      <c r="FQ75" s="263"/>
      <c r="FR75" s="250"/>
      <c r="FS75" s="250"/>
      <c r="FT75" s="264"/>
      <c r="FV75" s="247" t="str">
        <f t="shared" si="1053"/>
        <v>Group K</v>
      </c>
      <c r="FW75" s="253"/>
      <c r="FX75" s="253"/>
      <c r="FY75" s="250"/>
      <c r="FZ75" s="279"/>
      <c r="GA75" s="280"/>
      <c r="GB75" s="251"/>
      <c r="GC75" s="263"/>
      <c r="GD75" s="263"/>
      <c r="GE75" s="250"/>
      <c r="GF75" s="250"/>
      <c r="GG75" s="264"/>
      <c r="GI75" s="247" t="str">
        <f t="shared" si="1058"/>
        <v>Group K</v>
      </c>
      <c r="GJ75" s="253"/>
      <c r="GK75" s="253"/>
      <c r="GL75" s="250"/>
      <c r="GM75" s="279"/>
      <c r="GN75" s="280"/>
      <c r="GO75" s="251"/>
      <c r="GP75" s="263"/>
      <c r="GQ75" s="263"/>
      <c r="GR75" s="250"/>
      <c r="GS75" s="250"/>
      <c r="GT75" s="264"/>
      <c r="GV75" s="247" t="str">
        <f t="shared" si="1063"/>
        <v>Group K</v>
      </c>
      <c r="GW75" s="253"/>
      <c r="GX75" s="253"/>
      <c r="GY75" s="250"/>
      <c r="GZ75" s="279"/>
      <c r="HA75" s="280"/>
      <c r="HB75" s="251"/>
      <c r="HC75" s="263"/>
      <c r="HD75" s="263"/>
      <c r="HE75" s="250"/>
      <c r="HF75" s="250"/>
      <c r="HG75" s="264"/>
      <c r="HI75" s="247" t="str">
        <f t="shared" si="1068"/>
        <v>Group K</v>
      </c>
      <c r="HJ75" s="253"/>
      <c r="HK75" s="253"/>
      <c r="HL75" s="250"/>
      <c r="HM75" s="279"/>
      <c r="HN75" s="280"/>
      <c r="HO75" s="251"/>
      <c r="HP75" s="263"/>
      <c r="HQ75" s="263"/>
      <c r="HR75" s="250"/>
      <c r="HS75" s="250"/>
      <c r="HT75" s="264"/>
      <c r="HV75" s="247" t="str">
        <f t="shared" si="1073"/>
        <v>Group K</v>
      </c>
      <c r="HW75" s="253"/>
      <c r="HX75" s="253"/>
      <c r="HY75" s="250"/>
      <c r="HZ75" s="279"/>
      <c r="IA75" s="280"/>
      <c r="IB75" s="251"/>
      <c r="IC75" s="263"/>
      <c r="ID75" s="263"/>
      <c r="IE75" s="250"/>
      <c r="IF75" s="250"/>
      <c r="IG75" s="264"/>
      <c r="II75" s="247" t="str">
        <f t="shared" si="1078"/>
        <v>Group K</v>
      </c>
      <c r="IJ75" s="253"/>
      <c r="IK75" s="253"/>
      <c r="IL75" s="250"/>
      <c r="IM75" s="279"/>
      <c r="IN75" s="280"/>
      <c r="IO75" s="251"/>
      <c r="IP75" s="263"/>
      <c r="IQ75" s="263"/>
      <c r="IR75" s="250"/>
      <c r="IS75" s="250"/>
      <c r="IT75" s="264"/>
      <c r="IV75" s="247" t="str">
        <f t="shared" si="1083"/>
        <v>Group K</v>
      </c>
      <c r="IW75" s="253"/>
      <c r="IX75" s="253"/>
      <c r="IY75" s="250"/>
      <c r="IZ75" s="279"/>
      <c r="JA75" s="280"/>
      <c r="JB75" s="251"/>
      <c r="JC75" s="263"/>
      <c r="JD75" s="263"/>
      <c r="JE75" s="250"/>
      <c r="JF75" s="250"/>
      <c r="JG75" s="264"/>
      <c r="JI75" s="247" t="str">
        <f t="shared" si="1088"/>
        <v>Group K</v>
      </c>
      <c r="JJ75" s="253"/>
      <c r="JK75" s="253"/>
      <c r="JL75" s="250"/>
      <c r="JM75" s="279"/>
      <c r="JN75" s="280"/>
      <c r="JO75" s="251"/>
      <c r="JP75" s="263"/>
      <c r="JQ75" s="263"/>
      <c r="JR75" s="250"/>
      <c r="JS75" s="250"/>
      <c r="JT75" s="264"/>
      <c r="JV75" s="247" t="str">
        <f t="shared" si="1093"/>
        <v>Group K</v>
      </c>
      <c r="JW75" s="253"/>
      <c r="JX75" s="253"/>
      <c r="JY75" s="250"/>
      <c r="JZ75" s="279"/>
      <c r="KA75" s="280"/>
      <c r="KB75" s="251"/>
      <c r="KC75" s="263"/>
      <c r="KD75" s="263"/>
      <c r="KE75" s="250"/>
      <c r="KF75" s="250"/>
      <c r="KG75" s="264"/>
      <c r="KI75" s="247" t="str">
        <f t="shared" si="1098"/>
        <v>Group K</v>
      </c>
      <c r="KJ75" s="253"/>
      <c r="KK75" s="253"/>
      <c r="KL75" s="250"/>
      <c r="KM75" s="279"/>
      <c r="KN75" s="280"/>
      <c r="KO75" s="251"/>
      <c r="KP75" s="263"/>
      <c r="KQ75" s="263"/>
      <c r="KR75" s="250"/>
      <c r="KS75" s="250"/>
      <c r="KT75" s="264"/>
      <c r="KV75" s="247" t="str">
        <f t="shared" si="1103"/>
        <v>Group K</v>
      </c>
      <c r="KW75" s="253"/>
      <c r="KX75" s="253"/>
      <c r="KY75" s="250"/>
      <c r="KZ75" s="279"/>
      <c r="LA75" s="280"/>
      <c r="LB75" s="251"/>
      <c r="LC75" s="263"/>
      <c r="LD75" s="263"/>
      <c r="LE75" s="250"/>
      <c r="LF75" s="250"/>
      <c r="LG75" s="264"/>
      <c r="LI75" s="247" t="str">
        <f t="shared" si="1108"/>
        <v>Group K</v>
      </c>
      <c r="LJ75" s="253"/>
      <c r="LK75" s="253"/>
      <c r="LL75" s="250"/>
      <c r="LM75" s="279"/>
      <c r="LN75" s="280"/>
      <c r="LO75" s="251"/>
      <c r="LP75" s="263"/>
      <c r="LQ75" s="263"/>
      <c r="LR75" s="250"/>
      <c r="LS75" s="250"/>
      <c r="LT75" s="264"/>
      <c r="LV75" s="247" t="str">
        <f t="shared" si="1113"/>
        <v>Group K</v>
      </c>
      <c r="LW75" s="253"/>
      <c r="LX75" s="253"/>
      <c r="LY75" s="250"/>
      <c r="LZ75" s="279"/>
      <c r="MA75" s="280"/>
      <c r="MB75" s="251"/>
      <c r="MC75" s="263"/>
      <c r="MD75" s="263"/>
      <c r="ME75" s="250"/>
      <c r="MF75" s="250"/>
      <c r="MG75" s="264"/>
    </row>
    <row r="76" spans="2:345" x14ac:dyDescent="0.25">
      <c r="B76" s="238">
        <f>INDEX(Groups!$C$7:$C$65,MATCH(C76,Groups!$D$7:$D$65,0))</f>
        <v>5</v>
      </c>
      <c r="C76" s="239" t="str">
        <f>CalcK!$P$22</f>
        <v>Portugal</v>
      </c>
      <c r="D76" s="240">
        <f>INDEX(Groups!$C$7:$C$65,MATCH(E76,Groups!$D$7:$D$65,0))</f>
        <v>46</v>
      </c>
      <c r="E76" s="239" t="str">
        <f>CalcK!$Q$22</f>
        <v>DR Congo</v>
      </c>
      <c r="F76" s="241" t="str">
        <f>CalcK!$R$22</f>
        <v/>
      </c>
      <c r="G76" s="242" t="str">
        <f>CalcK!$S$22</f>
        <v/>
      </c>
      <c r="I76" s="238">
        <f t="shared" si="468"/>
        <v>5</v>
      </c>
      <c r="J76" s="239" t="str">
        <f t="shared" ref="J76:J81" si="1144">$C76</f>
        <v>Portugal</v>
      </c>
      <c r="K76" s="240">
        <f t="shared" ref="K76:K81" si="1145">$D76</f>
        <v>46</v>
      </c>
      <c r="L76" s="239" t="str">
        <f t="shared" ref="L76:L81" si="1146">$E76</f>
        <v>DR 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DR 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DR 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DR 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DR 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DR 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DR 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DR 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DR 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DR 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DR 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DR 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DR 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DR 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DR 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DR 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DR 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DR 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DR 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DR 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DR 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DR 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DR 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DR 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DR 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DR 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x14ac:dyDescent="0.25">
      <c r="B77" s="238">
        <f>INDEX(Groups!$C$7:$C$65,MATCH(C77,Groups!$D$7:$D$65,0))</f>
        <v>50</v>
      </c>
      <c r="C77" s="239" t="str">
        <f>CalcK!$P$23</f>
        <v>Uzbekistan</v>
      </c>
      <c r="D77" s="240">
        <f>INDEX(Groups!$C$7:$C$65,MATCH(E77,Groups!$D$7:$D$65,0))</f>
        <v>13</v>
      </c>
      <c r="E77" s="239" t="str">
        <f>CalcK!$Q$23</f>
        <v>Colombia</v>
      </c>
      <c r="F77" s="821" t="str">
        <f>CalcK!$R$23</f>
        <v/>
      </c>
      <c r="G77" s="242" t="str">
        <f>CalcK!$S$23</f>
        <v/>
      </c>
      <c r="I77" s="238">
        <f t="shared" si="468"/>
        <v>50</v>
      </c>
      <c r="J77" s="239" t="str">
        <f t="shared" si="1144"/>
        <v>Uzbekistan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Uzbekistan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Uzbekistan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Uzbekistan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Uzbekistan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Uzbekistan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Uzbekistan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Uzbekistan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Uzbekistan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Uzbekistan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Uzbekistan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Uzbekistan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Uzbekistan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Uzbekistan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Uzbekistan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Uzbekistan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Uzbekistan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Uzbekistan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Uzbekistan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Uzbekistan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Uzbekistan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Uzbekistan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Uzbekistan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Uzbekistan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Uzbekistan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Uzbekistan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x14ac:dyDescent="0.25">
      <c r="B78" s="238">
        <f>INDEX(Groups!$C$7:$C$65,MATCH(C78,Groups!$D$7:$D$65,0))</f>
        <v>5</v>
      </c>
      <c r="C78" s="239" t="str">
        <f>CalcK!$P$24</f>
        <v>Portugal</v>
      </c>
      <c r="D78" s="240">
        <f>INDEX(Groups!$C$7:$C$65,MATCH(E78,Groups!$D$7:$D$65,0))</f>
        <v>50</v>
      </c>
      <c r="E78" s="239" t="str">
        <f>CalcK!$Q$24</f>
        <v>Uzbekistan</v>
      </c>
      <c r="F78" s="241" t="str">
        <f>CalcK!$R$24</f>
        <v/>
      </c>
      <c r="G78" s="242" t="str">
        <f>CalcK!$S$24</f>
        <v/>
      </c>
      <c r="I78" s="238">
        <f t="shared" si="468"/>
        <v>5</v>
      </c>
      <c r="J78" s="239" t="str">
        <f t="shared" si="1144"/>
        <v>Portugal</v>
      </c>
      <c r="K78" s="240">
        <f t="shared" si="1145"/>
        <v>50</v>
      </c>
      <c r="L78" s="239" t="str">
        <f t="shared" si="1146"/>
        <v>Uzbekistan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Uzbekistan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Uzbekistan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Uzbekistan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Uzbekistan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Uzbekistan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Uzbekistan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Uzbekistan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Uzbekistan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Uzbekistan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Uzbekistan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Uzbekistan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Uzbekistan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Uzbekistan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Uzbekistan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Uzbekistan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Uzbekistan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Uzbekistan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Uzbekistan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Uzbekistan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Uzbekistan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Uzbekistan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Uzbekistan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Uzbekistan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Uzbekistan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Uzbekistan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x14ac:dyDescent="0.25">
      <c r="B79" s="238">
        <f>INDEX(Groups!$C$7:$C$65,MATCH(C79,Groups!$D$7:$D$65,0))</f>
        <v>13</v>
      </c>
      <c r="C79" s="239" t="str">
        <f>CalcK!$P$25</f>
        <v>Colombia</v>
      </c>
      <c r="D79" s="240">
        <f>INDEX(Groups!$C$7:$C$65,MATCH(E79,Groups!$D$7:$D$65,0))</f>
        <v>46</v>
      </c>
      <c r="E79" s="239" t="str">
        <f>CalcK!$Q$25</f>
        <v>DR Congo</v>
      </c>
      <c r="F79" s="241" t="str">
        <f>CalcK!$R$25</f>
        <v/>
      </c>
      <c r="G79" s="242" t="str">
        <f>CalcK!$S$25</f>
        <v/>
      </c>
      <c r="I79" s="238">
        <f t="shared" si="468"/>
        <v>13</v>
      </c>
      <c r="J79" s="239" t="str">
        <f t="shared" si="1144"/>
        <v>Colombia</v>
      </c>
      <c r="K79" s="240">
        <f t="shared" si="1145"/>
        <v>46</v>
      </c>
      <c r="L79" s="239" t="str">
        <f t="shared" si="1146"/>
        <v>DR 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DR 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DR 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DR 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DR 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DR 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DR 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DR 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DR 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DR 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DR 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DR 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DR 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DR 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DR 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DR 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DR 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DR 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DR 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DR 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DR 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DR 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DR 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DR 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DR 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DR 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x14ac:dyDescent="0.25">
      <c r="B80" s="238">
        <f>INDEX(Groups!$C$7:$C$65,MATCH(C80,Groups!$D$7:$D$65,0))</f>
        <v>13</v>
      </c>
      <c r="C80" s="239" t="str">
        <f>CalcK!$P$26</f>
        <v>Colombia</v>
      </c>
      <c r="D80" s="240">
        <f>INDEX(Groups!$C$7:$C$65,MATCH(E80,Groups!$D$7:$D$65,0))</f>
        <v>5</v>
      </c>
      <c r="E80" s="239" t="str">
        <f>CalcK!$Q$26</f>
        <v>Portugal</v>
      </c>
      <c r="F80" s="241" t="str">
        <f>CalcK!$R$26</f>
        <v/>
      </c>
      <c r="G80" s="242" t="str">
        <f>CalcK!$S$26</f>
        <v/>
      </c>
      <c r="I80" s="238">
        <f t="shared" si="46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x14ac:dyDescent="0.25">
      <c r="B81" s="238">
        <f>INDEX(Groups!$C$7:$C$65,MATCH(C81,Groups!$D$7:$D$65,0))</f>
        <v>46</v>
      </c>
      <c r="C81" s="239" t="str">
        <f>CalcK!$P$27</f>
        <v>DR Congo</v>
      </c>
      <c r="D81" s="240">
        <f>INDEX(Groups!$C$7:$C$65,MATCH(E81,Groups!$D$7:$D$65,0))</f>
        <v>50</v>
      </c>
      <c r="E81" s="239" t="str">
        <f>CalcK!$Q$27</f>
        <v>Uzbekistan</v>
      </c>
      <c r="F81" s="241" t="str">
        <f>CalcK!$R$27</f>
        <v/>
      </c>
      <c r="G81" s="242" t="str">
        <f>CalcK!$S$27</f>
        <v/>
      </c>
      <c r="I81" s="238">
        <f t="shared" si="468"/>
        <v>46</v>
      </c>
      <c r="J81" s="239" t="str">
        <f t="shared" si="1144"/>
        <v>DR Congo</v>
      </c>
      <c r="K81" s="240">
        <f t="shared" si="1145"/>
        <v>50</v>
      </c>
      <c r="L81" s="239" t="str">
        <f t="shared" si="1146"/>
        <v>Uzbekistan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DR Congo</v>
      </c>
      <c r="X81" s="240">
        <f t="shared" si="1150"/>
        <v>50</v>
      </c>
      <c r="Y81" s="239" t="str">
        <f t="shared" si="1151"/>
        <v>Uzbekistan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DR Congo</v>
      </c>
      <c r="AK81" s="240">
        <f t="shared" si="1155"/>
        <v>50</v>
      </c>
      <c r="AL81" s="239" t="str">
        <f t="shared" si="1156"/>
        <v>Uzbekistan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DR Congo</v>
      </c>
      <c r="AX81" s="240">
        <f t="shared" si="1160"/>
        <v>50</v>
      </c>
      <c r="AY81" s="239" t="str">
        <f t="shared" si="1161"/>
        <v>Uzbekistan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DR Congo</v>
      </c>
      <c r="BK81" s="240">
        <f t="shared" si="1165"/>
        <v>50</v>
      </c>
      <c r="BL81" s="239" t="str">
        <f t="shared" si="1166"/>
        <v>Uzbekistan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DR Congo</v>
      </c>
      <c r="BX81" s="240">
        <f t="shared" si="1170"/>
        <v>50</v>
      </c>
      <c r="BY81" s="239" t="str">
        <f t="shared" si="1171"/>
        <v>Uzbekistan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DR Congo</v>
      </c>
      <c r="CK81" s="240">
        <f t="shared" si="1175"/>
        <v>50</v>
      </c>
      <c r="CL81" s="239" t="str">
        <f t="shared" si="1176"/>
        <v>Uzbekistan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DR Congo</v>
      </c>
      <c r="CX81" s="240">
        <f t="shared" si="1180"/>
        <v>50</v>
      </c>
      <c r="CY81" s="239" t="str">
        <f t="shared" si="1181"/>
        <v>Uzbekistan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DR Congo</v>
      </c>
      <c r="DK81" s="240">
        <f t="shared" si="1185"/>
        <v>50</v>
      </c>
      <c r="DL81" s="239" t="str">
        <f t="shared" si="1186"/>
        <v>Uzbekistan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DR Congo</v>
      </c>
      <c r="DX81" s="240">
        <f t="shared" si="1190"/>
        <v>50</v>
      </c>
      <c r="DY81" s="239" t="str">
        <f t="shared" si="1191"/>
        <v>Uzbekistan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DR Congo</v>
      </c>
      <c r="EK81" s="240">
        <f t="shared" si="1195"/>
        <v>50</v>
      </c>
      <c r="EL81" s="239" t="str">
        <f t="shared" si="1196"/>
        <v>Uzbekistan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DR Congo</v>
      </c>
      <c r="EX81" s="240">
        <f t="shared" si="1200"/>
        <v>50</v>
      </c>
      <c r="EY81" s="239" t="str">
        <f t="shared" si="1201"/>
        <v>Uzbekistan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DR Congo</v>
      </c>
      <c r="FK81" s="240">
        <f t="shared" si="1205"/>
        <v>50</v>
      </c>
      <c r="FL81" s="239" t="str">
        <f t="shared" si="1206"/>
        <v>Uzbekistan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DR Congo</v>
      </c>
      <c r="FX81" s="240">
        <f t="shared" si="1210"/>
        <v>50</v>
      </c>
      <c r="FY81" s="239" t="str">
        <f t="shared" si="1211"/>
        <v>Uzbekistan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DR Congo</v>
      </c>
      <c r="GK81" s="240">
        <f t="shared" si="1215"/>
        <v>50</v>
      </c>
      <c r="GL81" s="239" t="str">
        <f t="shared" si="1216"/>
        <v>Uzbekistan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DR Congo</v>
      </c>
      <c r="GX81" s="240">
        <f t="shared" si="1220"/>
        <v>50</v>
      </c>
      <c r="GY81" s="239" t="str">
        <f t="shared" si="1221"/>
        <v>Uzbekistan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DR Congo</v>
      </c>
      <c r="HK81" s="240">
        <f t="shared" si="1225"/>
        <v>50</v>
      </c>
      <c r="HL81" s="239" t="str">
        <f t="shared" si="1226"/>
        <v>Uzbekistan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DR Congo</v>
      </c>
      <c r="HX81" s="240">
        <f t="shared" si="1230"/>
        <v>50</v>
      </c>
      <c r="HY81" s="239" t="str">
        <f t="shared" si="1231"/>
        <v>Uzbekistan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DR Congo</v>
      </c>
      <c r="IK81" s="240">
        <f t="shared" si="1235"/>
        <v>50</v>
      </c>
      <c r="IL81" s="239" t="str">
        <f t="shared" si="1236"/>
        <v>Uzbekistan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DR Congo</v>
      </c>
      <c r="IX81" s="240">
        <f t="shared" si="1240"/>
        <v>50</v>
      </c>
      <c r="IY81" s="239" t="str">
        <f t="shared" si="1241"/>
        <v>Uzbekistan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DR Congo</v>
      </c>
      <c r="JK81" s="240">
        <f t="shared" si="1245"/>
        <v>50</v>
      </c>
      <c r="JL81" s="239" t="str">
        <f t="shared" si="1246"/>
        <v>Uzbekistan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DR Congo</v>
      </c>
      <c r="JX81" s="240">
        <f t="shared" si="1250"/>
        <v>50</v>
      </c>
      <c r="JY81" s="239" t="str">
        <f t="shared" si="1251"/>
        <v>Uzbekistan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DR Congo</v>
      </c>
      <c r="KK81" s="240">
        <f t="shared" si="1255"/>
        <v>50</v>
      </c>
      <c r="KL81" s="239" t="str">
        <f t="shared" si="1256"/>
        <v>Uzbekistan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DR Congo</v>
      </c>
      <c r="KX81" s="240">
        <f t="shared" si="1260"/>
        <v>50</v>
      </c>
      <c r="KY81" s="239" t="str">
        <f t="shared" si="1261"/>
        <v>Uzbekistan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DR Congo</v>
      </c>
      <c r="LK81" s="240">
        <f t="shared" si="1265"/>
        <v>50</v>
      </c>
      <c r="LL81" s="239" t="str">
        <f t="shared" si="1266"/>
        <v>Uzbekistan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DR Congo</v>
      </c>
      <c r="LX81" s="240">
        <f t="shared" si="1270"/>
        <v>50</v>
      </c>
      <c r="LY81" s="239" t="str">
        <f t="shared" si="1271"/>
        <v>Uzbekistan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x14ac:dyDescent="0.25">
      <c r="B82" s="247" t="str">
        <f>Language!$E$130&amp;" L"</f>
        <v>Group L</v>
      </c>
      <c r="C82" s="248"/>
      <c r="D82" s="253"/>
      <c r="E82" s="250"/>
      <c r="F82" s="254"/>
      <c r="G82" s="255"/>
      <c r="I82" s="247" t="str">
        <f t="shared" si="468"/>
        <v>Group L</v>
      </c>
      <c r="J82" s="253"/>
      <c r="K82" s="253"/>
      <c r="L82" s="250"/>
      <c r="M82" s="279"/>
      <c r="N82" s="280"/>
      <c r="O82" s="251"/>
      <c r="P82" s="263"/>
      <c r="Q82" s="263"/>
      <c r="R82" s="250"/>
      <c r="S82" s="250"/>
      <c r="T82" s="264"/>
      <c r="V82" s="247" t="str">
        <f t="shared" si="993"/>
        <v>Group L</v>
      </c>
      <c r="W82" s="253"/>
      <c r="X82" s="253"/>
      <c r="Y82" s="250"/>
      <c r="Z82" s="279"/>
      <c r="AA82" s="280"/>
      <c r="AB82" s="251"/>
      <c r="AC82" s="263"/>
      <c r="AD82" s="263"/>
      <c r="AE82" s="250"/>
      <c r="AF82" s="250"/>
      <c r="AG82" s="264"/>
      <c r="AI82" s="247" t="str">
        <f t="shared" si="998"/>
        <v>Group L</v>
      </c>
      <c r="AJ82" s="253"/>
      <c r="AK82" s="253"/>
      <c r="AL82" s="250"/>
      <c r="AM82" s="279"/>
      <c r="AN82" s="280"/>
      <c r="AO82" s="251"/>
      <c r="AP82" s="263"/>
      <c r="AQ82" s="263"/>
      <c r="AR82" s="250"/>
      <c r="AS82" s="250"/>
      <c r="AT82" s="264"/>
      <c r="AV82" s="247" t="str">
        <f t="shared" si="1003"/>
        <v>Group L</v>
      </c>
      <c r="AW82" s="253"/>
      <c r="AX82" s="253"/>
      <c r="AY82" s="250"/>
      <c r="AZ82" s="279"/>
      <c r="BA82" s="280"/>
      <c r="BB82" s="251"/>
      <c r="BC82" s="263"/>
      <c r="BD82" s="263"/>
      <c r="BE82" s="250"/>
      <c r="BF82" s="250"/>
      <c r="BG82" s="264"/>
      <c r="BI82" s="247" t="str">
        <f t="shared" si="1008"/>
        <v>Group L</v>
      </c>
      <c r="BJ82" s="253"/>
      <c r="BK82" s="253"/>
      <c r="BL82" s="250"/>
      <c r="BM82" s="279"/>
      <c r="BN82" s="280"/>
      <c r="BO82" s="251"/>
      <c r="BP82" s="263"/>
      <c r="BQ82" s="263"/>
      <c r="BR82" s="250"/>
      <c r="BS82" s="250"/>
      <c r="BT82" s="264"/>
      <c r="BV82" s="247" t="str">
        <f t="shared" si="1013"/>
        <v>Group L</v>
      </c>
      <c r="BW82" s="253"/>
      <c r="BX82" s="253"/>
      <c r="BY82" s="250"/>
      <c r="BZ82" s="279"/>
      <c r="CA82" s="280"/>
      <c r="CB82" s="251"/>
      <c r="CC82" s="263"/>
      <c r="CD82" s="263"/>
      <c r="CE82" s="250"/>
      <c r="CF82" s="250"/>
      <c r="CG82" s="264"/>
      <c r="CI82" s="247" t="str">
        <f t="shared" si="1018"/>
        <v>Group L</v>
      </c>
      <c r="CJ82" s="253"/>
      <c r="CK82" s="253"/>
      <c r="CL82" s="250"/>
      <c r="CM82" s="279"/>
      <c r="CN82" s="280"/>
      <c r="CO82" s="251"/>
      <c r="CP82" s="263"/>
      <c r="CQ82" s="263"/>
      <c r="CR82" s="250"/>
      <c r="CS82" s="250"/>
      <c r="CT82" s="264"/>
      <c r="CV82" s="247" t="str">
        <f t="shared" si="1023"/>
        <v>Group L</v>
      </c>
      <c r="CW82" s="253"/>
      <c r="CX82" s="253"/>
      <c r="CY82" s="250"/>
      <c r="CZ82" s="279"/>
      <c r="DA82" s="280"/>
      <c r="DB82" s="251"/>
      <c r="DC82" s="263"/>
      <c r="DD82" s="263"/>
      <c r="DE82" s="250"/>
      <c r="DF82" s="250"/>
      <c r="DG82" s="264"/>
      <c r="DI82" s="247" t="str">
        <f t="shared" si="1028"/>
        <v>Group L</v>
      </c>
      <c r="DJ82" s="253"/>
      <c r="DK82" s="253"/>
      <c r="DL82" s="250"/>
      <c r="DM82" s="279"/>
      <c r="DN82" s="280"/>
      <c r="DO82" s="251"/>
      <c r="DP82" s="263"/>
      <c r="DQ82" s="263"/>
      <c r="DR82" s="250"/>
      <c r="DS82" s="250"/>
      <c r="DT82" s="264"/>
      <c r="DV82" s="247" t="str">
        <f t="shared" si="1033"/>
        <v>Group L</v>
      </c>
      <c r="DW82" s="253"/>
      <c r="DX82" s="253"/>
      <c r="DY82" s="250"/>
      <c r="DZ82" s="279"/>
      <c r="EA82" s="280"/>
      <c r="EB82" s="251"/>
      <c r="EC82" s="263"/>
      <c r="ED82" s="263"/>
      <c r="EE82" s="250"/>
      <c r="EF82" s="250"/>
      <c r="EG82" s="264"/>
      <c r="EI82" s="247" t="str">
        <f t="shared" si="1038"/>
        <v>Group L</v>
      </c>
      <c r="EJ82" s="253"/>
      <c r="EK82" s="253"/>
      <c r="EL82" s="250"/>
      <c r="EM82" s="279"/>
      <c r="EN82" s="280"/>
      <c r="EO82" s="251"/>
      <c r="EP82" s="263"/>
      <c r="EQ82" s="263"/>
      <c r="ER82" s="250"/>
      <c r="ES82" s="250"/>
      <c r="ET82" s="264"/>
      <c r="EV82" s="247" t="str">
        <f t="shared" si="1043"/>
        <v>Group L</v>
      </c>
      <c r="EW82" s="253"/>
      <c r="EX82" s="253"/>
      <c r="EY82" s="250"/>
      <c r="EZ82" s="279"/>
      <c r="FA82" s="280"/>
      <c r="FB82" s="251"/>
      <c r="FC82" s="263"/>
      <c r="FD82" s="263"/>
      <c r="FE82" s="250"/>
      <c r="FF82" s="250"/>
      <c r="FG82" s="264"/>
      <c r="FI82" s="247" t="str">
        <f t="shared" si="1048"/>
        <v>Group L</v>
      </c>
      <c r="FJ82" s="253"/>
      <c r="FK82" s="253"/>
      <c r="FL82" s="250"/>
      <c r="FM82" s="279"/>
      <c r="FN82" s="280"/>
      <c r="FO82" s="251"/>
      <c r="FP82" s="263"/>
      <c r="FQ82" s="263"/>
      <c r="FR82" s="250"/>
      <c r="FS82" s="250"/>
      <c r="FT82" s="264"/>
      <c r="FV82" s="247" t="str">
        <f t="shared" si="1053"/>
        <v>Group L</v>
      </c>
      <c r="FW82" s="253"/>
      <c r="FX82" s="253"/>
      <c r="FY82" s="250"/>
      <c r="FZ82" s="279"/>
      <c r="GA82" s="280"/>
      <c r="GB82" s="251"/>
      <c r="GC82" s="263"/>
      <c r="GD82" s="263"/>
      <c r="GE82" s="250"/>
      <c r="GF82" s="250"/>
      <c r="GG82" s="264"/>
      <c r="GI82" s="247" t="str">
        <f t="shared" si="1058"/>
        <v>Group L</v>
      </c>
      <c r="GJ82" s="253"/>
      <c r="GK82" s="253"/>
      <c r="GL82" s="250"/>
      <c r="GM82" s="279"/>
      <c r="GN82" s="280"/>
      <c r="GO82" s="251"/>
      <c r="GP82" s="263"/>
      <c r="GQ82" s="263"/>
      <c r="GR82" s="250"/>
      <c r="GS82" s="250"/>
      <c r="GT82" s="264"/>
      <c r="GV82" s="247" t="str">
        <f t="shared" si="1063"/>
        <v>Group L</v>
      </c>
      <c r="GW82" s="253"/>
      <c r="GX82" s="253"/>
      <c r="GY82" s="250"/>
      <c r="GZ82" s="279"/>
      <c r="HA82" s="280"/>
      <c r="HB82" s="251"/>
      <c r="HC82" s="263"/>
      <c r="HD82" s="263"/>
      <c r="HE82" s="250"/>
      <c r="HF82" s="250"/>
      <c r="HG82" s="264"/>
      <c r="HI82" s="247" t="str">
        <f t="shared" si="1068"/>
        <v>Group L</v>
      </c>
      <c r="HJ82" s="253"/>
      <c r="HK82" s="253"/>
      <c r="HL82" s="250"/>
      <c r="HM82" s="279"/>
      <c r="HN82" s="280"/>
      <c r="HO82" s="251"/>
      <c r="HP82" s="263"/>
      <c r="HQ82" s="263"/>
      <c r="HR82" s="250"/>
      <c r="HS82" s="250"/>
      <c r="HT82" s="264"/>
      <c r="HV82" s="247" t="str">
        <f t="shared" si="1073"/>
        <v>Group L</v>
      </c>
      <c r="HW82" s="253"/>
      <c r="HX82" s="253"/>
      <c r="HY82" s="250"/>
      <c r="HZ82" s="279"/>
      <c r="IA82" s="280"/>
      <c r="IB82" s="251"/>
      <c r="IC82" s="263"/>
      <c r="ID82" s="263"/>
      <c r="IE82" s="250"/>
      <c r="IF82" s="250"/>
      <c r="IG82" s="264"/>
      <c r="II82" s="247" t="str">
        <f t="shared" si="1078"/>
        <v>Group L</v>
      </c>
      <c r="IJ82" s="253"/>
      <c r="IK82" s="253"/>
      <c r="IL82" s="250"/>
      <c r="IM82" s="279"/>
      <c r="IN82" s="280"/>
      <c r="IO82" s="251"/>
      <c r="IP82" s="263"/>
      <c r="IQ82" s="263"/>
      <c r="IR82" s="250"/>
      <c r="IS82" s="250"/>
      <c r="IT82" s="264"/>
      <c r="IV82" s="247" t="str">
        <f t="shared" si="1083"/>
        <v>Group L</v>
      </c>
      <c r="IW82" s="253"/>
      <c r="IX82" s="253"/>
      <c r="IY82" s="250"/>
      <c r="IZ82" s="279"/>
      <c r="JA82" s="280"/>
      <c r="JB82" s="251"/>
      <c r="JC82" s="263"/>
      <c r="JD82" s="263"/>
      <c r="JE82" s="250"/>
      <c r="JF82" s="250"/>
      <c r="JG82" s="264"/>
      <c r="JI82" s="247" t="str">
        <f t="shared" si="1088"/>
        <v>Group L</v>
      </c>
      <c r="JJ82" s="253"/>
      <c r="JK82" s="253"/>
      <c r="JL82" s="250"/>
      <c r="JM82" s="279"/>
      <c r="JN82" s="280"/>
      <c r="JO82" s="251"/>
      <c r="JP82" s="263"/>
      <c r="JQ82" s="263"/>
      <c r="JR82" s="250"/>
      <c r="JS82" s="250"/>
      <c r="JT82" s="264"/>
      <c r="JV82" s="247" t="str">
        <f t="shared" si="1093"/>
        <v>Group L</v>
      </c>
      <c r="JW82" s="253"/>
      <c r="JX82" s="253"/>
      <c r="JY82" s="250"/>
      <c r="JZ82" s="279"/>
      <c r="KA82" s="280"/>
      <c r="KB82" s="251"/>
      <c r="KC82" s="263"/>
      <c r="KD82" s="263"/>
      <c r="KE82" s="250"/>
      <c r="KF82" s="250"/>
      <c r="KG82" s="264"/>
      <c r="KI82" s="247" t="str">
        <f t="shared" si="1098"/>
        <v>Group L</v>
      </c>
      <c r="KJ82" s="253"/>
      <c r="KK82" s="253"/>
      <c r="KL82" s="250"/>
      <c r="KM82" s="279"/>
      <c r="KN82" s="280"/>
      <c r="KO82" s="251"/>
      <c r="KP82" s="263"/>
      <c r="KQ82" s="263"/>
      <c r="KR82" s="250"/>
      <c r="KS82" s="250"/>
      <c r="KT82" s="264"/>
      <c r="KV82" s="247" t="str">
        <f t="shared" si="1103"/>
        <v>Group L</v>
      </c>
      <c r="KW82" s="253"/>
      <c r="KX82" s="253"/>
      <c r="KY82" s="250"/>
      <c r="KZ82" s="279"/>
      <c r="LA82" s="280"/>
      <c r="LB82" s="251"/>
      <c r="LC82" s="263"/>
      <c r="LD82" s="263"/>
      <c r="LE82" s="250"/>
      <c r="LF82" s="250"/>
      <c r="LG82" s="264"/>
      <c r="LI82" s="247" t="str">
        <f t="shared" si="1108"/>
        <v>Group L</v>
      </c>
      <c r="LJ82" s="253"/>
      <c r="LK82" s="253"/>
      <c r="LL82" s="250"/>
      <c r="LM82" s="279"/>
      <c r="LN82" s="280"/>
      <c r="LO82" s="251"/>
      <c r="LP82" s="263"/>
      <c r="LQ82" s="263"/>
      <c r="LR82" s="250"/>
      <c r="LS82" s="250"/>
      <c r="LT82" s="264"/>
      <c r="LV82" s="247" t="str">
        <f t="shared" si="1113"/>
        <v>Group L</v>
      </c>
      <c r="LW82" s="253"/>
      <c r="LX82" s="253"/>
      <c r="LY82" s="250"/>
      <c r="LZ82" s="279"/>
      <c r="MA82" s="280"/>
      <c r="MB82" s="251"/>
      <c r="MC82" s="263"/>
      <c r="MD82" s="263"/>
      <c r="ME82" s="250"/>
      <c r="MF82" s="250"/>
      <c r="MG82" s="264"/>
    </row>
    <row r="83" spans="1:345" x14ac:dyDescent="0.25">
      <c r="B83" s="238">
        <f>INDEX(Groups!$C$7:$C$65,MATCH(C83,Groups!$D$7:$D$65,0))</f>
        <v>4</v>
      </c>
      <c r="C83" s="239" t="str">
        <f>CalcL!$P$22</f>
        <v>England</v>
      </c>
      <c r="D83" s="240">
        <f>INDEX(Groups!$C$7:$C$65,MATCH(E83,Groups!$D$7:$D$65,0))</f>
        <v>11</v>
      </c>
      <c r="E83" s="239" t="str">
        <f>CalcL!$Q$22</f>
        <v>Croatia</v>
      </c>
      <c r="F83" s="241" t="str">
        <f>CalcL!$R$22</f>
        <v/>
      </c>
      <c r="G83" s="242" t="str">
        <f>CalcL!$S$22</f>
        <v/>
      </c>
      <c r="I83" s="238">
        <f t="shared" si="468"/>
        <v>4</v>
      </c>
      <c r="J83" s="239" t="str">
        <f t="shared" ref="J83:J88" si="1274">$C83</f>
        <v>England</v>
      </c>
      <c r="K83" s="240">
        <f t="shared" ref="K83:K88" si="1275">$D83</f>
        <v>11</v>
      </c>
      <c r="L83" s="239" t="str">
        <f t="shared" ref="L83:L88" si="1276">$E83</f>
        <v>Croatia</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England</v>
      </c>
      <c r="X83" s="240">
        <f t="shared" ref="X83:X88" si="1280">$D83</f>
        <v>11</v>
      </c>
      <c r="Y83" s="239" t="str">
        <f t="shared" ref="Y83:Y88" si="1281">$E83</f>
        <v>Croatia</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England</v>
      </c>
      <c r="AK83" s="240">
        <f t="shared" ref="AK83:AK88" si="1285">$D83</f>
        <v>11</v>
      </c>
      <c r="AL83" s="239" t="str">
        <f t="shared" ref="AL83:AL88" si="1286">$E83</f>
        <v>Croatia</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England</v>
      </c>
      <c r="AX83" s="240">
        <f t="shared" ref="AX83:AX88" si="1290">$D83</f>
        <v>11</v>
      </c>
      <c r="AY83" s="239" t="str">
        <f t="shared" ref="AY83:AY88" si="1291">$E83</f>
        <v>Croatia</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England</v>
      </c>
      <c r="BK83" s="240">
        <f t="shared" ref="BK83:BK88" si="1295">$D83</f>
        <v>11</v>
      </c>
      <c r="BL83" s="239" t="str">
        <f t="shared" ref="BL83:BL88" si="1296">$E83</f>
        <v>Croatia</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England</v>
      </c>
      <c r="BX83" s="240">
        <f t="shared" ref="BX83:BX88" si="1300">$D83</f>
        <v>11</v>
      </c>
      <c r="BY83" s="239" t="str">
        <f t="shared" ref="BY83:BY88" si="1301">$E83</f>
        <v>Croatia</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England</v>
      </c>
      <c r="CK83" s="240">
        <f t="shared" ref="CK83:CK88" si="1305">$D83</f>
        <v>11</v>
      </c>
      <c r="CL83" s="239" t="str">
        <f t="shared" ref="CL83:CL88" si="1306">$E83</f>
        <v>Croatia</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England</v>
      </c>
      <c r="CX83" s="240">
        <f t="shared" ref="CX83:CX88" si="1310">$D83</f>
        <v>11</v>
      </c>
      <c r="CY83" s="239" t="str">
        <f t="shared" ref="CY83:CY88" si="1311">$E83</f>
        <v>Croatia</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England</v>
      </c>
      <c r="DK83" s="240">
        <f t="shared" ref="DK83:DK88" si="1315">$D83</f>
        <v>11</v>
      </c>
      <c r="DL83" s="239" t="str">
        <f t="shared" ref="DL83:DL88" si="1316">$E83</f>
        <v>Croatia</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England</v>
      </c>
      <c r="DX83" s="240">
        <f t="shared" ref="DX83:DX88" si="1320">$D83</f>
        <v>11</v>
      </c>
      <c r="DY83" s="239" t="str">
        <f t="shared" ref="DY83:DY88" si="1321">$E83</f>
        <v>Croatia</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England</v>
      </c>
      <c r="EK83" s="240">
        <f t="shared" ref="EK83:EK88" si="1325">$D83</f>
        <v>11</v>
      </c>
      <c r="EL83" s="239" t="str">
        <f t="shared" ref="EL83:EL88" si="1326">$E83</f>
        <v>Croatia</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England</v>
      </c>
      <c r="EX83" s="240">
        <f t="shared" ref="EX83:EX88" si="1330">$D83</f>
        <v>11</v>
      </c>
      <c r="EY83" s="239" t="str">
        <f t="shared" ref="EY83:EY88" si="1331">$E83</f>
        <v>Croatia</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England</v>
      </c>
      <c r="FK83" s="240">
        <f t="shared" ref="FK83:FK88" si="1335">$D83</f>
        <v>11</v>
      </c>
      <c r="FL83" s="239" t="str">
        <f t="shared" ref="FL83:FL88" si="1336">$E83</f>
        <v>Croatia</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England</v>
      </c>
      <c r="FX83" s="240">
        <f t="shared" ref="FX83:FX88" si="1340">$D83</f>
        <v>11</v>
      </c>
      <c r="FY83" s="239" t="str">
        <f t="shared" ref="FY83:FY88" si="1341">$E83</f>
        <v>Croatia</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England</v>
      </c>
      <c r="GK83" s="240">
        <f t="shared" ref="GK83:GK88" si="1345">$D83</f>
        <v>11</v>
      </c>
      <c r="GL83" s="239" t="str">
        <f t="shared" ref="GL83:GL88" si="1346">$E83</f>
        <v>Croatia</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England</v>
      </c>
      <c r="GX83" s="240">
        <f t="shared" ref="GX83:GX88" si="1350">$D83</f>
        <v>11</v>
      </c>
      <c r="GY83" s="239" t="str">
        <f t="shared" ref="GY83:GY88" si="1351">$E83</f>
        <v>Croatia</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England</v>
      </c>
      <c r="HK83" s="240">
        <f t="shared" ref="HK83:HK88" si="1355">$D83</f>
        <v>11</v>
      </c>
      <c r="HL83" s="239" t="str">
        <f t="shared" ref="HL83:HL88" si="1356">$E83</f>
        <v>Croatia</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England</v>
      </c>
      <c r="HX83" s="240">
        <f t="shared" ref="HX83:HX88" si="1360">$D83</f>
        <v>11</v>
      </c>
      <c r="HY83" s="239" t="str">
        <f t="shared" ref="HY83:HY88" si="1361">$E83</f>
        <v>Croatia</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England</v>
      </c>
      <c r="IK83" s="240">
        <f t="shared" ref="IK83:IK88" si="1365">$D83</f>
        <v>11</v>
      </c>
      <c r="IL83" s="239" t="str">
        <f t="shared" ref="IL83:IL88" si="1366">$E83</f>
        <v>Croatia</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England</v>
      </c>
      <c r="IX83" s="240">
        <f t="shared" ref="IX83:IX88" si="1370">$D83</f>
        <v>11</v>
      </c>
      <c r="IY83" s="239" t="str">
        <f t="shared" ref="IY83:IY88" si="1371">$E83</f>
        <v>Croatia</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England</v>
      </c>
      <c r="JK83" s="240">
        <f t="shared" ref="JK83:JK88" si="1375">$D83</f>
        <v>11</v>
      </c>
      <c r="JL83" s="239" t="str">
        <f t="shared" ref="JL83:JL88" si="1376">$E83</f>
        <v>Croatia</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England</v>
      </c>
      <c r="JX83" s="240">
        <f t="shared" ref="JX83:JX88" si="1380">$D83</f>
        <v>11</v>
      </c>
      <c r="JY83" s="239" t="str">
        <f t="shared" ref="JY83:JY88" si="1381">$E83</f>
        <v>Croatia</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England</v>
      </c>
      <c r="KK83" s="240">
        <f t="shared" ref="KK83:KK88" si="1385">$D83</f>
        <v>11</v>
      </c>
      <c r="KL83" s="239" t="str">
        <f t="shared" ref="KL83:KL88" si="1386">$E83</f>
        <v>Croatia</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England</v>
      </c>
      <c r="KX83" s="240">
        <f t="shared" ref="KX83:KX88" si="1390">$D83</f>
        <v>11</v>
      </c>
      <c r="KY83" s="239" t="str">
        <f t="shared" ref="KY83:KY88" si="1391">$E83</f>
        <v>Croatia</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England</v>
      </c>
      <c r="LK83" s="240">
        <f t="shared" ref="LK83:LK88" si="1395">$D83</f>
        <v>11</v>
      </c>
      <c r="LL83" s="239" t="str">
        <f t="shared" ref="LL83:LL88" si="1396">$E83</f>
        <v>Croatia</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England</v>
      </c>
      <c r="LX83" s="240">
        <f t="shared" ref="LX83:LX88" si="1400">$D83</f>
        <v>11</v>
      </c>
      <c r="LY83" s="239" t="str">
        <f t="shared" ref="LY83:LY88" si="1401">$E83</f>
        <v>Croatia</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x14ac:dyDescent="0.25">
      <c r="B84" s="238">
        <f>INDEX(Groups!$C$7:$C$65,MATCH(C84,Groups!$D$7:$D$65,0))</f>
        <v>74</v>
      </c>
      <c r="C84" s="239" t="str">
        <f>CalcL!$P$23</f>
        <v>Ghana</v>
      </c>
      <c r="D84" s="240">
        <f>INDEX(Groups!$C$7:$C$65,MATCH(E84,Groups!$D$7:$D$65,0))</f>
        <v>33</v>
      </c>
      <c r="E84" s="239" t="str">
        <f>CalcL!$Q$23</f>
        <v>Panama</v>
      </c>
      <c r="F84" s="821" t="str">
        <f>CalcL!$R$23</f>
        <v/>
      </c>
      <c r="G84" s="242" t="str">
        <f>CalcL!$S$23</f>
        <v/>
      </c>
      <c r="I84" s="238">
        <f t="shared" si="46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x14ac:dyDescent="0.25">
      <c r="B85" s="238">
        <f>INDEX(Groups!$C$7:$C$65,MATCH(C85,Groups!$D$7:$D$65,0))</f>
        <v>4</v>
      </c>
      <c r="C85" s="239" t="str">
        <f>CalcL!$P$24</f>
        <v>England</v>
      </c>
      <c r="D85" s="240">
        <f>INDEX(Groups!$C$7:$C$65,MATCH(E85,Groups!$D$7:$D$65,0))</f>
        <v>74</v>
      </c>
      <c r="E85" s="239" t="str">
        <f>CalcL!$Q$24</f>
        <v>Ghana</v>
      </c>
      <c r="F85" s="241" t="str">
        <f>CalcL!$R$24</f>
        <v/>
      </c>
      <c r="G85" s="242" t="str">
        <f>CalcL!$S$24</f>
        <v/>
      </c>
      <c r="I85" s="238">
        <f t="shared" si="468"/>
        <v>4</v>
      </c>
      <c r="J85" s="239" t="str">
        <f t="shared" si="1274"/>
        <v>England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x14ac:dyDescent="0.25">
      <c r="B86" s="238">
        <f>INDEX(Groups!$C$7:$C$65,MATCH(C86,Groups!$D$7:$D$65,0))</f>
        <v>33</v>
      </c>
      <c r="C86" s="239" t="str">
        <f>CalcL!$P$25</f>
        <v>Panama</v>
      </c>
      <c r="D86" s="240">
        <f>INDEX(Groups!$C$7:$C$65,MATCH(E86,Groups!$D$7:$D$65,0))</f>
        <v>11</v>
      </c>
      <c r="E86" s="239" t="str">
        <f>CalcL!$Q$25</f>
        <v>Croatia</v>
      </c>
      <c r="F86" s="241" t="str">
        <f>CalcL!$R$25</f>
        <v/>
      </c>
      <c r="G86" s="242" t="str">
        <f>CalcL!$S$25</f>
        <v/>
      </c>
      <c r="I86" s="238">
        <f t="shared" si="468"/>
        <v>33</v>
      </c>
      <c r="J86" s="239" t="str">
        <f t="shared" si="1274"/>
        <v>Panama</v>
      </c>
      <c r="K86" s="240">
        <f t="shared" si="1275"/>
        <v>11</v>
      </c>
      <c r="L86" s="239" t="str">
        <f t="shared" si="1276"/>
        <v>Croatia</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Croatia</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Croatia</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Croatia</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Croatia</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Croatia</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Croatia</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Croatia</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Croatia</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Croatia</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Croatia</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Croatia</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Croatia</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Croatia</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Croatia</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Croatia</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Croatia</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Croatia</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Croatia</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Croatia</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Croatia</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Croatia</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Croatia</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Croatia</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Croatia</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Croatia</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x14ac:dyDescent="0.25">
      <c r="B87" s="238">
        <f>INDEX(Groups!$C$7:$C$65,MATCH(C87,Groups!$D$7:$D$65,0))</f>
        <v>33</v>
      </c>
      <c r="C87" s="239" t="str">
        <f>CalcL!$P$26</f>
        <v>Panama</v>
      </c>
      <c r="D87" s="240">
        <f>INDEX(Groups!$C$7:$C$65,MATCH(E87,Groups!$D$7:$D$65,0))</f>
        <v>4</v>
      </c>
      <c r="E87" s="239" t="str">
        <f>CalcL!$Q$26</f>
        <v>England</v>
      </c>
      <c r="F87" s="241" t="str">
        <f>CalcL!$R$26</f>
        <v/>
      </c>
      <c r="G87" s="242" t="str">
        <f>CalcL!$S$26</f>
        <v/>
      </c>
      <c r="I87" s="238">
        <f t="shared" si="468"/>
        <v>33</v>
      </c>
      <c r="J87" s="239" t="str">
        <f t="shared" si="1274"/>
        <v>Panama</v>
      </c>
      <c r="K87" s="240">
        <f t="shared" si="1275"/>
        <v>4</v>
      </c>
      <c r="L87" s="239" t="str">
        <f t="shared" si="1276"/>
        <v>England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x14ac:dyDescent="0.25">
      <c r="B88" s="238">
        <f>INDEX(Groups!$C$7:$C$65,MATCH(C88,Groups!$D$7:$D$65,0))</f>
        <v>11</v>
      </c>
      <c r="C88" s="239" t="str">
        <f>CalcL!$P$27</f>
        <v>Croatia</v>
      </c>
      <c r="D88" s="240">
        <f>INDEX(Groups!$C$7:$C$65,MATCH(E88,Groups!$D$7:$D$65,0))</f>
        <v>74</v>
      </c>
      <c r="E88" s="239" t="str">
        <f>CalcL!$Q$27</f>
        <v>Ghana</v>
      </c>
      <c r="F88" s="241" t="str">
        <f>CalcL!$R$27</f>
        <v/>
      </c>
      <c r="G88" s="242" t="str">
        <f>CalcL!$S$27</f>
        <v/>
      </c>
      <c r="I88" s="238">
        <f t="shared" si="468"/>
        <v>11</v>
      </c>
      <c r="J88" s="239" t="str">
        <f t="shared" si="1274"/>
        <v>Croatia</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Croatia</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Croatia</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Croatia</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Croatia</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Croatia</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Croatia</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Croatia</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Croatia</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Croatia</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Croatia</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Croatia</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Croatia</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Croatia</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Croatia</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Croatia</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Croatia</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Croatia</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Croatia</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Croatia</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Croatia</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Croatia</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Croatia</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Croatia</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Croatia</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Croatia</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x14ac:dyDescent="0.25">
      <c r="A89" s="235"/>
      <c r="B89" s="247" t="str">
        <f>Language!$E$214</f>
        <v>Round of 32</v>
      </c>
      <c r="C89" s="253"/>
      <c r="D89" s="253"/>
      <c r="E89" s="250"/>
      <c r="F89" s="254"/>
      <c r="G89" s="255"/>
      <c r="I89" s="247" t="str">
        <f t="shared" ref="I89:I106" si="1404">$B89</f>
        <v>Round of 32</v>
      </c>
      <c r="J89" s="249"/>
      <c r="K89" s="249"/>
      <c r="L89" s="250"/>
      <c r="M89" s="279"/>
      <c r="N89" s="280"/>
      <c r="O89" s="251"/>
      <c r="P89" s="263"/>
      <c r="Q89" s="250"/>
      <c r="R89" s="250"/>
      <c r="S89" s="250"/>
      <c r="T89" s="264"/>
      <c r="V89" s="247" t="str">
        <f t="shared" ref="V89:V106" si="1405">$B89</f>
        <v>Round of 32</v>
      </c>
      <c r="W89" s="249"/>
      <c r="X89" s="249"/>
      <c r="Y89" s="250"/>
      <c r="Z89" s="279"/>
      <c r="AA89" s="280"/>
      <c r="AB89" s="251"/>
      <c r="AC89" s="263"/>
      <c r="AD89" s="250"/>
      <c r="AE89" s="250"/>
      <c r="AF89" s="250"/>
      <c r="AG89" s="264"/>
      <c r="AI89" s="247" t="str">
        <f t="shared" ref="AI89:AI106" si="1406">$B89</f>
        <v>Round of 32</v>
      </c>
      <c r="AJ89" s="249"/>
      <c r="AK89" s="249"/>
      <c r="AL89" s="250"/>
      <c r="AM89" s="279"/>
      <c r="AN89" s="280"/>
      <c r="AO89" s="251"/>
      <c r="AP89" s="263"/>
      <c r="AQ89" s="250"/>
      <c r="AR89" s="250"/>
      <c r="AS89" s="250"/>
      <c r="AT89" s="264"/>
      <c r="AV89" s="247" t="str">
        <f t="shared" ref="AV89:AV106" si="1407">$B89</f>
        <v>Round of 32</v>
      </c>
      <c r="AW89" s="249"/>
      <c r="AX89" s="249"/>
      <c r="AY89" s="250"/>
      <c r="AZ89" s="279"/>
      <c r="BA89" s="280"/>
      <c r="BB89" s="251"/>
      <c r="BC89" s="263"/>
      <c r="BD89" s="250"/>
      <c r="BE89" s="250"/>
      <c r="BF89" s="250"/>
      <c r="BG89" s="264"/>
      <c r="BI89" s="247" t="str">
        <f t="shared" ref="BI89:BI106" si="1408">$B89</f>
        <v>Round of 32</v>
      </c>
      <c r="BJ89" s="249"/>
      <c r="BK89" s="249"/>
      <c r="BL89" s="250"/>
      <c r="BM89" s="279"/>
      <c r="BN89" s="280"/>
      <c r="BO89" s="251"/>
      <c r="BP89" s="263"/>
      <c r="BQ89" s="250"/>
      <c r="BR89" s="250"/>
      <c r="BS89" s="250"/>
      <c r="BT89" s="264"/>
      <c r="BV89" s="247" t="str">
        <f t="shared" ref="BV89:BV106" si="1409">$B89</f>
        <v>Round of 32</v>
      </c>
      <c r="BW89" s="249"/>
      <c r="BX89" s="249"/>
      <c r="BY89" s="250"/>
      <c r="BZ89" s="279"/>
      <c r="CA89" s="280"/>
      <c r="CB89" s="251"/>
      <c r="CC89" s="263"/>
      <c r="CD89" s="250"/>
      <c r="CE89" s="250"/>
      <c r="CF89" s="250"/>
      <c r="CG89" s="264"/>
      <c r="CI89" s="247" t="str">
        <f t="shared" ref="CI89:CI106" si="1410">$B89</f>
        <v>Round of 32</v>
      </c>
      <c r="CJ89" s="249"/>
      <c r="CK89" s="249"/>
      <c r="CL89" s="250"/>
      <c r="CM89" s="279"/>
      <c r="CN89" s="280"/>
      <c r="CO89" s="251"/>
      <c r="CP89" s="263"/>
      <c r="CQ89" s="250"/>
      <c r="CR89" s="250"/>
      <c r="CS89" s="250"/>
      <c r="CT89" s="264"/>
      <c r="CV89" s="247" t="str">
        <f t="shared" ref="CV89:CV106" si="1411">$B89</f>
        <v>Round of 32</v>
      </c>
      <c r="CW89" s="249"/>
      <c r="CX89" s="249"/>
      <c r="CY89" s="250"/>
      <c r="CZ89" s="279"/>
      <c r="DA89" s="280"/>
      <c r="DB89" s="251"/>
      <c r="DC89" s="263"/>
      <c r="DD89" s="250"/>
      <c r="DE89" s="250"/>
      <c r="DF89" s="250"/>
      <c r="DG89" s="264"/>
      <c r="DI89" s="247" t="str">
        <f t="shared" ref="DI89:DI106" si="1412">$B89</f>
        <v>Round of 32</v>
      </c>
      <c r="DJ89" s="249"/>
      <c r="DK89" s="249"/>
      <c r="DL89" s="250"/>
      <c r="DM89" s="279"/>
      <c r="DN89" s="280"/>
      <c r="DO89" s="251"/>
      <c r="DP89" s="263"/>
      <c r="DQ89" s="250"/>
      <c r="DR89" s="250"/>
      <c r="DS89" s="250"/>
      <c r="DT89" s="264"/>
      <c r="DV89" s="247" t="str">
        <f t="shared" ref="DV89:DV106" si="1413">$B89</f>
        <v>Round of 32</v>
      </c>
      <c r="DW89" s="249"/>
      <c r="DX89" s="249"/>
      <c r="DY89" s="250"/>
      <c r="DZ89" s="279"/>
      <c r="EA89" s="280"/>
      <c r="EB89" s="251"/>
      <c r="EC89" s="263"/>
      <c r="ED89" s="250"/>
      <c r="EE89" s="250"/>
      <c r="EF89" s="250"/>
      <c r="EG89" s="264"/>
      <c r="EI89" s="247" t="str">
        <f t="shared" ref="EI89:EI106" si="1414">$B89</f>
        <v>Round of 32</v>
      </c>
      <c r="EJ89" s="249"/>
      <c r="EK89" s="249"/>
      <c r="EL89" s="250"/>
      <c r="EM89" s="279"/>
      <c r="EN89" s="280"/>
      <c r="EO89" s="251"/>
      <c r="EP89" s="263"/>
      <c r="EQ89" s="250"/>
      <c r="ER89" s="250"/>
      <c r="ES89" s="250"/>
      <c r="ET89" s="264"/>
      <c r="EV89" s="247" t="str">
        <f t="shared" ref="EV89:EV106" si="1415">$B89</f>
        <v>Round of 32</v>
      </c>
      <c r="EW89" s="249"/>
      <c r="EX89" s="249"/>
      <c r="EY89" s="250"/>
      <c r="EZ89" s="279"/>
      <c r="FA89" s="280"/>
      <c r="FB89" s="251"/>
      <c r="FC89" s="263"/>
      <c r="FD89" s="250"/>
      <c r="FE89" s="250"/>
      <c r="FF89" s="250"/>
      <c r="FG89" s="264"/>
      <c r="FI89" s="247" t="str">
        <f t="shared" ref="FI89:FI106" si="1416">$B89</f>
        <v>Round of 32</v>
      </c>
      <c r="FJ89" s="249"/>
      <c r="FK89" s="249"/>
      <c r="FL89" s="250"/>
      <c r="FM89" s="279"/>
      <c r="FN89" s="280"/>
      <c r="FO89" s="251"/>
      <c r="FP89" s="263"/>
      <c r="FQ89" s="250"/>
      <c r="FR89" s="250"/>
      <c r="FS89" s="250"/>
      <c r="FT89" s="264"/>
      <c r="FV89" s="247" t="str">
        <f t="shared" ref="FV89:FV106" si="1417">$B89</f>
        <v>Round of 32</v>
      </c>
      <c r="FW89" s="249"/>
      <c r="FX89" s="249"/>
      <c r="FY89" s="250"/>
      <c r="FZ89" s="279"/>
      <c r="GA89" s="280"/>
      <c r="GB89" s="251"/>
      <c r="GC89" s="263"/>
      <c r="GD89" s="250"/>
      <c r="GE89" s="250"/>
      <c r="GF89" s="250"/>
      <c r="GG89" s="264"/>
      <c r="GI89" s="247" t="str">
        <f t="shared" ref="GI89:GI106" si="1418">$B89</f>
        <v>Round of 32</v>
      </c>
      <c r="GJ89" s="249"/>
      <c r="GK89" s="249"/>
      <c r="GL89" s="250"/>
      <c r="GM89" s="279"/>
      <c r="GN89" s="280"/>
      <c r="GO89" s="251"/>
      <c r="GP89" s="263"/>
      <c r="GQ89" s="250"/>
      <c r="GR89" s="250"/>
      <c r="GS89" s="250"/>
      <c r="GT89" s="264"/>
      <c r="GV89" s="247" t="str">
        <f t="shared" ref="GV89:GV106" si="1419">$B89</f>
        <v>Round of 32</v>
      </c>
      <c r="GW89" s="249"/>
      <c r="GX89" s="249"/>
      <c r="GY89" s="250"/>
      <c r="GZ89" s="279"/>
      <c r="HA89" s="280"/>
      <c r="HB89" s="251"/>
      <c r="HC89" s="263"/>
      <c r="HD89" s="250"/>
      <c r="HE89" s="250"/>
      <c r="HF89" s="250"/>
      <c r="HG89" s="264"/>
      <c r="HI89" s="247" t="str">
        <f t="shared" ref="HI89:HI106" si="1420">$B89</f>
        <v>Round of 32</v>
      </c>
      <c r="HJ89" s="249"/>
      <c r="HK89" s="249"/>
      <c r="HL89" s="250"/>
      <c r="HM89" s="279"/>
      <c r="HN89" s="280"/>
      <c r="HO89" s="251"/>
      <c r="HP89" s="263"/>
      <c r="HQ89" s="250"/>
      <c r="HR89" s="250"/>
      <c r="HS89" s="250"/>
      <c r="HT89" s="264"/>
      <c r="HV89" s="247" t="str">
        <f t="shared" ref="HV89:HV106" si="1421">$B89</f>
        <v>Round of 32</v>
      </c>
      <c r="HW89" s="249"/>
      <c r="HX89" s="249"/>
      <c r="HY89" s="250"/>
      <c r="HZ89" s="279"/>
      <c r="IA89" s="280"/>
      <c r="IB89" s="251"/>
      <c r="IC89" s="263"/>
      <c r="ID89" s="250"/>
      <c r="IE89" s="250"/>
      <c r="IF89" s="250"/>
      <c r="IG89" s="264"/>
      <c r="II89" s="247" t="str">
        <f t="shared" ref="II89:II106" si="1422">$B89</f>
        <v>Round of 32</v>
      </c>
      <c r="IJ89" s="249"/>
      <c r="IK89" s="249"/>
      <c r="IL89" s="250"/>
      <c r="IM89" s="279"/>
      <c r="IN89" s="280"/>
      <c r="IO89" s="251"/>
      <c r="IP89" s="263"/>
      <c r="IQ89" s="250"/>
      <c r="IR89" s="250"/>
      <c r="IS89" s="250"/>
      <c r="IT89" s="264"/>
      <c r="IV89" s="247" t="str">
        <f t="shared" ref="IV89:IV106" si="1423">$B89</f>
        <v>Round of 32</v>
      </c>
      <c r="IW89" s="249"/>
      <c r="IX89" s="249"/>
      <c r="IY89" s="250"/>
      <c r="IZ89" s="279"/>
      <c r="JA89" s="280"/>
      <c r="JB89" s="251"/>
      <c r="JC89" s="263"/>
      <c r="JD89" s="250"/>
      <c r="JE89" s="250"/>
      <c r="JF89" s="250"/>
      <c r="JG89" s="264"/>
      <c r="JI89" s="247" t="str">
        <f t="shared" ref="JI89:JI106" si="1424">$B89</f>
        <v>Round of 32</v>
      </c>
      <c r="JJ89" s="249"/>
      <c r="JK89" s="249"/>
      <c r="JL89" s="250"/>
      <c r="JM89" s="279"/>
      <c r="JN89" s="280"/>
      <c r="JO89" s="251"/>
      <c r="JP89" s="263"/>
      <c r="JQ89" s="250"/>
      <c r="JR89" s="250"/>
      <c r="JS89" s="250"/>
      <c r="JT89" s="264"/>
      <c r="JV89" s="247" t="str">
        <f t="shared" ref="JV89:JV106" si="1425">$B89</f>
        <v>Round of 32</v>
      </c>
      <c r="JW89" s="249"/>
      <c r="JX89" s="249"/>
      <c r="JY89" s="250"/>
      <c r="JZ89" s="279"/>
      <c r="KA89" s="280"/>
      <c r="KB89" s="251"/>
      <c r="KC89" s="263"/>
      <c r="KD89" s="250"/>
      <c r="KE89" s="250"/>
      <c r="KF89" s="250"/>
      <c r="KG89" s="264"/>
      <c r="KI89" s="247" t="str">
        <f t="shared" ref="KI89:KI106" si="1426">$B89</f>
        <v>Round of 32</v>
      </c>
      <c r="KJ89" s="249"/>
      <c r="KK89" s="249"/>
      <c r="KL89" s="250"/>
      <c r="KM89" s="279"/>
      <c r="KN89" s="280"/>
      <c r="KO89" s="251"/>
      <c r="KP89" s="263"/>
      <c r="KQ89" s="250"/>
      <c r="KR89" s="250"/>
      <c r="KS89" s="250"/>
      <c r="KT89" s="264"/>
      <c r="KV89" s="247" t="str">
        <f t="shared" ref="KV89:KV106" si="1427">$B89</f>
        <v>Round of 32</v>
      </c>
      <c r="KW89" s="249"/>
      <c r="KX89" s="249"/>
      <c r="KY89" s="250"/>
      <c r="KZ89" s="279"/>
      <c r="LA89" s="280"/>
      <c r="LB89" s="251"/>
      <c r="LC89" s="263"/>
      <c r="LD89" s="250"/>
      <c r="LE89" s="250"/>
      <c r="LF89" s="250"/>
      <c r="LG89" s="264"/>
      <c r="LI89" s="247" t="str">
        <f t="shared" ref="LI89:LI106" si="1428">$B89</f>
        <v>Round of 32</v>
      </c>
      <c r="LJ89" s="249"/>
      <c r="LK89" s="249"/>
      <c r="LL89" s="250"/>
      <c r="LM89" s="279"/>
      <c r="LN89" s="280"/>
      <c r="LO89" s="251"/>
      <c r="LP89" s="263"/>
      <c r="LQ89" s="250"/>
      <c r="LR89" s="250"/>
      <c r="LS89" s="250"/>
      <c r="LT89" s="264"/>
      <c r="LV89" s="247" t="str">
        <f t="shared" ref="LV89:LV106" si="1429">$B89</f>
        <v>Round of 32</v>
      </c>
      <c r="LW89" s="249"/>
      <c r="LX89" s="249"/>
      <c r="LY89" s="250"/>
      <c r="LZ89" s="279"/>
      <c r="MA89" s="280"/>
      <c r="MB89" s="251"/>
      <c r="MC89" s="263"/>
      <c r="MD89" s="250"/>
      <c r="ME89" s="250"/>
      <c r="MF89" s="250"/>
      <c r="MG89" s="264"/>
    </row>
    <row r="90" spans="1:345" s="231" customFormat="1" x14ac:dyDescent="0.25">
      <c r="A90" s="235"/>
      <c r="B90" s="238" t="str">
        <f>IF(C90="","",INDEX(Groups!$C$7:$C$65,MATCH(C90,Groups!$D$7:$D$65,0)))</f>
        <v/>
      </c>
      <c r="C90" s="239" t="str">
        <f>'World Cup'!$B$50</f>
        <v/>
      </c>
      <c r="D90" s="240" t="str">
        <f>IF(E90="","",INDEX(Groups!$C$7:$C$65,MATCH(E90,Groups!$D$7:$D$65,0)))</f>
        <v/>
      </c>
      <c r="E90" s="239" t="str">
        <f>'World Cup'!$C$50</f>
        <v/>
      </c>
      <c r="F90" s="241" t="str">
        <f>IF(AND('World Cup'!$B$51&lt;&gt;"",'World Cup'!$C$51&lt;&gt;""),'World Cup'!$B$51+IF(AND('World Cup'!$B$53&lt;&gt;"",'World Cup'!$C$53&lt;&gt;"",'World Cup'!$B$51='World Cup'!$C$51),'World Cup'!$B$53,0),"")</f>
        <v/>
      </c>
      <c r="G90" s="242" t="str">
        <f>IF(AND('World Cup'!$B$51&lt;&gt;"",'World Cup'!$C$51&lt;&gt;""),'World Cup'!$C$51+IF(AND('World Cup'!$B$53&lt;&gt;"",'World Cup'!$C$53&lt;&gt;"",'World Cup'!$B$51='World Cup'!$C$51),'World Cup'!$C$53,0),"")</f>
        <v/>
      </c>
      <c r="I90" s="274"/>
      <c r="J90" s="239" t="str">
        <f>IF(I90="","",VLOOKUP(I90,Language!$D$5:$E$100,2,0))</f>
        <v/>
      </c>
      <c r="K90" s="275"/>
      <c r="L90" s="239" t="str">
        <f>IF(K90="","",VLOOKUP(K90,Language!$D$5:$E$100,2,0))</f>
        <v/>
      </c>
      <c r="M90" s="309"/>
      <c r="N90" s="310"/>
      <c r="O90" s="293"/>
      <c r="P90" s="293"/>
      <c r="Q90" s="294">
        <f>COUNTIF(I$90:I$105,I90)+COUNTIF(K$90:K$105,I90)</f>
        <v>0</v>
      </c>
      <c r="R90" s="294">
        <f>COUNTIF(I$90:I$105,K90)+COUNTIF(K$90:K$105,K90)</f>
        <v>0</v>
      </c>
      <c r="S90" s="294"/>
      <c r="T90" s="261" t="str">
        <f>IF(OR(I90&lt;&gt;"",K90&lt;&gt;""),IF(Q90&lt;&gt;1,0,COUNTIF($B$90:$B$105,I90)+COUNTIF($D$90:$D$105,I90))+IF(R90&lt;&gt;1,0,COUNTIF($B$90:$B$105,K90)+COUNTIF($D$90:$D$105,K90)),"")</f>
        <v/>
      </c>
      <c r="V90" s="274"/>
      <c r="W90" s="239" t="str">
        <f>IF(V90="","",VLOOKUP(V90,Language!$D$5:$E$100,2,0))</f>
        <v/>
      </c>
      <c r="X90" s="275"/>
      <c r="Y90" s="239" t="str">
        <f>IF(X90="","",VLOOKUP(X90,Language!$D$5:$E$100,2,0))</f>
        <v/>
      </c>
      <c r="Z90" s="309"/>
      <c r="AA90" s="310"/>
      <c r="AB90" s="293"/>
      <c r="AC90" s="293"/>
      <c r="AD90" s="294">
        <f>COUNTIF(V$90:V$105,V90)+COUNTIF(X$90:X$105,V90)</f>
        <v>0</v>
      </c>
      <c r="AE90" s="294">
        <f>COUNTIF(V$90:V$105,X90)+COUNTIF(X$90:X$105,X90)</f>
        <v>0</v>
      </c>
      <c r="AF90" s="294"/>
      <c r="AG90" s="261" t="str">
        <f>IF(OR(V90&lt;&gt;"",X90&lt;&gt;""),IF(AD90&lt;&gt;1,0,COUNTIF($B$90:$B$105,V90)+COUNTIF($D$90:$D$105,V90))+IF(AE90&lt;&gt;1,0,COUNTIF($B$90:$B$105,X90)+COUNTIF($D$90:$D$105,X90)),"")</f>
        <v/>
      </c>
      <c r="AI90" s="274"/>
      <c r="AJ90" s="239" t="str">
        <f>IF(AI90="","",VLOOKUP(AI90,Language!$D$5:$E$100,2,0))</f>
        <v/>
      </c>
      <c r="AK90" s="275"/>
      <c r="AL90" s="239" t="str">
        <f>IF(AK90="","",VLOOKUP(AK90,Language!$D$5:$E$100,2,0))</f>
        <v/>
      </c>
      <c r="AM90" s="309"/>
      <c r="AN90" s="310"/>
      <c r="AO90" s="293"/>
      <c r="AP90" s="293"/>
      <c r="AQ90" s="294">
        <f>COUNTIF(AI$90:AI$105,AI90)+COUNTIF(AK$90:AK$105,AI90)</f>
        <v>0</v>
      </c>
      <c r="AR90" s="294">
        <f>COUNTIF(AI$90:AI$105,AK90)+COUNTIF(AK$90:AK$105,AK90)</f>
        <v>0</v>
      </c>
      <c r="AS90" s="294"/>
      <c r="AT90" s="261" t="str">
        <f>IF(OR(AI90&lt;&gt;"",AK90&lt;&gt;""),IF(AQ90&lt;&gt;1,0,COUNTIF($B$90:$B$105,AI90)+COUNTIF($D$90:$D$105,AI90))+IF(AR90&lt;&gt;1,0,COUNTIF($B$90:$B$105,AK90)+COUNTIF($D$90:$D$105,AK90)),"")</f>
        <v/>
      </c>
      <c r="AV90" s="274"/>
      <c r="AW90" s="239" t="str">
        <f>IF(AV90="","",VLOOKUP(AV90,Language!$D$5:$E$100,2,0))</f>
        <v/>
      </c>
      <c r="AX90" s="275"/>
      <c r="AY90" s="239" t="str">
        <f>IF(AX90="","",VLOOKUP(AX90,Language!$D$5:$E$100,2,0))</f>
        <v/>
      </c>
      <c r="AZ90" s="309"/>
      <c r="BA90" s="310"/>
      <c r="BB90" s="293"/>
      <c r="BC90" s="293"/>
      <c r="BD90" s="294">
        <f>COUNTIF(AV$90:AV$105,AV90)+COUNTIF(AX$90:AX$105,AV90)</f>
        <v>0</v>
      </c>
      <c r="BE90" s="294">
        <f>COUNTIF(AV$90:AV$105,AX90)+COUNTIF(AX$90:AX$105,AX90)</f>
        <v>0</v>
      </c>
      <c r="BF90" s="294"/>
      <c r="BG90" s="261" t="str">
        <f>IF(OR(AV90&lt;&gt;"",AX90&lt;&gt;""),IF(BD90&lt;&gt;1,0,COUNTIF($B$90:$B$105,AV90)+COUNTIF($D$90:$D$105,AV90))+IF(BE90&lt;&gt;1,0,COUNTIF($B$90:$B$105,AX90)+COUNTIF($D$90:$D$105,AX90)),"")</f>
        <v/>
      </c>
      <c r="BI90" s="274"/>
      <c r="BJ90" s="239" t="str">
        <f>IF(BI90="","",VLOOKUP(BI90,Language!$D$5:$E$100,2,0))</f>
        <v/>
      </c>
      <c r="BK90" s="275"/>
      <c r="BL90" s="239" t="str">
        <f>IF(BK90="","",VLOOKUP(BK90,Language!$D$5:$E$100,2,0))</f>
        <v/>
      </c>
      <c r="BM90" s="309"/>
      <c r="BN90" s="310"/>
      <c r="BO90" s="293"/>
      <c r="BP90" s="293"/>
      <c r="BQ90" s="294">
        <f>COUNTIF(BI$90:BI$105,BI90)+COUNTIF(BK$90:BK$105,BI90)</f>
        <v>0</v>
      </c>
      <c r="BR90" s="294">
        <f>COUNTIF(BI$90:BI$105,BK90)+COUNTIF(BK$90:BK$105,BK90)</f>
        <v>0</v>
      </c>
      <c r="BS90" s="294"/>
      <c r="BT90" s="261" t="str">
        <f>IF(OR(BI90&lt;&gt;"",BK90&lt;&gt;""),IF(BQ90&lt;&gt;1,0,COUNTIF($B$90:$B$105,BI90)+COUNTIF($D$90:$D$105,BI90))+IF(BR90&lt;&gt;1,0,COUNTIF($B$90:$B$105,BK90)+COUNTIF($D$90:$D$105,BK90)),"")</f>
        <v/>
      </c>
      <c r="BV90" s="274"/>
      <c r="BW90" s="239" t="str">
        <f>IF(BV90="","",VLOOKUP(BV90,Language!$D$5:$E$100,2,0))</f>
        <v/>
      </c>
      <c r="BX90" s="275"/>
      <c r="BY90" s="239" t="str">
        <f>IF(BX90="","",VLOOKUP(BX90,Language!$D$5:$E$100,2,0))</f>
        <v/>
      </c>
      <c r="BZ90" s="309"/>
      <c r="CA90" s="310"/>
      <c r="CB90" s="293"/>
      <c r="CC90" s="293"/>
      <c r="CD90" s="294">
        <f>COUNTIF(BV$90:BV$105,BV90)+COUNTIF(BX$90:BX$105,BV90)</f>
        <v>0</v>
      </c>
      <c r="CE90" s="294">
        <f>COUNTIF(BV$90:BV$105,BX90)+COUNTIF(BX$90:BX$105,BX90)</f>
        <v>0</v>
      </c>
      <c r="CF90" s="294"/>
      <c r="CG90" s="261" t="str">
        <f>IF(OR(BV90&lt;&gt;"",BX90&lt;&gt;""),IF(CD90&lt;&gt;1,0,COUNTIF($B$90:$B$105,BV90)+COUNTIF($D$90:$D$105,BV90))+IF(CE90&lt;&gt;1,0,COUNTIF($B$90:$B$105,BX90)+COUNTIF($D$90:$D$105,BX90)),"")</f>
        <v/>
      </c>
      <c r="CI90" s="274"/>
      <c r="CJ90" s="239" t="str">
        <f>IF(CI90="","",VLOOKUP(CI90,Language!$D$5:$E$100,2,0))</f>
        <v/>
      </c>
      <c r="CK90" s="275"/>
      <c r="CL90" s="239" t="str">
        <f>IF(CK90="","",VLOOKUP(CK90,Language!$D$5:$E$100,2,0))</f>
        <v/>
      </c>
      <c r="CM90" s="309"/>
      <c r="CN90" s="310"/>
      <c r="CO90" s="293"/>
      <c r="CP90" s="293"/>
      <c r="CQ90" s="294">
        <f>COUNTIF(CI$90:CI$105,CI90)+COUNTIF(CK$90:CK$105,CI90)</f>
        <v>0</v>
      </c>
      <c r="CR90" s="294">
        <f>COUNTIF(CI$90:CI$105,CK90)+COUNTIF(CK$90:CK$105,CK90)</f>
        <v>0</v>
      </c>
      <c r="CS90" s="294"/>
      <c r="CT90" s="261" t="str">
        <f>IF(OR(CI90&lt;&gt;"",CK90&lt;&gt;""),IF(CQ90&lt;&gt;1,0,COUNTIF($B$90:$B$105,CI90)+COUNTIF($D$90:$D$105,CI90))+IF(CR90&lt;&gt;1,0,COUNTIF($B$90:$B$105,CK90)+COUNTIF($D$90:$D$105,CK90)),"")</f>
        <v/>
      </c>
      <c r="CV90" s="274"/>
      <c r="CW90" s="239" t="str">
        <f>IF(CV90="","",VLOOKUP(CV90,Language!$D$5:$E$100,2,0))</f>
        <v/>
      </c>
      <c r="CX90" s="275"/>
      <c r="CY90" s="239" t="str">
        <f>IF(CX90="","",VLOOKUP(CX90,Language!$D$5:$E$100,2,0))</f>
        <v/>
      </c>
      <c r="CZ90" s="309"/>
      <c r="DA90" s="310"/>
      <c r="DB90" s="293"/>
      <c r="DC90" s="293"/>
      <c r="DD90" s="294">
        <f>COUNTIF(CV$90:CV$105,CV90)+COUNTIF(CX$90:CX$105,CV90)</f>
        <v>0</v>
      </c>
      <c r="DE90" s="294">
        <f>COUNTIF(CV$90:CV$105,CX90)+COUNTIF(CX$90:CX$105,CX90)</f>
        <v>0</v>
      </c>
      <c r="DF90" s="294"/>
      <c r="DG90" s="261" t="str">
        <f>IF(OR(CV90&lt;&gt;"",CX90&lt;&gt;""),IF(DD90&lt;&gt;1,0,COUNTIF($B$90:$B$105,CV90)+COUNTIF($D$90:$D$105,CV90))+IF(DE90&lt;&gt;1,0,COUNTIF($B$90:$B$105,CX90)+COUNTIF($D$90:$D$105,CX90)),"")</f>
        <v/>
      </c>
      <c r="DI90" s="274"/>
      <c r="DJ90" s="239" t="str">
        <f>IF(DI90="","",VLOOKUP(DI90,Language!$D$5:$E$100,2,0))</f>
        <v/>
      </c>
      <c r="DK90" s="275"/>
      <c r="DL90" s="239" t="str">
        <f>IF(DK90="","",VLOOKUP(DK90,Language!$D$5:$E$100,2,0))</f>
        <v/>
      </c>
      <c r="DM90" s="309"/>
      <c r="DN90" s="310"/>
      <c r="DO90" s="293"/>
      <c r="DP90" s="293"/>
      <c r="DQ90" s="294">
        <f>COUNTIF(DI$90:DI$105,DI90)+COUNTIF(DK$90:DK$105,DI90)</f>
        <v>0</v>
      </c>
      <c r="DR90" s="294">
        <f>COUNTIF(DI$90:DI$105,DK90)+COUNTIF(DK$90:DK$105,DK90)</f>
        <v>0</v>
      </c>
      <c r="DS90" s="294"/>
      <c r="DT90" s="261" t="str">
        <f>IF(OR(DI90&lt;&gt;"",DK90&lt;&gt;""),IF(DQ90&lt;&gt;1,0,COUNTIF($B$90:$B$105,DI90)+COUNTIF($D$90:$D$105,DI90))+IF(DR90&lt;&gt;1,0,COUNTIF($B$90:$B$105,DK90)+COUNTIF($D$90:$D$105,DK90)),"")</f>
        <v/>
      </c>
      <c r="DV90" s="274"/>
      <c r="DW90" s="239" t="str">
        <f>IF(DV90="","",VLOOKUP(DV90,Language!$D$5:$E$100,2,0))</f>
        <v/>
      </c>
      <c r="DX90" s="275"/>
      <c r="DY90" s="239" t="str">
        <f>IF(DX90="","",VLOOKUP(DX90,Language!$D$5:$E$100,2,0))</f>
        <v/>
      </c>
      <c r="DZ90" s="309"/>
      <c r="EA90" s="310"/>
      <c r="EB90" s="293"/>
      <c r="EC90" s="293"/>
      <c r="ED90" s="294">
        <f>COUNTIF(DV$90:DV$105,DV90)+COUNTIF(DX$90:DX$105,DV90)</f>
        <v>0</v>
      </c>
      <c r="EE90" s="294">
        <f>COUNTIF(DV$90:DV$105,DX90)+COUNTIF(DX$90:DX$105,DX90)</f>
        <v>0</v>
      </c>
      <c r="EF90" s="294"/>
      <c r="EG90" s="261" t="str">
        <f>IF(OR(DV90&lt;&gt;"",DX90&lt;&gt;""),IF(ED90&lt;&gt;1,0,COUNTIF($B$90:$B$105,DV90)+COUNTIF($D$90:$D$105,DV90))+IF(EE90&lt;&gt;1,0,COUNTIF($B$90:$B$105,DX90)+COUNTIF($D$90:$D$105,DX90)),"")</f>
        <v/>
      </c>
      <c r="EI90" s="274"/>
      <c r="EJ90" s="239" t="str">
        <f>IF(EI90="","",VLOOKUP(EI90,Language!$D$5:$E$100,2,0))</f>
        <v/>
      </c>
      <c r="EK90" s="275"/>
      <c r="EL90" s="239" t="str">
        <f>IF(EK90="","",VLOOKUP(EK90,Language!$D$5:$E$100,2,0))</f>
        <v/>
      </c>
      <c r="EM90" s="309"/>
      <c r="EN90" s="310"/>
      <c r="EO90" s="293"/>
      <c r="EP90" s="293"/>
      <c r="EQ90" s="294">
        <f>COUNTIF(EI$90:EI$105,EI90)+COUNTIF(EK$90:EK$105,EI90)</f>
        <v>0</v>
      </c>
      <c r="ER90" s="294">
        <f>COUNTIF(EI$90:EI$105,EK90)+COUNTIF(EK$90:EK$105,EK90)</f>
        <v>0</v>
      </c>
      <c r="ES90" s="294"/>
      <c r="ET90" s="261" t="str">
        <f>IF(OR(EI90&lt;&gt;"",EK90&lt;&gt;""),IF(EQ90&lt;&gt;1,0,COUNTIF($B$90:$B$105,EI90)+COUNTIF($D$90:$D$105,EI90))+IF(ER90&lt;&gt;1,0,COUNTIF($B$90:$B$105,EK90)+COUNTIF($D$90:$D$105,EK90)),"")</f>
        <v/>
      </c>
      <c r="EV90" s="274"/>
      <c r="EW90" s="239" t="str">
        <f>IF(EV90="","",VLOOKUP(EV90,Language!$D$5:$E$100,2,0))</f>
        <v/>
      </c>
      <c r="EX90" s="275"/>
      <c r="EY90" s="239" t="str">
        <f>IF(EX90="","",VLOOKUP(EX90,Language!$D$5:$E$100,2,0))</f>
        <v/>
      </c>
      <c r="EZ90" s="309"/>
      <c r="FA90" s="310"/>
      <c r="FB90" s="293"/>
      <c r="FC90" s="293"/>
      <c r="FD90" s="294">
        <f>COUNTIF(EV$90:EV$105,EV90)+COUNTIF(EX$90:EX$105,EV90)</f>
        <v>0</v>
      </c>
      <c r="FE90" s="294">
        <f>COUNTIF(EV$90:EV$105,EX90)+COUNTIF(EX$90:EX$105,EX90)</f>
        <v>0</v>
      </c>
      <c r="FF90" s="294"/>
      <c r="FG90" s="261" t="str">
        <f>IF(OR(EV90&lt;&gt;"",EX90&lt;&gt;""),IF(FD90&lt;&gt;1,0,COUNTIF($B$90:$B$105,EV90)+COUNTIF($D$90:$D$105,EV90))+IF(FE90&lt;&gt;1,0,COUNTIF($B$90:$B$105,EX90)+COUNTIF($D$90:$D$105,EX90)),"")</f>
        <v/>
      </c>
      <c r="FI90" s="274"/>
      <c r="FJ90" s="239" t="str">
        <f>IF(FI90="","",VLOOKUP(FI90,Language!$D$5:$E$100,2,0))</f>
        <v/>
      </c>
      <c r="FK90" s="275"/>
      <c r="FL90" s="239" t="str">
        <f>IF(FK90="","",VLOOKUP(FK90,Language!$D$5:$E$100,2,0))</f>
        <v/>
      </c>
      <c r="FM90" s="309"/>
      <c r="FN90" s="310"/>
      <c r="FO90" s="293"/>
      <c r="FP90" s="293"/>
      <c r="FQ90" s="294">
        <f>COUNTIF(FI$90:FI$105,FI90)+COUNTIF(FK$90:FK$105,FI90)</f>
        <v>0</v>
      </c>
      <c r="FR90" s="294">
        <f>COUNTIF(FI$90:FI$105,FK90)+COUNTIF(FK$90:FK$105,FK90)</f>
        <v>0</v>
      </c>
      <c r="FS90" s="294"/>
      <c r="FT90" s="261" t="str">
        <f>IF(OR(FI90&lt;&gt;"",FK90&lt;&gt;""),IF(FQ90&lt;&gt;1,0,COUNTIF($B$90:$B$105,FI90)+COUNTIF($D$90:$D$105,FI90))+IF(FR90&lt;&gt;1,0,COUNTIF($B$90:$B$105,FK90)+COUNTIF($D$90:$D$105,FK90)),"")</f>
        <v/>
      </c>
      <c r="FV90" s="274"/>
      <c r="FW90" s="239" t="str">
        <f>IF(FV90="","",VLOOKUP(FV90,Language!$D$5:$E$100,2,0))</f>
        <v/>
      </c>
      <c r="FX90" s="275"/>
      <c r="FY90" s="239" t="str">
        <f>IF(FX90="","",VLOOKUP(FX90,Language!$D$5:$E$100,2,0))</f>
        <v/>
      </c>
      <c r="FZ90" s="309"/>
      <c r="GA90" s="310"/>
      <c r="GB90" s="293"/>
      <c r="GC90" s="293"/>
      <c r="GD90" s="294">
        <f>COUNTIF(FV$90:FV$105,FV90)+COUNTIF(FX$90:FX$105,FV90)</f>
        <v>0</v>
      </c>
      <c r="GE90" s="294">
        <f>COUNTIF(FV$90:FV$105,FX90)+COUNTIF(FX$90:FX$105,FX90)</f>
        <v>0</v>
      </c>
      <c r="GF90" s="294"/>
      <c r="GG90" s="261" t="str">
        <f>IF(OR(FV90&lt;&gt;"",FX90&lt;&gt;""),IF(GD90&lt;&gt;1,0,COUNTIF($B$90:$B$105,FV90)+COUNTIF($D$90:$D$105,FV90))+IF(GE90&lt;&gt;1,0,COUNTIF($B$90:$B$105,FX90)+COUNTIF($D$90:$D$105,FX90)),"")</f>
        <v/>
      </c>
      <c r="GI90" s="274"/>
      <c r="GJ90" s="239" t="str">
        <f>IF(GI90="","",VLOOKUP(GI90,Language!$D$5:$E$100,2,0))</f>
        <v/>
      </c>
      <c r="GK90" s="275"/>
      <c r="GL90" s="239" t="str">
        <f>IF(GK90="","",VLOOKUP(GK90,Language!$D$5:$E$100,2,0))</f>
        <v/>
      </c>
      <c r="GM90" s="309"/>
      <c r="GN90" s="310"/>
      <c r="GO90" s="293"/>
      <c r="GP90" s="293"/>
      <c r="GQ90" s="294">
        <f>COUNTIF(GI$90:GI$105,GI90)+COUNTIF(GK$90:GK$105,GI90)</f>
        <v>0</v>
      </c>
      <c r="GR90" s="294">
        <f>COUNTIF(GI$90:GI$105,GK90)+COUNTIF(GK$90:GK$105,GK90)</f>
        <v>0</v>
      </c>
      <c r="GS90" s="294"/>
      <c r="GT90" s="261" t="str">
        <f>IF(OR(GI90&lt;&gt;"",GK90&lt;&gt;""),IF(GQ90&lt;&gt;1,0,COUNTIF($B$90:$B$105,GI90)+COUNTIF($D$90:$D$105,GI90))+IF(GR90&lt;&gt;1,0,COUNTIF($B$90:$B$105,GK90)+COUNTIF($D$90:$D$105,GK90)),"")</f>
        <v/>
      </c>
      <c r="GV90" s="274"/>
      <c r="GW90" s="239" t="str">
        <f>IF(GV90="","",VLOOKUP(GV90,Language!$D$5:$E$100,2,0))</f>
        <v/>
      </c>
      <c r="GX90" s="275"/>
      <c r="GY90" s="239" t="str">
        <f>IF(GX90="","",VLOOKUP(GX90,Language!$D$5:$E$100,2,0))</f>
        <v/>
      </c>
      <c r="GZ90" s="309"/>
      <c r="HA90" s="310"/>
      <c r="HB90" s="293"/>
      <c r="HC90" s="293"/>
      <c r="HD90" s="294">
        <f>COUNTIF(GV$90:GV$105,GV90)+COUNTIF(GX$90:GX$105,GV90)</f>
        <v>0</v>
      </c>
      <c r="HE90" s="294">
        <f>COUNTIF(GV$90:GV$105,GX90)+COUNTIF(GX$90:GX$105,GX90)</f>
        <v>0</v>
      </c>
      <c r="HF90" s="294"/>
      <c r="HG90" s="261" t="str">
        <f>IF(OR(GV90&lt;&gt;"",GX90&lt;&gt;""),IF(HD90&lt;&gt;1,0,COUNTIF($B$90:$B$105,GV90)+COUNTIF($D$90:$D$105,GV90))+IF(HE90&lt;&gt;1,0,COUNTIF($B$90:$B$105,GX90)+COUNTIF($D$90:$D$105,GX90)),"")</f>
        <v/>
      </c>
      <c r="HI90" s="274"/>
      <c r="HJ90" s="239" t="str">
        <f>IF(HI90="","",VLOOKUP(HI90,Language!$D$5:$E$100,2,0))</f>
        <v/>
      </c>
      <c r="HK90" s="275"/>
      <c r="HL90" s="239" t="str">
        <f>IF(HK90="","",VLOOKUP(HK90,Language!$D$5:$E$100,2,0))</f>
        <v/>
      </c>
      <c r="HM90" s="309"/>
      <c r="HN90" s="310"/>
      <c r="HO90" s="293"/>
      <c r="HP90" s="293"/>
      <c r="HQ90" s="294">
        <f>COUNTIF(HI$90:HI$105,HI90)+COUNTIF(HK$90:HK$105,HI90)</f>
        <v>0</v>
      </c>
      <c r="HR90" s="294">
        <f>COUNTIF(HI$90:HI$105,HK90)+COUNTIF(HK$90:HK$105,HK90)</f>
        <v>0</v>
      </c>
      <c r="HS90" s="294"/>
      <c r="HT90" s="261" t="str">
        <f>IF(OR(HI90&lt;&gt;"",HK90&lt;&gt;""),IF(HQ90&lt;&gt;1,0,COUNTIF($B$90:$B$105,HI90)+COUNTIF($D$90:$D$105,HI90))+IF(HR90&lt;&gt;1,0,COUNTIF($B$90:$B$105,HK90)+COUNTIF($D$90:$D$105,HK90)),"")</f>
        <v/>
      </c>
      <c r="HV90" s="274"/>
      <c r="HW90" s="239" t="str">
        <f>IF(HV90="","",VLOOKUP(HV90,Language!$D$5:$E$100,2,0))</f>
        <v/>
      </c>
      <c r="HX90" s="275"/>
      <c r="HY90" s="239" t="str">
        <f>IF(HX90="","",VLOOKUP(HX90,Language!$D$5:$E$100,2,0))</f>
        <v/>
      </c>
      <c r="HZ90" s="309"/>
      <c r="IA90" s="310"/>
      <c r="IB90" s="293"/>
      <c r="IC90" s="293"/>
      <c r="ID90" s="294">
        <f>COUNTIF(HV$90:HV$105,HV90)+COUNTIF(HX$90:HX$105,HV90)</f>
        <v>0</v>
      </c>
      <c r="IE90" s="294">
        <f>COUNTIF(HV$90:HV$105,HX90)+COUNTIF(HX$90:HX$105,HX90)</f>
        <v>0</v>
      </c>
      <c r="IF90" s="294"/>
      <c r="IG90" s="261" t="str">
        <f>IF(OR(HV90&lt;&gt;"",HX90&lt;&gt;""),IF(ID90&lt;&gt;1,0,COUNTIF($B$90:$B$105,HV90)+COUNTIF($D$90:$D$105,HV90))+IF(IE90&lt;&gt;1,0,COUNTIF($B$90:$B$105,HX90)+COUNTIF($D$90:$D$105,HX90)),"")</f>
        <v/>
      </c>
      <c r="II90" s="274"/>
      <c r="IJ90" s="239" t="str">
        <f>IF(II90="","",VLOOKUP(II90,Language!$D$5:$E$100,2,0))</f>
        <v/>
      </c>
      <c r="IK90" s="275"/>
      <c r="IL90" s="239" t="str">
        <f>IF(IK90="","",VLOOKUP(IK90,Language!$D$5:$E$100,2,0))</f>
        <v/>
      </c>
      <c r="IM90" s="309"/>
      <c r="IN90" s="310"/>
      <c r="IO90" s="293"/>
      <c r="IP90" s="293"/>
      <c r="IQ90" s="294">
        <f>COUNTIF(II$90:II$105,II90)+COUNTIF(IK$90:IK$105,II90)</f>
        <v>0</v>
      </c>
      <c r="IR90" s="294">
        <f>COUNTIF(II$90:II$105,IK90)+COUNTIF(IK$90:IK$105,IK90)</f>
        <v>0</v>
      </c>
      <c r="IS90" s="294"/>
      <c r="IT90" s="261" t="str">
        <f>IF(OR(II90&lt;&gt;"",IK90&lt;&gt;""),IF(IQ90&lt;&gt;1,0,COUNTIF($B$90:$B$105,II90)+COUNTIF($D$90:$D$105,II90))+IF(IR90&lt;&gt;1,0,COUNTIF($B$90:$B$105,IK90)+COUNTIF($D$90:$D$105,IK90)),"")</f>
        <v/>
      </c>
      <c r="IV90" s="274"/>
      <c r="IW90" s="239" t="str">
        <f>IF(IV90="","",VLOOKUP(IV90,Language!$D$5:$E$100,2,0))</f>
        <v/>
      </c>
      <c r="IX90" s="275"/>
      <c r="IY90" s="239" t="str">
        <f>IF(IX90="","",VLOOKUP(IX90,Language!$D$5:$E$100,2,0))</f>
        <v/>
      </c>
      <c r="IZ90" s="309"/>
      <c r="JA90" s="310"/>
      <c r="JB90" s="293"/>
      <c r="JC90" s="293"/>
      <c r="JD90" s="294">
        <f>COUNTIF(IV$90:IV$105,IV90)+COUNTIF(IX$90:IX$105,IV90)</f>
        <v>0</v>
      </c>
      <c r="JE90" s="294">
        <f>COUNTIF(IV$90:IV$105,IX90)+COUNTIF(IX$90:IX$105,IX90)</f>
        <v>0</v>
      </c>
      <c r="JF90" s="294"/>
      <c r="JG90" s="261" t="str">
        <f>IF(OR(IV90&lt;&gt;"",IX90&lt;&gt;""),IF(JD90&lt;&gt;1,0,COUNTIF($B$90:$B$105,IV90)+COUNTIF($D$90:$D$105,IV90))+IF(JE90&lt;&gt;1,0,COUNTIF($B$90:$B$105,IX90)+COUNTIF($D$90:$D$105,IX90)),"")</f>
        <v/>
      </c>
      <c r="JI90" s="274"/>
      <c r="JJ90" s="239" t="str">
        <f>IF(JI90="","",VLOOKUP(JI90,Language!$D$5:$E$100,2,0))</f>
        <v/>
      </c>
      <c r="JK90" s="275"/>
      <c r="JL90" s="239" t="str">
        <f>IF(JK90="","",VLOOKUP(JK90,Language!$D$5:$E$100,2,0))</f>
        <v/>
      </c>
      <c r="JM90" s="309"/>
      <c r="JN90" s="310"/>
      <c r="JO90" s="293"/>
      <c r="JP90" s="293"/>
      <c r="JQ90" s="294">
        <f>COUNTIF(JI$90:JI$105,JI90)+COUNTIF(JK$90:JK$105,JI90)</f>
        <v>0</v>
      </c>
      <c r="JR90" s="294">
        <f>COUNTIF(JI$90:JI$105,JK90)+COUNTIF(JK$90:JK$105,JK90)</f>
        <v>0</v>
      </c>
      <c r="JS90" s="294"/>
      <c r="JT90" s="261" t="str">
        <f>IF(OR(JI90&lt;&gt;"",JK90&lt;&gt;""),IF(JQ90&lt;&gt;1,0,COUNTIF($B$90:$B$105,JI90)+COUNTIF($D$90:$D$105,JI90))+IF(JR90&lt;&gt;1,0,COUNTIF($B$90:$B$105,JK90)+COUNTIF($D$90:$D$105,JK90)),"")</f>
        <v/>
      </c>
      <c r="JV90" s="274"/>
      <c r="JW90" s="239" t="str">
        <f>IF(JV90="","",VLOOKUP(JV90,Language!$D$5:$E$100,2,0))</f>
        <v/>
      </c>
      <c r="JX90" s="275"/>
      <c r="JY90" s="239" t="str">
        <f>IF(JX90="","",VLOOKUP(JX90,Language!$D$5:$E$100,2,0))</f>
        <v/>
      </c>
      <c r="JZ90" s="309"/>
      <c r="KA90" s="310"/>
      <c r="KB90" s="293"/>
      <c r="KC90" s="293"/>
      <c r="KD90" s="294">
        <f>COUNTIF(JV$90:JV$105,JV90)+COUNTIF(JX$90:JX$105,JV90)</f>
        <v>0</v>
      </c>
      <c r="KE90" s="294">
        <f>COUNTIF(JV$90:JV$105,JX90)+COUNTIF(JX$90:JX$105,JX90)</f>
        <v>0</v>
      </c>
      <c r="KF90" s="294"/>
      <c r="KG90" s="261" t="str">
        <f>IF(OR(JV90&lt;&gt;"",JX90&lt;&gt;""),IF(KD90&lt;&gt;1,0,COUNTIF($B$90:$B$105,JV90)+COUNTIF($D$90:$D$105,JV90))+IF(KE90&lt;&gt;1,0,COUNTIF($B$90:$B$105,JX90)+COUNTIF($D$90:$D$105,JX90)),"")</f>
        <v/>
      </c>
      <c r="KI90" s="274"/>
      <c r="KJ90" s="239" t="str">
        <f>IF(KI90="","",VLOOKUP(KI90,Language!$D$5:$E$100,2,0))</f>
        <v/>
      </c>
      <c r="KK90" s="275"/>
      <c r="KL90" s="239" t="str">
        <f>IF(KK90="","",VLOOKUP(KK90,Language!$D$5:$E$100,2,0))</f>
        <v/>
      </c>
      <c r="KM90" s="309"/>
      <c r="KN90" s="310"/>
      <c r="KO90" s="293"/>
      <c r="KP90" s="293"/>
      <c r="KQ90" s="294">
        <f>COUNTIF(KI$90:KI$105,KI90)+COUNTIF(KK$90:KK$105,KI90)</f>
        <v>0</v>
      </c>
      <c r="KR90" s="294">
        <f>COUNTIF(KI$90:KI$105,KK90)+COUNTIF(KK$90:KK$105,KK90)</f>
        <v>0</v>
      </c>
      <c r="KS90" s="294"/>
      <c r="KT90" s="261" t="str">
        <f>IF(OR(KI90&lt;&gt;"",KK90&lt;&gt;""),IF(KQ90&lt;&gt;1,0,COUNTIF($B$90:$B$105,KI90)+COUNTIF($D$90:$D$105,KI90))+IF(KR90&lt;&gt;1,0,COUNTIF($B$90:$B$105,KK90)+COUNTIF($D$90:$D$105,KK90)),"")</f>
        <v/>
      </c>
      <c r="KV90" s="274"/>
      <c r="KW90" s="239" t="str">
        <f>IF(KV90="","",VLOOKUP(KV90,Language!$D$5:$E$100,2,0))</f>
        <v/>
      </c>
      <c r="KX90" s="275"/>
      <c r="KY90" s="239" t="str">
        <f>IF(KX90="","",VLOOKUP(KX90,Language!$D$5:$E$100,2,0))</f>
        <v/>
      </c>
      <c r="KZ90" s="309"/>
      <c r="LA90" s="310"/>
      <c r="LB90" s="293"/>
      <c r="LC90" s="293"/>
      <c r="LD90" s="294">
        <f>COUNTIF(KV$90:KV$105,KV90)+COUNTIF(KX$90:KX$105,KV90)</f>
        <v>0</v>
      </c>
      <c r="LE90" s="294">
        <f>COUNTIF(KV$90:KV$105,KX90)+COUNTIF(KX$90:KX$105,KX90)</f>
        <v>0</v>
      </c>
      <c r="LF90" s="294"/>
      <c r="LG90" s="261" t="str">
        <f>IF(OR(KV90&lt;&gt;"",KX90&lt;&gt;""),IF(LD90&lt;&gt;1,0,COUNTIF($B$90:$B$105,KV90)+COUNTIF($D$90:$D$105,KV90))+IF(LE90&lt;&gt;1,0,COUNTIF($B$90:$B$105,KX90)+COUNTIF($D$90:$D$105,KX90)),"")</f>
        <v/>
      </c>
      <c r="LI90" s="274"/>
      <c r="LJ90" s="239" t="str">
        <f>IF(LI90="","",VLOOKUP(LI90,Language!$D$5:$E$100,2,0))</f>
        <v/>
      </c>
      <c r="LK90" s="275"/>
      <c r="LL90" s="239" t="str">
        <f>IF(LK90="","",VLOOKUP(LK90,Language!$D$5:$E$100,2,0))</f>
        <v/>
      </c>
      <c r="LM90" s="309"/>
      <c r="LN90" s="310"/>
      <c r="LO90" s="293"/>
      <c r="LP90" s="293"/>
      <c r="LQ90" s="294">
        <f>COUNTIF(LI$90:LI$105,LI90)+COUNTIF(LK$90:LK$105,LI90)</f>
        <v>0</v>
      </c>
      <c r="LR90" s="294">
        <f>COUNTIF(LI$90:LI$105,LK90)+COUNTIF(LK$90:LK$105,LK90)</f>
        <v>0</v>
      </c>
      <c r="LS90" s="294"/>
      <c r="LT90" s="261" t="str">
        <f>IF(OR(LI90&lt;&gt;"",LK90&lt;&gt;""),IF(LQ90&lt;&gt;1,0,COUNTIF($B$90:$B$105,LI90)+COUNTIF($D$90:$D$105,LI90))+IF(LR90&lt;&gt;1,0,COUNTIF($B$90:$B$105,LK90)+COUNTIF($D$90:$D$105,LK90)),"")</f>
        <v/>
      </c>
      <c r="LV90" s="274"/>
      <c r="LW90" s="239" t="str">
        <f>IF(LV90="","",VLOOKUP(LV90,Language!$D$5:$E$100,2,0))</f>
        <v/>
      </c>
      <c r="LX90" s="275"/>
      <c r="LY90" s="239" t="str">
        <f>IF(LX90="","",VLOOKUP(LX90,Language!$D$5:$E$100,2,0))</f>
        <v/>
      </c>
      <c r="LZ90" s="309"/>
      <c r="MA90" s="310"/>
      <c r="MB90" s="293"/>
      <c r="MC90" s="293"/>
      <c r="MD90" s="294">
        <f>COUNTIF(LV$90:LV$105,LV90)+COUNTIF(LX$90:LX$105,LV90)</f>
        <v>0</v>
      </c>
      <c r="ME90" s="294">
        <f>COUNTIF(LV$90:LV$105,LX90)+COUNTIF(LX$90:LX$105,LX90)</f>
        <v>0</v>
      </c>
      <c r="MF90" s="294"/>
      <c r="MG90" s="261" t="str">
        <f>IF(OR(LV90&lt;&gt;"",LX90&lt;&gt;""),IF(MD90&lt;&gt;1,0,COUNTIF($B$90:$B$105,LV90)+COUNTIF($D$90:$D$105,LV90))+IF(ME90&lt;&gt;1,0,COUNTIF($B$90:$B$105,LX90)+COUNTIF($D$90:$D$105,LX90)),"")</f>
        <v/>
      </c>
    </row>
    <row r="91" spans="1:345" s="231" customFormat="1" x14ac:dyDescent="0.25">
      <c r="A91" s="235"/>
      <c r="B91" s="238" t="str">
        <f>IF(C91="","",INDEX(Groups!$C$7:$C$65,MATCH(C91,Groups!$D$7:$D$65,0)))</f>
        <v/>
      </c>
      <c r="C91" s="239" t="str">
        <f>'World Cup'!$E$50</f>
        <v/>
      </c>
      <c r="D91" s="240" t="str">
        <f>IF(E91="","",INDEX(Groups!$C$7:$C$65,MATCH(E91,Groups!$D$7:$D$65,0)))</f>
        <v/>
      </c>
      <c r="E91" s="239" t="str">
        <f>'World Cup'!$F$50</f>
        <v/>
      </c>
      <c r="F91" s="241" t="str">
        <f>IF(AND('World Cup'!$E$51&lt;&gt;"",'World Cup'!$F$51&lt;&gt;""),'World Cup'!$E$51+IF(AND('World Cup'!$E$53&lt;&gt;"",'World Cup'!$F$53&lt;&gt;"",'World Cup'!$E$51='World Cup'!$F$51),'World Cup'!$E$53,0),"")</f>
        <v/>
      </c>
      <c r="G91" s="242" t="str">
        <f>IF(AND('World Cup'!$E$51&lt;&gt;"",'World Cup'!$F$51&lt;&gt;""),'World Cup'!$F$51+IF(AND('World Cup'!$E$53&lt;&gt;"",'World Cup'!$F$53&lt;&gt;"",'World Cup'!$E$51='World Cup'!$F$51),'World Cup'!$F$53,0),"")</f>
        <v/>
      </c>
      <c r="I91" s="274"/>
      <c r="J91" s="239" t="str">
        <f>IF(I91="","",VLOOKUP(I91,Language!$D$5:$E$100,2,0))</f>
        <v/>
      </c>
      <c r="K91" s="275"/>
      <c r="L91" s="239" t="str">
        <f>IF(K91="","",VLOOKUP(K91,Language!$D$5:$E$100,2,0))</f>
        <v/>
      </c>
      <c r="M91" s="311"/>
      <c r="N91" s="312"/>
      <c r="O91" s="295"/>
      <c r="P91" s="295"/>
      <c r="Q91" s="296">
        <f t="shared" ref="Q91:Q105" si="1430">COUNTIF(I$90:I$105,I91)+COUNTIF(K$90:K$105,I91)</f>
        <v>0</v>
      </c>
      <c r="R91" s="296">
        <f t="shared" ref="R91:R105" si="1431">COUNTIF(I$90:I$105,K91)+COUNTIF(K$90:K$105,K91)</f>
        <v>0</v>
      </c>
      <c r="S91" s="296"/>
      <c r="T91" s="261" t="str">
        <f t="shared" ref="T91:T105" si="1432">IF(OR(I91&lt;&gt;"",K91&lt;&gt;""),IF(Q91&lt;&gt;1,0,COUNTIF($B$90:$B$105,I91)+COUNTIF($D$90:$D$105,I91))+IF(R91&lt;&gt;1,0,COUNTIF($B$90:$B$105,K91)+COUNTIF($D$90:$D$105,K91)),"")</f>
        <v/>
      </c>
      <c r="V91" s="274"/>
      <c r="W91" s="239" t="str">
        <f>IF(V91="","",VLOOKUP(V91,Language!$D$5:$E$100,2,0))</f>
        <v/>
      </c>
      <c r="X91" s="275"/>
      <c r="Y91" s="239" t="str">
        <f>IF(X91="","",VLOOKUP(X91,Language!$D$5:$E$100,2,0))</f>
        <v/>
      </c>
      <c r="Z91" s="311"/>
      <c r="AA91" s="312"/>
      <c r="AB91" s="295"/>
      <c r="AC91" s="295"/>
      <c r="AD91" s="296">
        <f t="shared" ref="AD91:AD105" si="1433">COUNTIF(V$90:V$105,V91)+COUNTIF(X$90:X$105,V91)</f>
        <v>0</v>
      </c>
      <c r="AE91" s="296">
        <f t="shared" ref="AE91:AE105" si="1434">COUNTIF(V$90:V$105,X91)+COUNTIF(X$90:X$105,X91)</f>
        <v>0</v>
      </c>
      <c r="AF91" s="296"/>
      <c r="AG91" s="261" t="str">
        <f t="shared" ref="AG91:AG105" si="1435">IF(OR(V91&lt;&gt;"",X91&lt;&gt;""),IF(AD91&lt;&gt;1,0,COUNTIF($B$90:$B$105,V91)+COUNTIF($D$90:$D$105,V91))+IF(AE91&lt;&gt;1,0,COUNTIF($B$90:$B$105,X91)+COUNTIF($D$90:$D$105,X91)),"")</f>
        <v/>
      </c>
      <c r="AI91" s="274"/>
      <c r="AJ91" s="239" t="str">
        <f>IF(AI91="","",VLOOKUP(AI91,Language!$D$5:$E$100,2,0))</f>
        <v/>
      </c>
      <c r="AK91" s="275"/>
      <c r="AL91" s="239" t="str">
        <f>IF(AK91="","",VLOOKUP(AK91,Language!$D$5:$E$100,2,0))</f>
        <v/>
      </c>
      <c r="AM91" s="311"/>
      <c r="AN91" s="312"/>
      <c r="AO91" s="295"/>
      <c r="AP91" s="295"/>
      <c r="AQ91" s="296">
        <f t="shared" ref="AQ91:AQ105" si="1436">COUNTIF(AI$90:AI$105,AI91)+COUNTIF(AK$90:AK$105,AI91)</f>
        <v>0</v>
      </c>
      <c r="AR91" s="296">
        <f t="shared" ref="AR91:AR105" si="1437">COUNTIF(AI$90:AI$105,AK91)+COUNTIF(AK$90:AK$105,AK91)</f>
        <v>0</v>
      </c>
      <c r="AS91" s="296"/>
      <c r="AT91" s="261" t="str">
        <f t="shared" ref="AT91:AT105" si="1438">IF(OR(AI91&lt;&gt;"",AK91&lt;&gt;""),IF(AQ91&lt;&gt;1,0,COUNTIF($B$90:$B$105,AI91)+COUNTIF($D$90:$D$105,AI91))+IF(AR91&lt;&gt;1,0,COUNTIF($B$90:$B$105,AK91)+COUNTIF($D$90:$D$105,AK91)),"")</f>
        <v/>
      </c>
      <c r="AV91" s="274"/>
      <c r="AW91" s="239" t="str">
        <f>IF(AV91="","",VLOOKUP(AV91,Language!$D$5:$E$100,2,0))</f>
        <v/>
      </c>
      <c r="AX91" s="275"/>
      <c r="AY91" s="239" t="str">
        <f>IF(AX91="","",VLOOKUP(AX91,Language!$D$5:$E$100,2,0))</f>
        <v/>
      </c>
      <c r="AZ91" s="311"/>
      <c r="BA91" s="312"/>
      <c r="BB91" s="295"/>
      <c r="BC91" s="295"/>
      <c r="BD91" s="296">
        <f t="shared" ref="BD91:BD105" si="1439">COUNTIF(AV$90:AV$105,AV91)+COUNTIF(AX$90:AX$105,AV91)</f>
        <v>0</v>
      </c>
      <c r="BE91" s="296">
        <f t="shared" ref="BE91:BE105" si="1440">COUNTIF(AV$90:AV$105,AX91)+COUNTIF(AX$90:AX$105,AX91)</f>
        <v>0</v>
      </c>
      <c r="BF91" s="296"/>
      <c r="BG91" s="261" t="str">
        <f t="shared" ref="BG91:BG105" si="1441">IF(OR(AV91&lt;&gt;"",AX91&lt;&gt;""),IF(BD91&lt;&gt;1,0,COUNTIF($B$90:$B$105,AV91)+COUNTIF($D$90:$D$105,AV91))+IF(BE91&lt;&gt;1,0,COUNTIF($B$90:$B$105,AX91)+COUNTIF($D$90:$D$105,AX91)),"")</f>
        <v/>
      </c>
      <c r="BI91" s="274"/>
      <c r="BJ91" s="239" t="str">
        <f>IF(BI91="","",VLOOKUP(BI91,Language!$D$5:$E$100,2,0))</f>
        <v/>
      </c>
      <c r="BK91" s="275"/>
      <c r="BL91" s="239" t="str">
        <f>IF(BK91="","",VLOOKUP(BK91,Language!$D$5:$E$100,2,0))</f>
        <v/>
      </c>
      <c r="BM91" s="311"/>
      <c r="BN91" s="312"/>
      <c r="BO91" s="295"/>
      <c r="BP91" s="295"/>
      <c r="BQ91" s="296">
        <f t="shared" ref="BQ91:BQ105" si="1442">COUNTIF(BI$90:BI$105,BI91)+COUNTIF(BK$90:BK$105,BI91)</f>
        <v>0</v>
      </c>
      <c r="BR91" s="296">
        <f t="shared" ref="BR91:BR105" si="1443">COUNTIF(BI$90:BI$105,BK91)+COUNTIF(BK$90:BK$105,BK91)</f>
        <v>0</v>
      </c>
      <c r="BS91" s="296"/>
      <c r="BT91" s="261" t="str">
        <f t="shared" ref="BT91:BT105" si="1444">IF(OR(BI91&lt;&gt;"",BK91&lt;&gt;""),IF(BQ91&lt;&gt;1,0,COUNTIF($B$90:$B$105,BI91)+COUNTIF($D$90:$D$105,BI91))+IF(BR91&lt;&gt;1,0,COUNTIF($B$90:$B$105,BK91)+COUNTIF($D$90:$D$105,BK91)),"")</f>
        <v/>
      </c>
      <c r="BV91" s="274"/>
      <c r="BW91" s="239" t="str">
        <f>IF(BV91="","",VLOOKUP(BV91,Language!$D$5:$E$100,2,0))</f>
        <v/>
      </c>
      <c r="BX91" s="275"/>
      <c r="BY91" s="239" t="str">
        <f>IF(BX91="","",VLOOKUP(BX91,Language!$D$5:$E$100,2,0))</f>
        <v/>
      </c>
      <c r="BZ91" s="311"/>
      <c r="CA91" s="312"/>
      <c r="CB91" s="295"/>
      <c r="CC91" s="295"/>
      <c r="CD91" s="296">
        <f t="shared" ref="CD91:CD105" si="1445">COUNTIF(BV$90:BV$105,BV91)+COUNTIF(BX$90:BX$105,BV91)</f>
        <v>0</v>
      </c>
      <c r="CE91" s="296">
        <f t="shared" ref="CE91:CE105" si="1446">COUNTIF(BV$90:BV$105,BX91)+COUNTIF(BX$90:BX$105,BX91)</f>
        <v>0</v>
      </c>
      <c r="CF91" s="296"/>
      <c r="CG91" s="261" t="str">
        <f t="shared" ref="CG91:CG105" si="1447">IF(OR(BV91&lt;&gt;"",BX91&lt;&gt;""),IF(CD91&lt;&gt;1,0,COUNTIF($B$90:$B$105,BV91)+COUNTIF($D$90:$D$105,BV91))+IF(CE91&lt;&gt;1,0,COUNTIF($B$90:$B$105,BX91)+COUNTIF($D$90:$D$105,BX91)),"")</f>
        <v/>
      </c>
      <c r="CI91" s="274"/>
      <c r="CJ91" s="239" t="str">
        <f>IF(CI91="","",VLOOKUP(CI91,Language!$D$5:$E$100,2,0))</f>
        <v/>
      </c>
      <c r="CK91" s="275"/>
      <c r="CL91" s="239" t="str">
        <f>IF(CK91="","",VLOOKUP(CK91,Language!$D$5:$E$100,2,0))</f>
        <v/>
      </c>
      <c r="CM91" s="311"/>
      <c r="CN91" s="312"/>
      <c r="CO91" s="295"/>
      <c r="CP91" s="295"/>
      <c r="CQ91" s="296">
        <f t="shared" ref="CQ91:CQ105" si="1448">COUNTIF(CI$90:CI$105,CI91)+COUNTIF(CK$90:CK$105,CI91)</f>
        <v>0</v>
      </c>
      <c r="CR91" s="296">
        <f t="shared" ref="CR91:CR105" si="1449">COUNTIF(CI$90:CI$105,CK91)+COUNTIF(CK$90:CK$105,CK91)</f>
        <v>0</v>
      </c>
      <c r="CS91" s="296"/>
      <c r="CT91" s="261" t="str">
        <f t="shared" ref="CT91:CT105" si="1450">IF(OR(CI91&lt;&gt;"",CK91&lt;&gt;""),IF(CQ91&lt;&gt;1,0,COUNTIF($B$90:$B$105,CI91)+COUNTIF($D$90:$D$105,CI91))+IF(CR91&lt;&gt;1,0,COUNTIF($B$90:$B$105,CK91)+COUNTIF($D$90:$D$105,CK91)),"")</f>
        <v/>
      </c>
      <c r="CV91" s="274"/>
      <c r="CW91" s="239" t="str">
        <f>IF(CV91="","",VLOOKUP(CV91,Language!$D$5:$E$100,2,0))</f>
        <v/>
      </c>
      <c r="CX91" s="275"/>
      <c r="CY91" s="239" t="str">
        <f>IF(CX91="","",VLOOKUP(CX91,Language!$D$5:$E$100,2,0))</f>
        <v/>
      </c>
      <c r="CZ91" s="311"/>
      <c r="DA91" s="312"/>
      <c r="DB91" s="295"/>
      <c r="DC91" s="295"/>
      <c r="DD91" s="296">
        <f t="shared" ref="DD91:DD105" si="1451">COUNTIF(CV$90:CV$105,CV91)+COUNTIF(CX$90:CX$105,CV91)</f>
        <v>0</v>
      </c>
      <c r="DE91" s="296">
        <f t="shared" ref="DE91:DE105" si="1452">COUNTIF(CV$90:CV$105,CX91)+COUNTIF(CX$90:CX$105,CX91)</f>
        <v>0</v>
      </c>
      <c r="DF91" s="296"/>
      <c r="DG91" s="261" t="str">
        <f t="shared" ref="DG91:DG105" si="1453">IF(OR(CV91&lt;&gt;"",CX91&lt;&gt;""),IF(DD91&lt;&gt;1,0,COUNTIF($B$90:$B$105,CV91)+COUNTIF($D$90:$D$105,CV91))+IF(DE91&lt;&gt;1,0,COUNTIF($B$90:$B$105,CX91)+COUNTIF($D$90:$D$105,CX91)),"")</f>
        <v/>
      </c>
      <c r="DI91" s="274"/>
      <c r="DJ91" s="239" t="str">
        <f>IF(DI91="","",VLOOKUP(DI91,Language!$D$5:$E$100,2,0))</f>
        <v/>
      </c>
      <c r="DK91" s="275"/>
      <c r="DL91" s="239" t="str">
        <f>IF(DK91="","",VLOOKUP(DK91,Language!$D$5:$E$100,2,0))</f>
        <v/>
      </c>
      <c r="DM91" s="311"/>
      <c r="DN91" s="312"/>
      <c r="DO91" s="295"/>
      <c r="DP91" s="295"/>
      <c r="DQ91" s="296">
        <f t="shared" ref="DQ91:DQ105" si="1454">COUNTIF(DI$90:DI$105,DI91)+COUNTIF(DK$90:DK$105,DI91)</f>
        <v>0</v>
      </c>
      <c r="DR91" s="296">
        <f t="shared" ref="DR91:DR105" si="1455">COUNTIF(DI$90:DI$105,DK91)+COUNTIF(DK$90:DK$105,DK91)</f>
        <v>0</v>
      </c>
      <c r="DS91" s="296"/>
      <c r="DT91" s="261" t="str">
        <f t="shared" ref="DT91:DT105" si="1456">IF(OR(DI91&lt;&gt;"",DK91&lt;&gt;""),IF(DQ91&lt;&gt;1,0,COUNTIF($B$90:$B$105,DI91)+COUNTIF($D$90:$D$105,DI91))+IF(DR91&lt;&gt;1,0,COUNTIF($B$90:$B$105,DK91)+COUNTIF($D$90:$D$105,DK91)),"")</f>
        <v/>
      </c>
      <c r="DV91" s="274"/>
      <c r="DW91" s="239" t="str">
        <f>IF(DV91="","",VLOOKUP(DV91,Language!$D$5:$E$100,2,0))</f>
        <v/>
      </c>
      <c r="DX91" s="275"/>
      <c r="DY91" s="239" t="str">
        <f>IF(DX91="","",VLOOKUP(DX91,Language!$D$5:$E$100,2,0))</f>
        <v/>
      </c>
      <c r="DZ91" s="311"/>
      <c r="EA91" s="312"/>
      <c r="EB91" s="295"/>
      <c r="EC91" s="295"/>
      <c r="ED91" s="296">
        <f t="shared" ref="ED91:ED105" si="1457">COUNTIF(DV$90:DV$105,DV91)+COUNTIF(DX$90:DX$105,DV91)</f>
        <v>0</v>
      </c>
      <c r="EE91" s="296">
        <f t="shared" ref="EE91:EE105" si="1458">COUNTIF(DV$90:DV$105,DX91)+COUNTIF(DX$90:DX$105,DX91)</f>
        <v>0</v>
      </c>
      <c r="EF91" s="296"/>
      <c r="EG91" s="261" t="str">
        <f t="shared" ref="EG91:EG105" si="1459">IF(OR(DV91&lt;&gt;"",DX91&lt;&gt;""),IF(ED91&lt;&gt;1,0,COUNTIF($B$90:$B$105,DV91)+COUNTIF($D$90:$D$105,DV91))+IF(EE91&lt;&gt;1,0,COUNTIF($B$90:$B$105,DX91)+COUNTIF($D$90:$D$105,DX91)),"")</f>
        <v/>
      </c>
      <c r="EI91" s="274"/>
      <c r="EJ91" s="239" t="str">
        <f>IF(EI91="","",VLOOKUP(EI91,Language!$D$5:$E$100,2,0))</f>
        <v/>
      </c>
      <c r="EK91" s="275"/>
      <c r="EL91" s="239" t="str">
        <f>IF(EK91="","",VLOOKUP(EK91,Language!$D$5:$E$100,2,0))</f>
        <v/>
      </c>
      <c r="EM91" s="311"/>
      <c r="EN91" s="312"/>
      <c r="EO91" s="295"/>
      <c r="EP91" s="295"/>
      <c r="EQ91" s="296">
        <f t="shared" ref="EQ91:EQ105" si="1460">COUNTIF(EI$90:EI$105,EI91)+COUNTIF(EK$90:EK$105,EI91)</f>
        <v>0</v>
      </c>
      <c r="ER91" s="296">
        <f t="shared" ref="ER91:ER105" si="1461">COUNTIF(EI$90:EI$105,EK91)+COUNTIF(EK$90:EK$105,EK91)</f>
        <v>0</v>
      </c>
      <c r="ES91" s="296"/>
      <c r="ET91" s="261" t="str">
        <f t="shared" ref="ET91:ET105" si="1462">IF(OR(EI91&lt;&gt;"",EK91&lt;&gt;""),IF(EQ91&lt;&gt;1,0,COUNTIF($B$90:$B$105,EI91)+COUNTIF($D$90:$D$105,EI91))+IF(ER91&lt;&gt;1,0,COUNTIF($B$90:$B$105,EK91)+COUNTIF($D$90:$D$105,EK91)),"")</f>
        <v/>
      </c>
      <c r="EV91" s="274"/>
      <c r="EW91" s="239" t="str">
        <f>IF(EV91="","",VLOOKUP(EV91,Language!$D$5:$E$100,2,0))</f>
        <v/>
      </c>
      <c r="EX91" s="275"/>
      <c r="EY91" s="239" t="str">
        <f>IF(EX91="","",VLOOKUP(EX91,Language!$D$5:$E$100,2,0))</f>
        <v/>
      </c>
      <c r="EZ91" s="311"/>
      <c r="FA91" s="312"/>
      <c r="FB91" s="295"/>
      <c r="FC91" s="295"/>
      <c r="FD91" s="296">
        <f t="shared" ref="FD91:FD105" si="1463">COUNTIF(EV$90:EV$105,EV91)+COUNTIF(EX$90:EX$105,EV91)</f>
        <v>0</v>
      </c>
      <c r="FE91" s="296">
        <f t="shared" ref="FE91:FE105" si="1464">COUNTIF(EV$90:EV$105,EX91)+COUNTIF(EX$90:EX$105,EX91)</f>
        <v>0</v>
      </c>
      <c r="FF91" s="296"/>
      <c r="FG91" s="261" t="str">
        <f t="shared" ref="FG91:FG105" si="1465">IF(OR(EV91&lt;&gt;"",EX91&lt;&gt;""),IF(FD91&lt;&gt;1,0,COUNTIF($B$90:$B$105,EV91)+COUNTIF($D$90:$D$105,EV91))+IF(FE91&lt;&gt;1,0,COUNTIF($B$90:$B$105,EX91)+COUNTIF($D$90:$D$105,EX91)),"")</f>
        <v/>
      </c>
      <c r="FI91" s="274"/>
      <c r="FJ91" s="239" t="str">
        <f>IF(FI91="","",VLOOKUP(FI91,Language!$D$5:$E$100,2,0))</f>
        <v/>
      </c>
      <c r="FK91" s="275"/>
      <c r="FL91" s="239" t="str">
        <f>IF(FK91="","",VLOOKUP(FK91,Language!$D$5:$E$100,2,0))</f>
        <v/>
      </c>
      <c r="FM91" s="311"/>
      <c r="FN91" s="312"/>
      <c r="FO91" s="295"/>
      <c r="FP91" s="295"/>
      <c r="FQ91" s="296">
        <f t="shared" ref="FQ91:FQ105" si="1466">COUNTIF(FI$90:FI$105,FI91)+COUNTIF(FK$90:FK$105,FI91)</f>
        <v>0</v>
      </c>
      <c r="FR91" s="296">
        <f t="shared" ref="FR91:FR105" si="1467">COUNTIF(FI$90:FI$105,FK91)+COUNTIF(FK$90:FK$105,FK91)</f>
        <v>0</v>
      </c>
      <c r="FS91" s="296"/>
      <c r="FT91" s="261" t="str">
        <f t="shared" ref="FT91:FT105" si="1468">IF(OR(FI91&lt;&gt;"",FK91&lt;&gt;""),IF(FQ91&lt;&gt;1,0,COUNTIF($B$90:$B$105,FI91)+COUNTIF($D$90:$D$105,FI91))+IF(FR91&lt;&gt;1,0,COUNTIF($B$90:$B$105,FK91)+COUNTIF($D$90:$D$105,FK91)),"")</f>
        <v/>
      </c>
      <c r="FV91" s="274"/>
      <c r="FW91" s="239" t="str">
        <f>IF(FV91="","",VLOOKUP(FV91,Language!$D$5:$E$100,2,0))</f>
        <v/>
      </c>
      <c r="FX91" s="275"/>
      <c r="FY91" s="239" t="str">
        <f>IF(FX91="","",VLOOKUP(FX91,Language!$D$5:$E$100,2,0))</f>
        <v/>
      </c>
      <c r="FZ91" s="311"/>
      <c r="GA91" s="312"/>
      <c r="GB91" s="295"/>
      <c r="GC91" s="295"/>
      <c r="GD91" s="296">
        <f t="shared" ref="GD91:GD105" si="1469">COUNTIF(FV$90:FV$105,FV91)+COUNTIF(FX$90:FX$105,FV91)</f>
        <v>0</v>
      </c>
      <c r="GE91" s="296">
        <f t="shared" ref="GE91:GE105" si="1470">COUNTIF(FV$90:FV$105,FX91)+COUNTIF(FX$90:FX$105,FX91)</f>
        <v>0</v>
      </c>
      <c r="GF91" s="296"/>
      <c r="GG91" s="261" t="str">
        <f t="shared" ref="GG91:GG105" si="1471">IF(OR(FV91&lt;&gt;"",FX91&lt;&gt;""),IF(GD91&lt;&gt;1,0,COUNTIF($B$90:$B$105,FV91)+COUNTIF($D$90:$D$105,FV91))+IF(GE91&lt;&gt;1,0,COUNTIF($B$90:$B$105,FX91)+COUNTIF($D$90:$D$105,FX91)),"")</f>
        <v/>
      </c>
      <c r="GI91" s="274"/>
      <c r="GJ91" s="239" t="str">
        <f>IF(GI91="","",VLOOKUP(GI91,Language!$D$5:$E$100,2,0))</f>
        <v/>
      </c>
      <c r="GK91" s="275"/>
      <c r="GL91" s="239" t="str">
        <f>IF(GK91="","",VLOOKUP(GK91,Language!$D$5:$E$100,2,0))</f>
        <v/>
      </c>
      <c r="GM91" s="311"/>
      <c r="GN91" s="312"/>
      <c r="GO91" s="295"/>
      <c r="GP91" s="295"/>
      <c r="GQ91" s="296">
        <f t="shared" ref="GQ91:GQ105" si="1472">COUNTIF(GI$90:GI$105,GI91)+COUNTIF(GK$90:GK$105,GI91)</f>
        <v>0</v>
      </c>
      <c r="GR91" s="296">
        <f t="shared" ref="GR91:GR105" si="1473">COUNTIF(GI$90:GI$105,GK91)+COUNTIF(GK$90:GK$105,GK91)</f>
        <v>0</v>
      </c>
      <c r="GS91" s="296"/>
      <c r="GT91" s="261" t="str">
        <f t="shared" ref="GT91:GT105" si="1474">IF(OR(GI91&lt;&gt;"",GK91&lt;&gt;""),IF(GQ91&lt;&gt;1,0,COUNTIF($B$90:$B$105,GI91)+COUNTIF($D$90:$D$105,GI91))+IF(GR91&lt;&gt;1,0,COUNTIF($B$90:$B$105,GK91)+COUNTIF($D$90:$D$105,GK91)),"")</f>
        <v/>
      </c>
      <c r="GV91" s="274"/>
      <c r="GW91" s="239" t="str">
        <f>IF(GV91="","",VLOOKUP(GV91,Language!$D$5:$E$100,2,0))</f>
        <v/>
      </c>
      <c r="GX91" s="275"/>
      <c r="GY91" s="239" t="str">
        <f>IF(GX91="","",VLOOKUP(GX91,Language!$D$5:$E$100,2,0))</f>
        <v/>
      </c>
      <c r="GZ91" s="311"/>
      <c r="HA91" s="312"/>
      <c r="HB91" s="295"/>
      <c r="HC91" s="295"/>
      <c r="HD91" s="296">
        <f t="shared" ref="HD91:HD105" si="1475">COUNTIF(GV$90:GV$105,GV91)+COUNTIF(GX$90:GX$105,GV91)</f>
        <v>0</v>
      </c>
      <c r="HE91" s="296">
        <f t="shared" ref="HE91:HE105" si="1476">COUNTIF(GV$90:GV$105,GX91)+COUNTIF(GX$90:GX$105,GX91)</f>
        <v>0</v>
      </c>
      <c r="HF91" s="296"/>
      <c r="HG91" s="261" t="str">
        <f t="shared" ref="HG91:HG105" si="1477">IF(OR(GV91&lt;&gt;"",GX91&lt;&gt;""),IF(HD91&lt;&gt;1,0,COUNTIF($B$90:$B$105,GV91)+COUNTIF($D$90:$D$105,GV91))+IF(HE91&lt;&gt;1,0,COUNTIF($B$90:$B$105,GX91)+COUNTIF($D$90:$D$105,GX91)),"")</f>
        <v/>
      </c>
      <c r="HI91" s="274"/>
      <c r="HJ91" s="239" t="str">
        <f>IF(HI91="","",VLOOKUP(HI91,Language!$D$5:$E$100,2,0))</f>
        <v/>
      </c>
      <c r="HK91" s="275"/>
      <c r="HL91" s="239" t="str">
        <f>IF(HK91="","",VLOOKUP(HK91,Language!$D$5:$E$100,2,0))</f>
        <v/>
      </c>
      <c r="HM91" s="311"/>
      <c r="HN91" s="312"/>
      <c r="HO91" s="295"/>
      <c r="HP91" s="295"/>
      <c r="HQ91" s="296">
        <f t="shared" ref="HQ91:HQ105" si="1478">COUNTIF(HI$90:HI$105,HI91)+COUNTIF(HK$90:HK$105,HI91)</f>
        <v>0</v>
      </c>
      <c r="HR91" s="296">
        <f t="shared" ref="HR91:HR105" si="1479">COUNTIF(HI$90:HI$105,HK91)+COUNTIF(HK$90:HK$105,HK91)</f>
        <v>0</v>
      </c>
      <c r="HS91" s="296"/>
      <c r="HT91" s="261" t="str">
        <f t="shared" ref="HT91:HT105" si="1480">IF(OR(HI91&lt;&gt;"",HK91&lt;&gt;""),IF(HQ91&lt;&gt;1,0,COUNTIF($B$90:$B$105,HI91)+COUNTIF($D$90:$D$105,HI91))+IF(HR91&lt;&gt;1,0,COUNTIF($B$90:$B$105,HK91)+COUNTIF($D$90:$D$105,HK91)),"")</f>
        <v/>
      </c>
      <c r="HV91" s="274"/>
      <c r="HW91" s="239" t="str">
        <f>IF(HV91="","",VLOOKUP(HV91,Language!$D$5:$E$100,2,0))</f>
        <v/>
      </c>
      <c r="HX91" s="275"/>
      <c r="HY91" s="239" t="str">
        <f>IF(HX91="","",VLOOKUP(HX91,Language!$D$5:$E$100,2,0))</f>
        <v/>
      </c>
      <c r="HZ91" s="311"/>
      <c r="IA91" s="312"/>
      <c r="IB91" s="295"/>
      <c r="IC91" s="295"/>
      <c r="ID91" s="296">
        <f t="shared" ref="ID91:ID105" si="1481">COUNTIF(HV$90:HV$105,HV91)+COUNTIF(HX$90:HX$105,HV91)</f>
        <v>0</v>
      </c>
      <c r="IE91" s="296">
        <f t="shared" ref="IE91:IE105" si="1482">COUNTIF(HV$90:HV$105,HX91)+COUNTIF(HX$90:HX$105,HX91)</f>
        <v>0</v>
      </c>
      <c r="IF91" s="296"/>
      <c r="IG91" s="261" t="str">
        <f t="shared" ref="IG91:IG105" si="1483">IF(OR(HV91&lt;&gt;"",HX91&lt;&gt;""),IF(ID91&lt;&gt;1,0,COUNTIF($B$90:$B$105,HV91)+COUNTIF($D$90:$D$105,HV91))+IF(IE91&lt;&gt;1,0,COUNTIF($B$90:$B$105,HX91)+COUNTIF($D$90:$D$105,HX91)),"")</f>
        <v/>
      </c>
      <c r="II91" s="274"/>
      <c r="IJ91" s="239" t="str">
        <f>IF(II91="","",VLOOKUP(II91,Language!$D$5:$E$100,2,0))</f>
        <v/>
      </c>
      <c r="IK91" s="275"/>
      <c r="IL91" s="239" t="str">
        <f>IF(IK91="","",VLOOKUP(IK91,Language!$D$5:$E$100,2,0))</f>
        <v/>
      </c>
      <c r="IM91" s="311"/>
      <c r="IN91" s="312"/>
      <c r="IO91" s="295"/>
      <c r="IP91" s="295"/>
      <c r="IQ91" s="296">
        <f t="shared" ref="IQ91:IQ105" si="1484">COUNTIF(II$90:II$105,II91)+COUNTIF(IK$90:IK$105,II91)</f>
        <v>0</v>
      </c>
      <c r="IR91" s="296">
        <f t="shared" ref="IR91:IR105" si="1485">COUNTIF(II$90:II$105,IK91)+COUNTIF(IK$90:IK$105,IK91)</f>
        <v>0</v>
      </c>
      <c r="IS91" s="296"/>
      <c r="IT91" s="261" t="str">
        <f t="shared" ref="IT91:IT105" si="1486">IF(OR(II91&lt;&gt;"",IK91&lt;&gt;""),IF(IQ91&lt;&gt;1,0,COUNTIF($B$90:$B$105,II91)+COUNTIF($D$90:$D$105,II91))+IF(IR91&lt;&gt;1,0,COUNTIF($B$90:$B$105,IK91)+COUNTIF($D$90:$D$105,IK91)),"")</f>
        <v/>
      </c>
      <c r="IV91" s="274"/>
      <c r="IW91" s="239" t="str">
        <f>IF(IV91="","",VLOOKUP(IV91,Language!$D$5:$E$100,2,0))</f>
        <v/>
      </c>
      <c r="IX91" s="275"/>
      <c r="IY91" s="239" t="str">
        <f>IF(IX91="","",VLOOKUP(IX91,Language!$D$5:$E$100,2,0))</f>
        <v/>
      </c>
      <c r="IZ91" s="311"/>
      <c r="JA91" s="312"/>
      <c r="JB91" s="295"/>
      <c r="JC91" s="295"/>
      <c r="JD91" s="296">
        <f t="shared" ref="JD91:JD105" si="1487">COUNTIF(IV$90:IV$105,IV91)+COUNTIF(IX$90:IX$105,IV91)</f>
        <v>0</v>
      </c>
      <c r="JE91" s="296">
        <f t="shared" ref="JE91:JE105" si="1488">COUNTIF(IV$90:IV$105,IX91)+COUNTIF(IX$90:IX$105,IX91)</f>
        <v>0</v>
      </c>
      <c r="JF91" s="296"/>
      <c r="JG91" s="261" t="str">
        <f t="shared" ref="JG91:JG105" si="1489">IF(OR(IV91&lt;&gt;"",IX91&lt;&gt;""),IF(JD91&lt;&gt;1,0,COUNTIF($B$90:$B$105,IV91)+COUNTIF($D$90:$D$105,IV91))+IF(JE91&lt;&gt;1,0,COUNTIF($B$90:$B$105,IX91)+COUNTIF($D$90:$D$105,IX91)),"")</f>
        <v/>
      </c>
      <c r="JI91" s="274"/>
      <c r="JJ91" s="239" t="str">
        <f>IF(JI91="","",VLOOKUP(JI91,Language!$D$5:$E$100,2,0))</f>
        <v/>
      </c>
      <c r="JK91" s="275"/>
      <c r="JL91" s="239" t="str">
        <f>IF(JK91="","",VLOOKUP(JK91,Language!$D$5:$E$100,2,0))</f>
        <v/>
      </c>
      <c r="JM91" s="311"/>
      <c r="JN91" s="312"/>
      <c r="JO91" s="295"/>
      <c r="JP91" s="295"/>
      <c r="JQ91" s="296">
        <f t="shared" ref="JQ91:JQ105" si="1490">COUNTIF(JI$90:JI$105,JI91)+COUNTIF(JK$90:JK$105,JI91)</f>
        <v>0</v>
      </c>
      <c r="JR91" s="296">
        <f t="shared" ref="JR91:JR105" si="1491">COUNTIF(JI$90:JI$105,JK91)+COUNTIF(JK$90:JK$105,JK91)</f>
        <v>0</v>
      </c>
      <c r="JS91" s="296"/>
      <c r="JT91" s="261" t="str">
        <f t="shared" ref="JT91:JT105" si="1492">IF(OR(JI91&lt;&gt;"",JK91&lt;&gt;""),IF(JQ91&lt;&gt;1,0,COUNTIF($B$90:$B$105,JI91)+COUNTIF($D$90:$D$105,JI91))+IF(JR91&lt;&gt;1,0,COUNTIF($B$90:$B$105,JK91)+COUNTIF($D$90:$D$105,JK91)),"")</f>
        <v/>
      </c>
      <c r="JV91" s="274"/>
      <c r="JW91" s="239" t="str">
        <f>IF(JV91="","",VLOOKUP(JV91,Language!$D$5:$E$100,2,0))</f>
        <v/>
      </c>
      <c r="JX91" s="275"/>
      <c r="JY91" s="239" t="str">
        <f>IF(JX91="","",VLOOKUP(JX91,Language!$D$5:$E$100,2,0))</f>
        <v/>
      </c>
      <c r="JZ91" s="311"/>
      <c r="KA91" s="312"/>
      <c r="KB91" s="295"/>
      <c r="KC91" s="295"/>
      <c r="KD91" s="296">
        <f t="shared" ref="KD91:KD105" si="1493">COUNTIF(JV$90:JV$105,JV91)+COUNTIF(JX$90:JX$105,JV91)</f>
        <v>0</v>
      </c>
      <c r="KE91" s="296">
        <f t="shared" ref="KE91:KE105" si="1494">COUNTIF(JV$90:JV$105,JX91)+COUNTIF(JX$90:JX$105,JX91)</f>
        <v>0</v>
      </c>
      <c r="KF91" s="296"/>
      <c r="KG91" s="261" t="str">
        <f t="shared" ref="KG91:KG105" si="1495">IF(OR(JV91&lt;&gt;"",JX91&lt;&gt;""),IF(KD91&lt;&gt;1,0,COUNTIF($B$90:$B$105,JV91)+COUNTIF($D$90:$D$105,JV91))+IF(KE91&lt;&gt;1,0,COUNTIF($B$90:$B$105,JX91)+COUNTIF($D$90:$D$105,JX91)),"")</f>
        <v/>
      </c>
      <c r="KI91" s="274"/>
      <c r="KJ91" s="239" t="str">
        <f>IF(KI91="","",VLOOKUP(KI91,Language!$D$5:$E$100,2,0))</f>
        <v/>
      </c>
      <c r="KK91" s="275"/>
      <c r="KL91" s="239" t="str">
        <f>IF(KK91="","",VLOOKUP(KK91,Language!$D$5:$E$100,2,0))</f>
        <v/>
      </c>
      <c r="KM91" s="311"/>
      <c r="KN91" s="312"/>
      <c r="KO91" s="295"/>
      <c r="KP91" s="295"/>
      <c r="KQ91" s="296">
        <f t="shared" ref="KQ91:KQ105" si="1496">COUNTIF(KI$90:KI$105,KI91)+COUNTIF(KK$90:KK$105,KI91)</f>
        <v>0</v>
      </c>
      <c r="KR91" s="296">
        <f t="shared" ref="KR91:KR105" si="1497">COUNTIF(KI$90:KI$105,KK91)+COUNTIF(KK$90:KK$105,KK91)</f>
        <v>0</v>
      </c>
      <c r="KS91" s="296"/>
      <c r="KT91" s="261" t="str">
        <f t="shared" ref="KT91:KT105" si="1498">IF(OR(KI91&lt;&gt;"",KK91&lt;&gt;""),IF(KQ91&lt;&gt;1,0,COUNTIF($B$90:$B$105,KI91)+COUNTIF($D$90:$D$105,KI91))+IF(KR91&lt;&gt;1,0,COUNTIF($B$90:$B$105,KK91)+COUNTIF($D$90:$D$105,KK91)),"")</f>
        <v/>
      </c>
      <c r="KV91" s="274"/>
      <c r="KW91" s="239" t="str">
        <f>IF(KV91="","",VLOOKUP(KV91,Language!$D$5:$E$100,2,0))</f>
        <v/>
      </c>
      <c r="KX91" s="275"/>
      <c r="KY91" s="239" t="str">
        <f>IF(KX91="","",VLOOKUP(KX91,Language!$D$5:$E$100,2,0))</f>
        <v/>
      </c>
      <c r="KZ91" s="311"/>
      <c r="LA91" s="312"/>
      <c r="LB91" s="295"/>
      <c r="LC91" s="295"/>
      <c r="LD91" s="296">
        <f t="shared" ref="LD91:LD105" si="1499">COUNTIF(KV$90:KV$105,KV91)+COUNTIF(KX$90:KX$105,KV91)</f>
        <v>0</v>
      </c>
      <c r="LE91" s="296">
        <f t="shared" ref="LE91:LE105" si="1500">COUNTIF(KV$90:KV$105,KX91)+COUNTIF(KX$90:KX$105,KX91)</f>
        <v>0</v>
      </c>
      <c r="LF91" s="296"/>
      <c r="LG91" s="261" t="str">
        <f t="shared" ref="LG91:LG105" si="1501">IF(OR(KV91&lt;&gt;"",KX91&lt;&gt;""),IF(LD91&lt;&gt;1,0,COUNTIF($B$90:$B$105,KV91)+COUNTIF($D$90:$D$105,KV91))+IF(LE91&lt;&gt;1,0,COUNTIF($B$90:$B$105,KX91)+COUNTIF($D$90:$D$105,KX91)),"")</f>
        <v/>
      </c>
      <c r="LI91" s="274"/>
      <c r="LJ91" s="239" t="str">
        <f>IF(LI91="","",VLOOKUP(LI91,Language!$D$5:$E$100,2,0))</f>
        <v/>
      </c>
      <c r="LK91" s="275"/>
      <c r="LL91" s="239" t="str">
        <f>IF(LK91="","",VLOOKUP(LK91,Language!$D$5:$E$100,2,0))</f>
        <v/>
      </c>
      <c r="LM91" s="311"/>
      <c r="LN91" s="312"/>
      <c r="LO91" s="295"/>
      <c r="LP91" s="295"/>
      <c r="LQ91" s="296">
        <f t="shared" ref="LQ91:LQ105" si="1502">COUNTIF(LI$90:LI$105,LI91)+COUNTIF(LK$90:LK$105,LI91)</f>
        <v>0</v>
      </c>
      <c r="LR91" s="296">
        <f t="shared" ref="LR91:LR105" si="1503">COUNTIF(LI$90:LI$105,LK91)+COUNTIF(LK$90:LK$105,LK91)</f>
        <v>0</v>
      </c>
      <c r="LS91" s="296"/>
      <c r="LT91" s="261" t="str">
        <f t="shared" ref="LT91:LT105" si="1504">IF(OR(LI91&lt;&gt;"",LK91&lt;&gt;""),IF(LQ91&lt;&gt;1,0,COUNTIF($B$90:$B$105,LI91)+COUNTIF($D$90:$D$105,LI91))+IF(LR91&lt;&gt;1,0,COUNTIF($B$90:$B$105,LK91)+COUNTIF($D$90:$D$105,LK91)),"")</f>
        <v/>
      </c>
      <c r="LV91" s="274"/>
      <c r="LW91" s="239" t="str">
        <f>IF(LV91="","",VLOOKUP(LV91,Language!$D$5:$E$100,2,0))</f>
        <v/>
      </c>
      <c r="LX91" s="275"/>
      <c r="LY91" s="239" t="str">
        <f>IF(LX91="","",VLOOKUP(LX91,Language!$D$5:$E$100,2,0))</f>
        <v/>
      </c>
      <c r="LZ91" s="311"/>
      <c r="MA91" s="312"/>
      <c r="MB91" s="295"/>
      <c r="MC91" s="295"/>
      <c r="MD91" s="296">
        <f t="shared" ref="MD91:MD105" si="1505">COUNTIF(LV$90:LV$105,LV91)+COUNTIF(LX$90:LX$105,LV91)</f>
        <v>0</v>
      </c>
      <c r="ME91" s="296">
        <f t="shared" ref="ME91:ME105" si="1506">COUNTIF(LV$90:LV$105,LX91)+COUNTIF(LX$90:LX$105,LX91)</f>
        <v>0</v>
      </c>
      <c r="MF91" s="296"/>
      <c r="MG91" s="261" t="str">
        <f t="shared" ref="MG91:MG105" si="1507">IF(OR(LV91&lt;&gt;"",LX91&lt;&gt;""),IF(MD91&lt;&gt;1,0,COUNTIF($B$90:$B$105,LV91)+COUNTIF($D$90:$D$105,LV91))+IF(ME91&lt;&gt;1,0,COUNTIF($B$90:$B$105,LX91)+COUNTIF($D$90:$D$105,LX91)),"")</f>
        <v/>
      </c>
    </row>
    <row r="92" spans="1:345" s="231" customFormat="1" x14ac:dyDescent="0.25">
      <c r="A92" s="235"/>
      <c r="B92" s="238" t="str">
        <f>IF(C92="","",INDEX(Groups!$C$7:$C$65,MATCH(C92,Groups!$D$7:$D$65,0)))</f>
        <v/>
      </c>
      <c r="C92" s="239" t="str">
        <f>'World Cup'!$H$50</f>
        <v/>
      </c>
      <c r="D92" s="240" t="str">
        <f>IF(E92="","",INDEX(Groups!$C$7:$C$65,MATCH(E92,Groups!$D$7:$D$65,0)))</f>
        <v/>
      </c>
      <c r="E92" s="239" t="str">
        <f>'World Cup'!$I$50</f>
        <v/>
      </c>
      <c r="F92" s="241" t="str">
        <f>IF(AND('World Cup'!$H$51&lt;&gt;"",'World Cup'!$I$51&lt;&gt;""),'World Cup'!$H$51+IF(AND('World Cup'!$H$53&lt;&gt;"",'World Cup'!$I$53&lt;&gt;"",'World Cup'!$H$51='World Cup'!$I$51),'World Cup'!$H$53,0),"")</f>
        <v/>
      </c>
      <c r="G92" s="242" t="str">
        <f>IF(AND('World Cup'!$H$51&lt;&gt;"",'World Cup'!$I$51&lt;&gt;""),'World Cup'!$I$51+IF(AND('World Cup'!$H$53&lt;&gt;"",'World Cup'!$I$53&lt;&gt;"",'World Cup'!$H$51='World Cup'!$I$51),'World Cup'!$I$53,0),"")</f>
        <v/>
      </c>
      <c r="I92" s="274"/>
      <c r="J92" s="239" t="str">
        <f>IF(I92="","",VLOOKUP(I92,Language!$D$5:$E$100,2,0))</f>
        <v/>
      </c>
      <c r="K92" s="275"/>
      <c r="L92" s="239" t="str">
        <f>IF(K92="","",VLOOKUP(K92,Language!$D$5:$E$100,2,0))</f>
        <v/>
      </c>
      <c r="M92" s="311"/>
      <c r="N92" s="312"/>
      <c r="O92" s="295"/>
      <c r="P92" s="295"/>
      <c r="Q92" s="296">
        <f t="shared" si="1430"/>
        <v>0</v>
      </c>
      <c r="R92" s="296">
        <f t="shared" si="1431"/>
        <v>0</v>
      </c>
      <c r="S92" s="296"/>
      <c r="T92" s="261" t="str">
        <f t="shared" si="1432"/>
        <v/>
      </c>
      <c r="V92" s="274"/>
      <c r="W92" s="239" t="str">
        <f>IF(V92="","",VLOOKUP(V92,Language!$D$5:$E$100,2,0))</f>
        <v/>
      </c>
      <c r="X92" s="275"/>
      <c r="Y92" s="239" t="str">
        <f>IF(X92="","",VLOOKUP(X92,Language!$D$5:$E$100,2,0))</f>
        <v/>
      </c>
      <c r="Z92" s="311"/>
      <c r="AA92" s="312"/>
      <c r="AB92" s="295"/>
      <c r="AC92" s="295"/>
      <c r="AD92" s="296">
        <f t="shared" si="1433"/>
        <v>0</v>
      </c>
      <c r="AE92" s="296">
        <f t="shared" si="1434"/>
        <v>0</v>
      </c>
      <c r="AF92" s="296"/>
      <c r="AG92" s="261" t="str">
        <f t="shared" si="1435"/>
        <v/>
      </c>
      <c r="AI92" s="274"/>
      <c r="AJ92" s="239" t="str">
        <f>IF(AI92="","",VLOOKUP(AI92,Language!$D$5:$E$100,2,0))</f>
        <v/>
      </c>
      <c r="AK92" s="275"/>
      <c r="AL92" s="239" t="str">
        <f>IF(AK92="","",VLOOKUP(AK92,Language!$D$5:$E$100,2,0))</f>
        <v/>
      </c>
      <c r="AM92" s="311"/>
      <c r="AN92" s="312"/>
      <c r="AO92" s="295"/>
      <c r="AP92" s="295"/>
      <c r="AQ92" s="296">
        <f t="shared" si="1436"/>
        <v>0</v>
      </c>
      <c r="AR92" s="296">
        <f t="shared" si="1437"/>
        <v>0</v>
      </c>
      <c r="AS92" s="296"/>
      <c r="AT92" s="261" t="str">
        <f t="shared" si="1438"/>
        <v/>
      </c>
      <c r="AV92" s="274"/>
      <c r="AW92" s="239" t="str">
        <f>IF(AV92="","",VLOOKUP(AV92,Language!$D$5:$E$100,2,0))</f>
        <v/>
      </c>
      <c r="AX92" s="275"/>
      <c r="AY92" s="239" t="str">
        <f>IF(AX92="","",VLOOKUP(AX92,Language!$D$5:$E$100,2,0))</f>
        <v/>
      </c>
      <c r="AZ92" s="311"/>
      <c r="BA92" s="312"/>
      <c r="BB92" s="295"/>
      <c r="BC92" s="295"/>
      <c r="BD92" s="296">
        <f t="shared" si="1439"/>
        <v>0</v>
      </c>
      <c r="BE92" s="296">
        <f t="shared" si="1440"/>
        <v>0</v>
      </c>
      <c r="BF92" s="296"/>
      <c r="BG92" s="261" t="str">
        <f t="shared" si="1441"/>
        <v/>
      </c>
      <c r="BI92" s="274"/>
      <c r="BJ92" s="239" t="str">
        <f>IF(BI92="","",VLOOKUP(BI92,Language!$D$5:$E$100,2,0))</f>
        <v/>
      </c>
      <c r="BK92" s="275"/>
      <c r="BL92" s="239" t="str">
        <f>IF(BK92="","",VLOOKUP(BK92,Language!$D$5:$E$100,2,0))</f>
        <v/>
      </c>
      <c r="BM92" s="311"/>
      <c r="BN92" s="312"/>
      <c r="BO92" s="295"/>
      <c r="BP92" s="295"/>
      <c r="BQ92" s="296">
        <f t="shared" si="1442"/>
        <v>0</v>
      </c>
      <c r="BR92" s="296">
        <f t="shared" si="1443"/>
        <v>0</v>
      </c>
      <c r="BS92" s="296"/>
      <c r="BT92" s="261" t="str">
        <f t="shared" si="1444"/>
        <v/>
      </c>
      <c r="BV92" s="274"/>
      <c r="BW92" s="239" t="str">
        <f>IF(BV92="","",VLOOKUP(BV92,Language!$D$5:$E$100,2,0))</f>
        <v/>
      </c>
      <c r="BX92" s="275"/>
      <c r="BY92" s="239" t="str">
        <f>IF(BX92="","",VLOOKUP(BX92,Language!$D$5:$E$100,2,0))</f>
        <v/>
      </c>
      <c r="BZ92" s="311"/>
      <c r="CA92" s="312"/>
      <c r="CB92" s="295"/>
      <c r="CC92" s="295"/>
      <c r="CD92" s="296">
        <f t="shared" si="1445"/>
        <v>0</v>
      </c>
      <c r="CE92" s="296">
        <f t="shared" si="1446"/>
        <v>0</v>
      </c>
      <c r="CF92" s="296"/>
      <c r="CG92" s="261" t="str">
        <f t="shared" si="1447"/>
        <v/>
      </c>
      <c r="CI92" s="274"/>
      <c r="CJ92" s="239" t="str">
        <f>IF(CI92="","",VLOOKUP(CI92,Language!$D$5:$E$100,2,0))</f>
        <v/>
      </c>
      <c r="CK92" s="275"/>
      <c r="CL92" s="239" t="str">
        <f>IF(CK92="","",VLOOKUP(CK92,Language!$D$5:$E$100,2,0))</f>
        <v/>
      </c>
      <c r="CM92" s="311"/>
      <c r="CN92" s="312"/>
      <c r="CO92" s="295"/>
      <c r="CP92" s="295"/>
      <c r="CQ92" s="296">
        <f t="shared" si="1448"/>
        <v>0</v>
      </c>
      <c r="CR92" s="296">
        <f t="shared" si="1449"/>
        <v>0</v>
      </c>
      <c r="CS92" s="296"/>
      <c r="CT92" s="261" t="str">
        <f t="shared" si="1450"/>
        <v/>
      </c>
      <c r="CV92" s="274"/>
      <c r="CW92" s="239" t="str">
        <f>IF(CV92="","",VLOOKUP(CV92,Language!$D$5:$E$100,2,0))</f>
        <v/>
      </c>
      <c r="CX92" s="275"/>
      <c r="CY92" s="239" t="str">
        <f>IF(CX92="","",VLOOKUP(CX92,Language!$D$5:$E$100,2,0))</f>
        <v/>
      </c>
      <c r="CZ92" s="311"/>
      <c r="DA92" s="312"/>
      <c r="DB92" s="295"/>
      <c r="DC92" s="295"/>
      <c r="DD92" s="296">
        <f t="shared" si="1451"/>
        <v>0</v>
      </c>
      <c r="DE92" s="296">
        <f t="shared" si="1452"/>
        <v>0</v>
      </c>
      <c r="DF92" s="296"/>
      <c r="DG92" s="261" t="str">
        <f t="shared" si="1453"/>
        <v/>
      </c>
      <c r="DI92" s="274"/>
      <c r="DJ92" s="239" t="str">
        <f>IF(DI92="","",VLOOKUP(DI92,Language!$D$5:$E$100,2,0))</f>
        <v/>
      </c>
      <c r="DK92" s="275"/>
      <c r="DL92" s="239" t="str">
        <f>IF(DK92="","",VLOOKUP(DK92,Language!$D$5:$E$100,2,0))</f>
        <v/>
      </c>
      <c r="DM92" s="311"/>
      <c r="DN92" s="312"/>
      <c r="DO92" s="295"/>
      <c r="DP92" s="295"/>
      <c r="DQ92" s="296">
        <f t="shared" si="1454"/>
        <v>0</v>
      </c>
      <c r="DR92" s="296">
        <f t="shared" si="1455"/>
        <v>0</v>
      </c>
      <c r="DS92" s="296"/>
      <c r="DT92" s="261" t="str">
        <f t="shared" si="1456"/>
        <v/>
      </c>
      <c r="DV92" s="274"/>
      <c r="DW92" s="239" t="str">
        <f>IF(DV92="","",VLOOKUP(DV92,Language!$D$5:$E$100,2,0))</f>
        <v/>
      </c>
      <c r="DX92" s="275"/>
      <c r="DY92" s="239" t="str">
        <f>IF(DX92="","",VLOOKUP(DX92,Language!$D$5:$E$100,2,0))</f>
        <v/>
      </c>
      <c r="DZ92" s="311"/>
      <c r="EA92" s="312"/>
      <c r="EB92" s="295"/>
      <c r="EC92" s="295"/>
      <c r="ED92" s="296">
        <f t="shared" si="1457"/>
        <v>0</v>
      </c>
      <c r="EE92" s="296">
        <f t="shared" si="1458"/>
        <v>0</v>
      </c>
      <c r="EF92" s="296"/>
      <c r="EG92" s="261" t="str">
        <f t="shared" si="1459"/>
        <v/>
      </c>
      <c r="EI92" s="274"/>
      <c r="EJ92" s="239" t="str">
        <f>IF(EI92="","",VLOOKUP(EI92,Language!$D$5:$E$100,2,0))</f>
        <v/>
      </c>
      <c r="EK92" s="275"/>
      <c r="EL92" s="239" t="str">
        <f>IF(EK92="","",VLOOKUP(EK92,Language!$D$5:$E$100,2,0))</f>
        <v/>
      </c>
      <c r="EM92" s="311"/>
      <c r="EN92" s="312"/>
      <c r="EO92" s="295"/>
      <c r="EP92" s="295"/>
      <c r="EQ92" s="296">
        <f t="shared" si="1460"/>
        <v>0</v>
      </c>
      <c r="ER92" s="296">
        <f t="shared" si="1461"/>
        <v>0</v>
      </c>
      <c r="ES92" s="296"/>
      <c r="ET92" s="261" t="str">
        <f t="shared" si="1462"/>
        <v/>
      </c>
      <c r="EV92" s="274"/>
      <c r="EW92" s="239" t="str">
        <f>IF(EV92="","",VLOOKUP(EV92,Language!$D$5:$E$100,2,0))</f>
        <v/>
      </c>
      <c r="EX92" s="275"/>
      <c r="EY92" s="239" t="str">
        <f>IF(EX92="","",VLOOKUP(EX92,Language!$D$5:$E$100,2,0))</f>
        <v/>
      </c>
      <c r="EZ92" s="311"/>
      <c r="FA92" s="312"/>
      <c r="FB92" s="295"/>
      <c r="FC92" s="295"/>
      <c r="FD92" s="296">
        <f t="shared" si="1463"/>
        <v>0</v>
      </c>
      <c r="FE92" s="296">
        <f t="shared" si="1464"/>
        <v>0</v>
      </c>
      <c r="FF92" s="296"/>
      <c r="FG92" s="261" t="str">
        <f t="shared" si="1465"/>
        <v/>
      </c>
      <c r="FI92" s="274"/>
      <c r="FJ92" s="239" t="str">
        <f>IF(FI92="","",VLOOKUP(FI92,Language!$D$5:$E$100,2,0))</f>
        <v/>
      </c>
      <c r="FK92" s="275"/>
      <c r="FL92" s="239" t="str">
        <f>IF(FK92="","",VLOOKUP(FK92,Language!$D$5:$E$100,2,0))</f>
        <v/>
      </c>
      <c r="FM92" s="311"/>
      <c r="FN92" s="312"/>
      <c r="FO92" s="295"/>
      <c r="FP92" s="295"/>
      <c r="FQ92" s="296">
        <f t="shared" si="1466"/>
        <v>0</v>
      </c>
      <c r="FR92" s="296">
        <f t="shared" si="1467"/>
        <v>0</v>
      </c>
      <c r="FS92" s="296"/>
      <c r="FT92" s="261" t="str">
        <f t="shared" si="1468"/>
        <v/>
      </c>
      <c r="FV92" s="274"/>
      <c r="FW92" s="239" t="str">
        <f>IF(FV92="","",VLOOKUP(FV92,Language!$D$5:$E$100,2,0))</f>
        <v/>
      </c>
      <c r="FX92" s="275"/>
      <c r="FY92" s="239" t="str">
        <f>IF(FX92="","",VLOOKUP(FX92,Language!$D$5:$E$100,2,0))</f>
        <v/>
      </c>
      <c r="FZ92" s="311"/>
      <c r="GA92" s="312"/>
      <c r="GB92" s="295"/>
      <c r="GC92" s="295"/>
      <c r="GD92" s="296">
        <f t="shared" si="1469"/>
        <v>0</v>
      </c>
      <c r="GE92" s="296">
        <f t="shared" si="1470"/>
        <v>0</v>
      </c>
      <c r="GF92" s="296"/>
      <c r="GG92" s="261" t="str">
        <f t="shared" si="1471"/>
        <v/>
      </c>
      <c r="GI92" s="274"/>
      <c r="GJ92" s="239" t="str">
        <f>IF(GI92="","",VLOOKUP(GI92,Language!$D$5:$E$100,2,0))</f>
        <v/>
      </c>
      <c r="GK92" s="275"/>
      <c r="GL92" s="239" t="str">
        <f>IF(GK92="","",VLOOKUP(GK92,Language!$D$5:$E$100,2,0))</f>
        <v/>
      </c>
      <c r="GM92" s="311"/>
      <c r="GN92" s="312"/>
      <c r="GO92" s="295"/>
      <c r="GP92" s="295"/>
      <c r="GQ92" s="296">
        <f t="shared" si="1472"/>
        <v>0</v>
      </c>
      <c r="GR92" s="296">
        <f t="shared" si="1473"/>
        <v>0</v>
      </c>
      <c r="GS92" s="296"/>
      <c r="GT92" s="261" t="str">
        <f t="shared" si="1474"/>
        <v/>
      </c>
      <c r="GV92" s="274"/>
      <c r="GW92" s="239" t="str">
        <f>IF(GV92="","",VLOOKUP(GV92,Language!$D$5:$E$100,2,0))</f>
        <v/>
      </c>
      <c r="GX92" s="275"/>
      <c r="GY92" s="239" t="str">
        <f>IF(GX92="","",VLOOKUP(GX92,Language!$D$5:$E$100,2,0))</f>
        <v/>
      </c>
      <c r="GZ92" s="311"/>
      <c r="HA92" s="312"/>
      <c r="HB92" s="295"/>
      <c r="HC92" s="295"/>
      <c r="HD92" s="296">
        <f t="shared" si="1475"/>
        <v>0</v>
      </c>
      <c r="HE92" s="296">
        <f t="shared" si="1476"/>
        <v>0</v>
      </c>
      <c r="HF92" s="296"/>
      <c r="HG92" s="261" t="str">
        <f t="shared" si="1477"/>
        <v/>
      </c>
      <c r="HI92" s="274"/>
      <c r="HJ92" s="239" t="str">
        <f>IF(HI92="","",VLOOKUP(HI92,Language!$D$5:$E$100,2,0))</f>
        <v/>
      </c>
      <c r="HK92" s="275"/>
      <c r="HL92" s="239" t="str">
        <f>IF(HK92="","",VLOOKUP(HK92,Language!$D$5:$E$100,2,0))</f>
        <v/>
      </c>
      <c r="HM92" s="311"/>
      <c r="HN92" s="312"/>
      <c r="HO92" s="295"/>
      <c r="HP92" s="295"/>
      <c r="HQ92" s="296">
        <f t="shared" si="1478"/>
        <v>0</v>
      </c>
      <c r="HR92" s="296">
        <f t="shared" si="1479"/>
        <v>0</v>
      </c>
      <c r="HS92" s="296"/>
      <c r="HT92" s="261" t="str">
        <f t="shared" si="1480"/>
        <v/>
      </c>
      <c r="HV92" s="274"/>
      <c r="HW92" s="239" t="str">
        <f>IF(HV92="","",VLOOKUP(HV92,Language!$D$5:$E$100,2,0))</f>
        <v/>
      </c>
      <c r="HX92" s="275"/>
      <c r="HY92" s="239" t="str">
        <f>IF(HX92="","",VLOOKUP(HX92,Language!$D$5:$E$100,2,0))</f>
        <v/>
      </c>
      <c r="HZ92" s="311"/>
      <c r="IA92" s="312"/>
      <c r="IB92" s="295"/>
      <c r="IC92" s="295"/>
      <c r="ID92" s="296">
        <f t="shared" si="1481"/>
        <v>0</v>
      </c>
      <c r="IE92" s="296">
        <f t="shared" si="1482"/>
        <v>0</v>
      </c>
      <c r="IF92" s="296"/>
      <c r="IG92" s="261" t="str">
        <f t="shared" si="1483"/>
        <v/>
      </c>
      <c r="II92" s="274"/>
      <c r="IJ92" s="239" t="str">
        <f>IF(II92="","",VLOOKUP(II92,Language!$D$5:$E$100,2,0))</f>
        <v/>
      </c>
      <c r="IK92" s="275"/>
      <c r="IL92" s="239" t="str">
        <f>IF(IK92="","",VLOOKUP(IK92,Language!$D$5:$E$100,2,0))</f>
        <v/>
      </c>
      <c r="IM92" s="311"/>
      <c r="IN92" s="312"/>
      <c r="IO92" s="295"/>
      <c r="IP92" s="295"/>
      <c r="IQ92" s="296">
        <f t="shared" si="1484"/>
        <v>0</v>
      </c>
      <c r="IR92" s="296">
        <f t="shared" si="1485"/>
        <v>0</v>
      </c>
      <c r="IS92" s="296"/>
      <c r="IT92" s="261" t="str">
        <f t="shared" si="1486"/>
        <v/>
      </c>
      <c r="IV92" s="274"/>
      <c r="IW92" s="239" t="str">
        <f>IF(IV92="","",VLOOKUP(IV92,Language!$D$5:$E$100,2,0))</f>
        <v/>
      </c>
      <c r="IX92" s="275"/>
      <c r="IY92" s="239" t="str">
        <f>IF(IX92="","",VLOOKUP(IX92,Language!$D$5:$E$100,2,0))</f>
        <v/>
      </c>
      <c r="IZ92" s="311"/>
      <c r="JA92" s="312"/>
      <c r="JB92" s="295"/>
      <c r="JC92" s="295"/>
      <c r="JD92" s="296">
        <f t="shared" si="1487"/>
        <v>0</v>
      </c>
      <c r="JE92" s="296">
        <f t="shared" si="1488"/>
        <v>0</v>
      </c>
      <c r="JF92" s="296"/>
      <c r="JG92" s="261" t="str">
        <f t="shared" si="1489"/>
        <v/>
      </c>
      <c r="JI92" s="274"/>
      <c r="JJ92" s="239" t="str">
        <f>IF(JI92="","",VLOOKUP(JI92,Language!$D$5:$E$100,2,0))</f>
        <v/>
      </c>
      <c r="JK92" s="275"/>
      <c r="JL92" s="239" t="str">
        <f>IF(JK92="","",VLOOKUP(JK92,Language!$D$5:$E$100,2,0))</f>
        <v/>
      </c>
      <c r="JM92" s="311"/>
      <c r="JN92" s="312"/>
      <c r="JO92" s="295"/>
      <c r="JP92" s="295"/>
      <c r="JQ92" s="296">
        <f t="shared" si="1490"/>
        <v>0</v>
      </c>
      <c r="JR92" s="296">
        <f t="shared" si="1491"/>
        <v>0</v>
      </c>
      <c r="JS92" s="296"/>
      <c r="JT92" s="261" t="str">
        <f t="shared" si="1492"/>
        <v/>
      </c>
      <c r="JV92" s="274"/>
      <c r="JW92" s="239" t="str">
        <f>IF(JV92="","",VLOOKUP(JV92,Language!$D$5:$E$100,2,0))</f>
        <v/>
      </c>
      <c r="JX92" s="275"/>
      <c r="JY92" s="239" t="str">
        <f>IF(JX92="","",VLOOKUP(JX92,Language!$D$5:$E$100,2,0))</f>
        <v/>
      </c>
      <c r="JZ92" s="311"/>
      <c r="KA92" s="312"/>
      <c r="KB92" s="295"/>
      <c r="KC92" s="295"/>
      <c r="KD92" s="296">
        <f t="shared" si="1493"/>
        <v>0</v>
      </c>
      <c r="KE92" s="296">
        <f t="shared" si="1494"/>
        <v>0</v>
      </c>
      <c r="KF92" s="296"/>
      <c r="KG92" s="261" t="str">
        <f t="shared" si="1495"/>
        <v/>
      </c>
      <c r="KI92" s="274"/>
      <c r="KJ92" s="239" t="str">
        <f>IF(KI92="","",VLOOKUP(KI92,Language!$D$5:$E$100,2,0))</f>
        <v/>
      </c>
      <c r="KK92" s="275"/>
      <c r="KL92" s="239" t="str">
        <f>IF(KK92="","",VLOOKUP(KK92,Language!$D$5:$E$100,2,0))</f>
        <v/>
      </c>
      <c r="KM92" s="311"/>
      <c r="KN92" s="312"/>
      <c r="KO92" s="295"/>
      <c r="KP92" s="295"/>
      <c r="KQ92" s="296">
        <f t="shared" si="1496"/>
        <v>0</v>
      </c>
      <c r="KR92" s="296">
        <f t="shared" si="1497"/>
        <v>0</v>
      </c>
      <c r="KS92" s="296"/>
      <c r="KT92" s="261" t="str">
        <f t="shared" si="1498"/>
        <v/>
      </c>
      <c r="KV92" s="274"/>
      <c r="KW92" s="239" t="str">
        <f>IF(KV92="","",VLOOKUP(KV92,Language!$D$5:$E$100,2,0))</f>
        <v/>
      </c>
      <c r="KX92" s="275"/>
      <c r="KY92" s="239" t="str">
        <f>IF(KX92="","",VLOOKUP(KX92,Language!$D$5:$E$100,2,0))</f>
        <v/>
      </c>
      <c r="KZ92" s="311"/>
      <c r="LA92" s="312"/>
      <c r="LB92" s="295"/>
      <c r="LC92" s="295"/>
      <c r="LD92" s="296">
        <f t="shared" si="1499"/>
        <v>0</v>
      </c>
      <c r="LE92" s="296">
        <f t="shared" si="1500"/>
        <v>0</v>
      </c>
      <c r="LF92" s="296"/>
      <c r="LG92" s="261" t="str">
        <f t="shared" si="1501"/>
        <v/>
      </c>
      <c r="LI92" s="274"/>
      <c r="LJ92" s="239" t="str">
        <f>IF(LI92="","",VLOOKUP(LI92,Language!$D$5:$E$100,2,0))</f>
        <v/>
      </c>
      <c r="LK92" s="275"/>
      <c r="LL92" s="239" t="str">
        <f>IF(LK92="","",VLOOKUP(LK92,Language!$D$5:$E$100,2,0))</f>
        <v/>
      </c>
      <c r="LM92" s="311"/>
      <c r="LN92" s="312"/>
      <c r="LO92" s="295"/>
      <c r="LP92" s="295"/>
      <c r="LQ92" s="296">
        <f t="shared" si="1502"/>
        <v>0</v>
      </c>
      <c r="LR92" s="296">
        <f t="shared" si="1503"/>
        <v>0</v>
      </c>
      <c r="LS92" s="296"/>
      <c r="LT92" s="261" t="str">
        <f t="shared" si="1504"/>
        <v/>
      </c>
      <c r="LV92" s="274"/>
      <c r="LW92" s="239" t="str">
        <f>IF(LV92="","",VLOOKUP(LV92,Language!$D$5:$E$100,2,0))</f>
        <v/>
      </c>
      <c r="LX92" s="275"/>
      <c r="LY92" s="239" t="str">
        <f>IF(LX92="","",VLOOKUP(LX92,Language!$D$5:$E$100,2,0))</f>
        <v/>
      </c>
      <c r="LZ92" s="311"/>
      <c r="MA92" s="312"/>
      <c r="MB92" s="295"/>
      <c r="MC92" s="295"/>
      <c r="MD92" s="296">
        <f t="shared" si="1505"/>
        <v>0</v>
      </c>
      <c r="ME92" s="296">
        <f t="shared" si="1506"/>
        <v>0</v>
      </c>
      <c r="MF92" s="296"/>
      <c r="MG92" s="261" t="str">
        <f t="shared" si="1507"/>
        <v/>
      </c>
    </row>
    <row r="93" spans="1:345" s="231" customFormat="1" x14ac:dyDescent="0.25">
      <c r="A93" s="235"/>
      <c r="B93" s="238" t="str">
        <f>IF(C93="","",INDEX(Groups!$C$7:$C$65,MATCH(C93,Groups!$D$7:$D$65,0)))</f>
        <v/>
      </c>
      <c r="C93" s="239" t="str">
        <f>'World Cup'!$K$50</f>
        <v/>
      </c>
      <c r="D93" s="240" t="str">
        <f>IF(E93="","",INDEX(Groups!$C$7:$C$65,MATCH(E93,Groups!$D$7:$D$65,0)))</f>
        <v/>
      </c>
      <c r="E93" s="239" t="str">
        <f>'World Cup'!$L$50</f>
        <v/>
      </c>
      <c r="F93" s="241" t="str">
        <f>IF(AND('World Cup'!$K$51&lt;&gt;"",'World Cup'!$L$51&lt;&gt;""),'World Cup'!$K$51+IF(AND('World Cup'!$K$53&lt;&gt;"",'World Cup'!$L$53&lt;&gt;"",'World Cup'!$K$51='World Cup'!$L$51),'World Cup'!$K$53,0),"")</f>
        <v/>
      </c>
      <c r="G93" s="242" t="str">
        <f>IF(AND('World Cup'!$K$51&lt;&gt;"",'World Cup'!$L$51&lt;&gt;""),'World Cup'!$L$51+IF(AND('World Cup'!$K$53&lt;&gt;"",'World Cup'!$L$53&lt;&gt;"",'World Cup'!$K$51='World Cup'!$L$51),'World Cup'!$L$53,0),"")</f>
        <v/>
      </c>
      <c r="I93" s="274"/>
      <c r="J93" s="239" t="str">
        <f>IF(I93="","",VLOOKUP(I93,Language!$D$5:$E$100,2,0))</f>
        <v/>
      </c>
      <c r="K93" s="275"/>
      <c r="L93" s="239" t="str">
        <f>IF(K93="","",VLOOKUP(K93,Language!$D$5:$E$100,2,0))</f>
        <v/>
      </c>
      <c r="M93" s="311"/>
      <c r="N93" s="312"/>
      <c r="O93" s="295"/>
      <c r="P93" s="295"/>
      <c r="Q93" s="296">
        <f t="shared" si="1430"/>
        <v>0</v>
      </c>
      <c r="R93" s="296">
        <f t="shared" si="1431"/>
        <v>0</v>
      </c>
      <c r="S93" s="296"/>
      <c r="T93" s="261" t="str">
        <f t="shared" si="1432"/>
        <v/>
      </c>
      <c r="V93" s="274"/>
      <c r="W93" s="239" t="str">
        <f>IF(V93="","",VLOOKUP(V93,Language!$D$5:$E$100,2,0))</f>
        <v/>
      </c>
      <c r="X93" s="275"/>
      <c r="Y93" s="239" t="str">
        <f>IF(X93="","",VLOOKUP(X93,Language!$D$5:$E$100,2,0))</f>
        <v/>
      </c>
      <c r="Z93" s="311"/>
      <c r="AA93" s="312"/>
      <c r="AB93" s="295"/>
      <c r="AC93" s="295"/>
      <c r="AD93" s="296">
        <f t="shared" si="1433"/>
        <v>0</v>
      </c>
      <c r="AE93" s="296">
        <f t="shared" si="1434"/>
        <v>0</v>
      </c>
      <c r="AF93" s="296"/>
      <c r="AG93" s="261" t="str">
        <f t="shared" si="1435"/>
        <v/>
      </c>
      <c r="AI93" s="274"/>
      <c r="AJ93" s="239" t="str">
        <f>IF(AI93="","",VLOOKUP(AI93,Language!$D$5:$E$100,2,0))</f>
        <v/>
      </c>
      <c r="AK93" s="275"/>
      <c r="AL93" s="239" t="str">
        <f>IF(AK93="","",VLOOKUP(AK93,Language!$D$5:$E$100,2,0))</f>
        <v/>
      </c>
      <c r="AM93" s="311"/>
      <c r="AN93" s="312"/>
      <c r="AO93" s="295"/>
      <c r="AP93" s="295"/>
      <c r="AQ93" s="296">
        <f t="shared" si="1436"/>
        <v>0</v>
      </c>
      <c r="AR93" s="296">
        <f t="shared" si="1437"/>
        <v>0</v>
      </c>
      <c r="AS93" s="296"/>
      <c r="AT93" s="261" t="str">
        <f t="shared" si="1438"/>
        <v/>
      </c>
      <c r="AV93" s="274"/>
      <c r="AW93" s="239" t="str">
        <f>IF(AV93="","",VLOOKUP(AV93,Language!$D$5:$E$100,2,0))</f>
        <v/>
      </c>
      <c r="AX93" s="275"/>
      <c r="AY93" s="239" t="str">
        <f>IF(AX93="","",VLOOKUP(AX93,Language!$D$5:$E$100,2,0))</f>
        <v/>
      </c>
      <c r="AZ93" s="311"/>
      <c r="BA93" s="312"/>
      <c r="BB93" s="295"/>
      <c r="BC93" s="295"/>
      <c r="BD93" s="296">
        <f t="shared" si="1439"/>
        <v>0</v>
      </c>
      <c r="BE93" s="296">
        <f t="shared" si="1440"/>
        <v>0</v>
      </c>
      <c r="BF93" s="296"/>
      <c r="BG93" s="261" t="str">
        <f t="shared" si="1441"/>
        <v/>
      </c>
      <c r="BI93" s="274"/>
      <c r="BJ93" s="239" t="str">
        <f>IF(BI93="","",VLOOKUP(BI93,Language!$D$5:$E$100,2,0))</f>
        <v/>
      </c>
      <c r="BK93" s="275"/>
      <c r="BL93" s="239" t="str">
        <f>IF(BK93="","",VLOOKUP(BK93,Language!$D$5:$E$100,2,0))</f>
        <v/>
      </c>
      <c r="BM93" s="311"/>
      <c r="BN93" s="312"/>
      <c r="BO93" s="295"/>
      <c r="BP93" s="295"/>
      <c r="BQ93" s="296">
        <f t="shared" si="1442"/>
        <v>0</v>
      </c>
      <c r="BR93" s="296">
        <f t="shared" si="1443"/>
        <v>0</v>
      </c>
      <c r="BS93" s="296"/>
      <c r="BT93" s="261" t="str">
        <f t="shared" si="1444"/>
        <v/>
      </c>
      <c r="BV93" s="274"/>
      <c r="BW93" s="239" t="str">
        <f>IF(BV93="","",VLOOKUP(BV93,Language!$D$5:$E$100,2,0))</f>
        <v/>
      </c>
      <c r="BX93" s="275"/>
      <c r="BY93" s="239" t="str">
        <f>IF(BX93="","",VLOOKUP(BX93,Language!$D$5:$E$100,2,0))</f>
        <v/>
      </c>
      <c r="BZ93" s="311"/>
      <c r="CA93" s="312"/>
      <c r="CB93" s="295"/>
      <c r="CC93" s="295"/>
      <c r="CD93" s="296">
        <f t="shared" si="1445"/>
        <v>0</v>
      </c>
      <c r="CE93" s="296">
        <f t="shared" si="1446"/>
        <v>0</v>
      </c>
      <c r="CF93" s="296"/>
      <c r="CG93" s="261" t="str">
        <f t="shared" si="1447"/>
        <v/>
      </c>
      <c r="CI93" s="274"/>
      <c r="CJ93" s="239" t="str">
        <f>IF(CI93="","",VLOOKUP(CI93,Language!$D$5:$E$100,2,0))</f>
        <v/>
      </c>
      <c r="CK93" s="275"/>
      <c r="CL93" s="239" t="str">
        <f>IF(CK93="","",VLOOKUP(CK93,Language!$D$5:$E$100,2,0))</f>
        <v/>
      </c>
      <c r="CM93" s="311"/>
      <c r="CN93" s="312"/>
      <c r="CO93" s="295"/>
      <c r="CP93" s="295"/>
      <c r="CQ93" s="296">
        <f t="shared" si="1448"/>
        <v>0</v>
      </c>
      <c r="CR93" s="296">
        <f t="shared" si="1449"/>
        <v>0</v>
      </c>
      <c r="CS93" s="296"/>
      <c r="CT93" s="261" t="str">
        <f t="shared" si="1450"/>
        <v/>
      </c>
      <c r="CV93" s="274"/>
      <c r="CW93" s="239" t="str">
        <f>IF(CV93="","",VLOOKUP(CV93,Language!$D$5:$E$100,2,0))</f>
        <v/>
      </c>
      <c r="CX93" s="275"/>
      <c r="CY93" s="239" t="str">
        <f>IF(CX93="","",VLOOKUP(CX93,Language!$D$5:$E$100,2,0))</f>
        <v/>
      </c>
      <c r="CZ93" s="311"/>
      <c r="DA93" s="312"/>
      <c r="DB93" s="295"/>
      <c r="DC93" s="295"/>
      <c r="DD93" s="296">
        <f t="shared" si="1451"/>
        <v>0</v>
      </c>
      <c r="DE93" s="296">
        <f t="shared" si="1452"/>
        <v>0</v>
      </c>
      <c r="DF93" s="296"/>
      <c r="DG93" s="261" t="str">
        <f t="shared" si="1453"/>
        <v/>
      </c>
      <c r="DI93" s="274"/>
      <c r="DJ93" s="239" t="str">
        <f>IF(DI93="","",VLOOKUP(DI93,Language!$D$5:$E$100,2,0))</f>
        <v/>
      </c>
      <c r="DK93" s="275"/>
      <c r="DL93" s="239" t="str">
        <f>IF(DK93="","",VLOOKUP(DK93,Language!$D$5:$E$100,2,0))</f>
        <v/>
      </c>
      <c r="DM93" s="311"/>
      <c r="DN93" s="312"/>
      <c r="DO93" s="295"/>
      <c r="DP93" s="295"/>
      <c r="DQ93" s="296">
        <f t="shared" si="1454"/>
        <v>0</v>
      </c>
      <c r="DR93" s="296">
        <f t="shared" si="1455"/>
        <v>0</v>
      </c>
      <c r="DS93" s="296"/>
      <c r="DT93" s="261" t="str">
        <f t="shared" si="1456"/>
        <v/>
      </c>
      <c r="DV93" s="274"/>
      <c r="DW93" s="239" t="str">
        <f>IF(DV93="","",VLOOKUP(DV93,Language!$D$5:$E$100,2,0))</f>
        <v/>
      </c>
      <c r="DX93" s="275"/>
      <c r="DY93" s="239" t="str">
        <f>IF(DX93="","",VLOOKUP(DX93,Language!$D$5:$E$100,2,0))</f>
        <v/>
      </c>
      <c r="DZ93" s="311"/>
      <c r="EA93" s="312"/>
      <c r="EB93" s="295"/>
      <c r="EC93" s="295"/>
      <c r="ED93" s="296">
        <f t="shared" si="1457"/>
        <v>0</v>
      </c>
      <c r="EE93" s="296">
        <f t="shared" si="1458"/>
        <v>0</v>
      </c>
      <c r="EF93" s="296"/>
      <c r="EG93" s="261" t="str">
        <f t="shared" si="1459"/>
        <v/>
      </c>
      <c r="EI93" s="274"/>
      <c r="EJ93" s="239" t="str">
        <f>IF(EI93="","",VLOOKUP(EI93,Language!$D$5:$E$100,2,0))</f>
        <v/>
      </c>
      <c r="EK93" s="275"/>
      <c r="EL93" s="239" t="str">
        <f>IF(EK93="","",VLOOKUP(EK93,Language!$D$5:$E$100,2,0))</f>
        <v/>
      </c>
      <c r="EM93" s="311"/>
      <c r="EN93" s="312"/>
      <c r="EO93" s="295"/>
      <c r="EP93" s="295"/>
      <c r="EQ93" s="296">
        <f t="shared" si="1460"/>
        <v>0</v>
      </c>
      <c r="ER93" s="296">
        <f t="shared" si="1461"/>
        <v>0</v>
      </c>
      <c r="ES93" s="296"/>
      <c r="ET93" s="261" t="str">
        <f t="shared" si="1462"/>
        <v/>
      </c>
      <c r="EV93" s="274"/>
      <c r="EW93" s="239" t="str">
        <f>IF(EV93="","",VLOOKUP(EV93,Language!$D$5:$E$100,2,0))</f>
        <v/>
      </c>
      <c r="EX93" s="275"/>
      <c r="EY93" s="239" t="str">
        <f>IF(EX93="","",VLOOKUP(EX93,Language!$D$5:$E$100,2,0))</f>
        <v/>
      </c>
      <c r="EZ93" s="311"/>
      <c r="FA93" s="312"/>
      <c r="FB93" s="295"/>
      <c r="FC93" s="295"/>
      <c r="FD93" s="296">
        <f t="shared" si="1463"/>
        <v>0</v>
      </c>
      <c r="FE93" s="296">
        <f t="shared" si="1464"/>
        <v>0</v>
      </c>
      <c r="FF93" s="296"/>
      <c r="FG93" s="261" t="str">
        <f t="shared" si="1465"/>
        <v/>
      </c>
      <c r="FI93" s="274"/>
      <c r="FJ93" s="239" t="str">
        <f>IF(FI93="","",VLOOKUP(FI93,Language!$D$5:$E$100,2,0))</f>
        <v/>
      </c>
      <c r="FK93" s="275"/>
      <c r="FL93" s="239" t="str">
        <f>IF(FK93="","",VLOOKUP(FK93,Language!$D$5:$E$100,2,0))</f>
        <v/>
      </c>
      <c r="FM93" s="311"/>
      <c r="FN93" s="312"/>
      <c r="FO93" s="295"/>
      <c r="FP93" s="295"/>
      <c r="FQ93" s="296">
        <f t="shared" si="1466"/>
        <v>0</v>
      </c>
      <c r="FR93" s="296">
        <f t="shared" si="1467"/>
        <v>0</v>
      </c>
      <c r="FS93" s="296"/>
      <c r="FT93" s="261" t="str">
        <f t="shared" si="1468"/>
        <v/>
      </c>
      <c r="FV93" s="274"/>
      <c r="FW93" s="239" t="str">
        <f>IF(FV93="","",VLOOKUP(FV93,Language!$D$5:$E$100,2,0))</f>
        <v/>
      </c>
      <c r="FX93" s="275"/>
      <c r="FY93" s="239" t="str">
        <f>IF(FX93="","",VLOOKUP(FX93,Language!$D$5:$E$100,2,0))</f>
        <v/>
      </c>
      <c r="FZ93" s="311"/>
      <c r="GA93" s="312"/>
      <c r="GB93" s="295"/>
      <c r="GC93" s="295"/>
      <c r="GD93" s="296">
        <f t="shared" si="1469"/>
        <v>0</v>
      </c>
      <c r="GE93" s="296">
        <f t="shared" si="1470"/>
        <v>0</v>
      </c>
      <c r="GF93" s="296"/>
      <c r="GG93" s="261" t="str">
        <f t="shared" si="1471"/>
        <v/>
      </c>
      <c r="GI93" s="274"/>
      <c r="GJ93" s="239" t="str">
        <f>IF(GI93="","",VLOOKUP(GI93,Language!$D$5:$E$100,2,0))</f>
        <v/>
      </c>
      <c r="GK93" s="275"/>
      <c r="GL93" s="239" t="str">
        <f>IF(GK93="","",VLOOKUP(GK93,Language!$D$5:$E$100,2,0))</f>
        <v/>
      </c>
      <c r="GM93" s="311"/>
      <c r="GN93" s="312"/>
      <c r="GO93" s="295"/>
      <c r="GP93" s="295"/>
      <c r="GQ93" s="296">
        <f t="shared" si="1472"/>
        <v>0</v>
      </c>
      <c r="GR93" s="296">
        <f t="shared" si="1473"/>
        <v>0</v>
      </c>
      <c r="GS93" s="296"/>
      <c r="GT93" s="261" t="str">
        <f t="shared" si="1474"/>
        <v/>
      </c>
      <c r="GV93" s="274"/>
      <c r="GW93" s="239" t="str">
        <f>IF(GV93="","",VLOOKUP(GV93,Language!$D$5:$E$100,2,0))</f>
        <v/>
      </c>
      <c r="GX93" s="275"/>
      <c r="GY93" s="239" t="str">
        <f>IF(GX93="","",VLOOKUP(GX93,Language!$D$5:$E$100,2,0))</f>
        <v/>
      </c>
      <c r="GZ93" s="311"/>
      <c r="HA93" s="312"/>
      <c r="HB93" s="295"/>
      <c r="HC93" s="295"/>
      <c r="HD93" s="296">
        <f t="shared" si="1475"/>
        <v>0</v>
      </c>
      <c r="HE93" s="296">
        <f t="shared" si="1476"/>
        <v>0</v>
      </c>
      <c r="HF93" s="296"/>
      <c r="HG93" s="261" t="str">
        <f t="shared" si="1477"/>
        <v/>
      </c>
      <c r="HI93" s="274"/>
      <c r="HJ93" s="239" t="str">
        <f>IF(HI93="","",VLOOKUP(HI93,Language!$D$5:$E$100,2,0))</f>
        <v/>
      </c>
      <c r="HK93" s="275"/>
      <c r="HL93" s="239" t="str">
        <f>IF(HK93="","",VLOOKUP(HK93,Language!$D$5:$E$100,2,0))</f>
        <v/>
      </c>
      <c r="HM93" s="311"/>
      <c r="HN93" s="312"/>
      <c r="HO93" s="295"/>
      <c r="HP93" s="295"/>
      <c r="HQ93" s="296">
        <f t="shared" si="1478"/>
        <v>0</v>
      </c>
      <c r="HR93" s="296">
        <f t="shared" si="1479"/>
        <v>0</v>
      </c>
      <c r="HS93" s="296"/>
      <c r="HT93" s="261" t="str">
        <f t="shared" si="1480"/>
        <v/>
      </c>
      <c r="HV93" s="274"/>
      <c r="HW93" s="239" t="str">
        <f>IF(HV93="","",VLOOKUP(HV93,Language!$D$5:$E$100,2,0))</f>
        <v/>
      </c>
      <c r="HX93" s="275"/>
      <c r="HY93" s="239" t="str">
        <f>IF(HX93="","",VLOOKUP(HX93,Language!$D$5:$E$100,2,0))</f>
        <v/>
      </c>
      <c r="HZ93" s="311"/>
      <c r="IA93" s="312"/>
      <c r="IB93" s="295"/>
      <c r="IC93" s="295"/>
      <c r="ID93" s="296">
        <f t="shared" si="1481"/>
        <v>0</v>
      </c>
      <c r="IE93" s="296">
        <f t="shared" si="1482"/>
        <v>0</v>
      </c>
      <c r="IF93" s="296"/>
      <c r="IG93" s="261" t="str">
        <f t="shared" si="1483"/>
        <v/>
      </c>
      <c r="II93" s="274"/>
      <c r="IJ93" s="239" t="str">
        <f>IF(II93="","",VLOOKUP(II93,Language!$D$5:$E$100,2,0))</f>
        <v/>
      </c>
      <c r="IK93" s="275"/>
      <c r="IL93" s="239" t="str">
        <f>IF(IK93="","",VLOOKUP(IK93,Language!$D$5:$E$100,2,0))</f>
        <v/>
      </c>
      <c r="IM93" s="311"/>
      <c r="IN93" s="312"/>
      <c r="IO93" s="295"/>
      <c r="IP93" s="295"/>
      <c r="IQ93" s="296">
        <f t="shared" si="1484"/>
        <v>0</v>
      </c>
      <c r="IR93" s="296">
        <f t="shared" si="1485"/>
        <v>0</v>
      </c>
      <c r="IS93" s="296"/>
      <c r="IT93" s="261" t="str">
        <f t="shared" si="1486"/>
        <v/>
      </c>
      <c r="IV93" s="274"/>
      <c r="IW93" s="239" t="str">
        <f>IF(IV93="","",VLOOKUP(IV93,Language!$D$5:$E$100,2,0))</f>
        <v/>
      </c>
      <c r="IX93" s="275"/>
      <c r="IY93" s="239" t="str">
        <f>IF(IX93="","",VLOOKUP(IX93,Language!$D$5:$E$100,2,0))</f>
        <v/>
      </c>
      <c r="IZ93" s="311"/>
      <c r="JA93" s="312"/>
      <c r="JB93" s="295"/>
      <c r="JC93" s="295"/>
      <c r="JD93" s="296">
        <f t="shared" si="1487"/>
        <v>0</v>
      </c>
      <c r="JE93" s="296">
        <f t="shared" si="1488"/>
        <v>0</v>
      </c>
      <c r="JF93" s="296"/>
      <c r="JG93" s="261" t="str">
        <f t="shared" si="1489"/>
        <v/>
      </c>
      <c r="JI93" s="274"/>
      <c r="JJ93" s="239" t="str">
        <f>IF(JI93="","",VLOOKUP(JI93,Language!$D$5:$E$100,2,0))</f>
        <v/>
      </c>
      <c r="JK93" s="275"/>
      <c r="JL93" s="239" t="str">
        <f>IF(JK93="","",VLOOKUP(JK93,Language!$D$5:$E$100,2,0))</f>
        <v/>
      </c>
      <c r="JM93" s="311"/>
      <c r="JN93" s="312"/>
      <c r="JO93" s="295"/>
      <c r="JP93" s="295"/>
      <c r="JQ93" s="296">
        <f t="shared" si="1490"/>
        <v>0</v>
      </c>
      <c r="JR93" s="296">
        <f t="shared" si="1491"/>
        <v>0</v>
      </c>
      <c r="JS93" s="296"/>
      <c r="JT93" s="261" t="str">
        <f t="shared" si="1492"/>
        <v/>
      </c>
      <c r="JV93" s="274"/>
      <c r="JW93" s="239" t="str">
        <f>IF(JV93="","",VLOOKUP(JV93,Language!$D$5:$E$100,2,0))</f>
        <v/>
      </c>
      <c r="JX93" s="275"/>
      <c r="JY93" s="239" t="str">
        <f>IF(JX93="","",VLOOKUP(JX93,Language!$D$5:$E$100,2,0))</f>
        <v/>
      </c>
      <c r="JZ93" s="311"/>
      <c r="KA93" s="312"/>
      <c r="KB93" s="295"/>
      <c r="KC93" s="295"/>
      <c r="KD93" s="296">
        <f t="shared" si="1493"/>
        <v>0</v>
      </c>
      <c r="KE93" s="296">
        <f t="shared" si="1494"/>
        <v>0</v>
      </c>
      <c r="KF93" s="296"/>
      <c r="KG93" s="261" t="str">
        <f t="shared" si="1495"/>
        <v/>
      </c>
      <c r="KI93" s="274"/>
      <c r="KJ93" s="239" t="str">
        <f>IF(KI93="","",VLOOKUP(KI93,Language!$D$5:$E$100,2,0))</f>
        <v/>
      </c>
      <c r="KK93" s="275"/>
      <c r="KL93" s="239" t="str">
        <f>IF(KK93="","",VLOOKUP(KK93,Language!$D$5:$E$100,2,0))</f>
        <v/>
      </c>
      <c r="KM93" s="311"/>
      <c r="KN93" s="312"/>
      <c r="KO93" s="295"/>
      <c r="KP93" s="295"/>
      <c r="KQ93" s="296">
        <f t="shared" si="1496"/>
        <v>0</v>
      </c>
      <c r="KR93" s="296">
        <f t="shared" si="1497"/>
        <v>0</v>
      </c>
      <c r="KS93" s="296"/>
      <c r="KT93" s="261" t="str">
        <f t="shared" si="1498"/>
        <v/>
      </c>
      <c r="KV93" s="274"/>
      <c r="KW93" s="239" t="str">
        <f>IF(KV93="","",VLOOKUP(KV93,Language!$D$5:$E$100,2,0))</f>
        <v/>
      </c>
      <c r="KX93" s="275"/>
      <c r="KY93" s="239" t="str">
        <f>IF(KX93="","",VLOOKUP(KX93,Language!$D$5:$E$100,2,0))</f>
        <v/>
      </c>
      <c r="KZ93" s="311"/>
      <c r="LA93" s="312"/>
      <c r="LB93" s="295"/>
      <c r="LC93" s="295"/>
      <c r="LD93" s="296">
        <f t="shared" si="1499"/>
        <v>0</v>
      </c>
      <c r="LE93" s="296">
        <f t="shared" si="1500"/>
        <v>0</v>
      </c>
      <c r="LF93" s="296"/>
      <c r="LG93" s="261" t="str">
        <f t="shared" si="1501"/>
        <v/>
      </c>
      <c r="LI93" s="274"/>
      <c r="LJ93" s="239" t="str">
        <f>IF(LI93="","",VLOOKUP(LI93,Language!$D$5:$E$100,2,0))</f>
        <v/>
      </c>
      <c r="LK93" s="275"/>
      <c r="LL93" s="239" t="str">
        <f>IF(LK93="","",VLOOKUP(LK93,Language!$D$5:$E$100,2,0))</f>
        <v/>
      </c>
      <c r="LM93" s="311"/>
      <c r="LN93" s="312"/>
      <c r="LO93" s="295"/>
      <c r="LP93" s="295"/>
      <c r="LQ93" s="296">
        <f t="shared" si="1502"/>
        <v>0</v>
      </c>
      <c r="LR93" s="296">
        <f t="shared" si="1503"/>
        <v>0</v>
      </c>
      <c r="LS93" s="296"/>
      <c r="LT93" s="261" t="str">
        <f t="shared" si="1504"/>
        <v/>
      </c>
      <c r="LV93" s="274"/>
      <c r="LW93" s="239" t="str">
        <f>IF(LV93="","",VLOOKUP(LV93,Language!$D$5:$E$100,2,0))</f>
        <v/>
      </c>
      <c r="LX93" s="275"/>
      <c r="LY93" s="239" t="str">
        <f>IF(LX93="","",VLOOKUP(LX93,Language!$D$5:$E$100,2,0))</f>
        <v/>
      </c>
      <c r="LZ93" s="311"/>
      <c r="MA93" s="312"/>
      <c r="MB93" s="295"/>
      <c r="MC93" s="295"/>
      <c r="MD93" s="296">
        <f t="shared" si="1505"/>
        <v>0</v>
      </c>
      <c r="ME93" s="296">
        <f t="shared" si="1506"/>
        <v>0</v>
      </c>
      <c r="MF93" s="296"/>
      <c r="MG93" s="261" t="str">
        <f t="shared" si="1507"/>
        <v/>
      </c>
    </row>
    <row r="94" spans="1:345" s="231" customFormat="1" x14ac:dyDescent="0.25">
      <c r="A94" s="235"/>
      <c r="B94" s="238" t="str">
        <f>IF(C94="","",INDEX(Groups!$C$7:$C$65,MATCH(C94,Groups!$D$7:$D$65,0)))</f>
        <v/>
      </c>
      <c r="C94" s="239" t="str">
        <f>'World Cup'!$N$50</f>
        <v/>
      </c>
      <c r="D94" s="240" t="str">
        <f>IF(E94="","",INDEX(Groups!$C$7:$C$65,MATCH(E94,Groups!$D$7:$D$65,0)))</f>
        <v/>
      </c>
      <c r="E94" s="239" t="str">
        <f>'World Cup'!$O$50</f>
        <v/>
      </c>
      <c r="F94" s="241" t="str">
        <f>IF(AND('World Cup'!$N$51&lt;&gt;"",'World Cup'!$O$51&lt;&gt;""),'World Cup'!$N$51+IF(AND('World Cup'!$N$53&lt;&gt;"",'World Cup'!$O$53&lt;&gt;"",'World Cup'!$N$51='World Cup'!$O$51),'World Cup'!$N$53,0),"")</f>
        <v/>
      </c>
      <c r="G94" s="242" t="str">
        <f>IF(AND('World Cup'!$N$51&lt;&gt;"",'World Cup'!$O$51&lt;&gt;""),'World Cup'!$O$51+IF(AND('World Cup'!$N$53&lt;&gt;"",'World Cup'!$O$53&lt;&gt;"",'World Cup'!$N$51='World Cup'!$O$51),'World Cup'!$O$53,0),"")</f>
        <v/>
      </c>
      <c r="I94" s="274"/>
      <c r="J94" s="239" t="str">
        <f>IF(I94="","",VLOOKUP(I94,Language!$D$5:$E$100,2,0))</f>
        <v/>
      </c>
      <c r="K94" s="275"/>
      <c r="L94" s="239" t="str">
        <f>IF(K94="","",VLOOKUP(K94,Language!$D$5:$E$100,2,0))</f>
        <v/>
      </c>
      <c r="M94" s="311"/>
      <c r="N94" s="312"/>
      <c r="O94" s="295"/>
      <c r="P94" s="295"/>
      <c r="Q94" s="296">
        <f t="shared" si="1430"/>
        <v>0</v>
      </c>
      <c r="R94" s="296">
        <f t="shared" si="1431"/>
        <v>0</v>
      </c>
      <c r="S94" s="296"/>
      <c r="T94" s="261" t="str">
        <f t="shared" si="1432"/>
        <v/>
      </c>
      <c r="V94" s="274"/>
      <c r="W94" s="239" t="str">
        <f>IF(V94="","",VLOOKUP(V94,Language!$D$5:$E$100,2,0))</f>
        <v/>
      </c>
      <c r="X94" s="275"/>
      <c r="Y94" s="239" t="str">
        <f>IF(X94="","",VLOOKUP(X94,Language!$D$5:$E$100,2,0))</f>
        <v/>
      </c>
      <c r="Z94" s="311"/>
      <c r="AA94" s="312"/>
      <c r="AB94" s="295"/>
      <c r="AC94" s="295"/>
      <c r="AD94" s="296">
        <f t="shared" si="1433"/>
        <v>0</v>
      </c>
      <c r="AE94" s="296">
        <f t="shared" si="1434"/>
        <v>0</v>
      </c>
      <c r="AF94" s="296"/>
      <c r="AG94" s="261" t="str">
        <f t="shared" si="1435"/>
        <v/>
      </c>
      <c r="AI94" s="274"/>
      <c r="AJ94" s="239" t="str">
        <f>IF(AI94="","",VLOOKUP(AI94,Language!$D$5:$E$100,2,0))</f>
        <v/>
      </c>
      <c r="AK94" s="275"/>
      <c r="AL94" s="239" t="str">
        <f>IF(AK94="","",VLOOKUP(AK94,Language!$D$5:$E$100,2,0))</f>
        <v/>
      </c>
      <c r="AM94" s="311"/>
      <c r="AN94" s="312"/>
      <c r="AO94" s="295"/>
      <c r="AP94" s="295"/>
      <c r="AQ94" s="296">
        <f t="shared" si="1436"/>
        <v>0</v>
      </c>
      <c r="AR94" s="296">
        <f t="shared" si="1437"/>
        <v>0</v>
      </c>
      <c r="AS94" s="296"/>
      <c r="AT94" s="261" t="str">
        <f t="shared" si="1438"/>
        <v/>
      </c>
      <c r="AV94" s="274"/>
      <c r="AW94" s="239" t="str">
        <f>IF(AV94="","",VLOOKUP(AV94,Language!$D$5:$E$100,2,0))</f>
        <v/>
      </c>
      <c r="AX94" s="275"/>
      <c r="AY94" s="239" t="str">
        <f>IF(AX94="","",VLOOKUP(AX94,Language!$D$5:$E$100,2,0))</f>
        <v/>
      </c>
      <c r="AZ94" s="311"/>
      <c r="BA94" s="312"/>
      <c r="BB94" s="295"/>
      <c r="BC94" s="295"/>
      <c r="BD94" s="296">
        <f t="shared" si="1439"/>
        <v>0</v>
      </c>
      <c r="BE94" s="296">
        <f t="shared" si="1440"/>
        <v>0</v>
      </c>
      <c r="BF94" s="296"/>
      <c r="BG94" s="261" t="str">
        <f t="shared" si="1441"/>
        <v/>
      </c>
      <c r="BI94" s="274"/>
      <c r="BJ94" s="239" t="str">
        <f>IF(BI94="","",VLOOKUP(BI94,Language!$D$5:$E$100,2,0))</f>
        <v/>
      </c>
      <c r="BK94" s="275"/>
      <c r="BL94" s="239" t="str">
        <f>IF(BK94="","",VLOOKUP(BK94,Language!$D$5:$E$100,2,0))</f>
        <v/>
      </c>
      <c r="BM94" s="311"/>
      <c r="BN94" s="312"/>
      <c r="BO94" s="295"/>
      <c r="BP94" s="295"/>
      <c r="BQ94" s="296">
        <f t="shared" si="1442"/>
        <v>0</v>
      </c>
      <c r="BR94" s="296">
        <f t="shared" si="1443"/>
        <v>0</v>
      </c>
      <c r="BS94" s="296"/>
      <c r="BT94" s="261" t="str">
        <f t="shared" si="1444"/>
        <v/>
      </c>
      <c r="BV94" s="274"/>
      <c r="BW94" s="239" t="str">
        <f>IF(BV94="","",VLOOKUP(BV94,Language!$D$5:$E$100,2,0))</f>
        <v/>
      </c>
      <c r="BX94" s="275"/>
      <c r="BY94" s="239" t="str">
        <f>IF(BX94="","",VLOOKUP(BX94,Language!$D$5:$E$100,2,0))</f>
        <v/>
      </c>
      <c r="BZ94" s="311"/>
      <c r="CA94" s="312"/>
      <c r="CB94" s="295"/>
      <c r="CC94" s="295"/>
      <c r="CD94" s="296">
        <f t="shared" si="1445"/>
        <v>0</v>
      </c>
      <c r="CE94" s="296">
        <f t="shared" si="1446"/>
        <v>0</v>
      </c>
      <c r="CF94" s="296"/>
      <c r="CG94" s="261" t="str">
        <f t="shared" si="1447"/>
        <v/>
      </c>
      <c r="CI94" s="274"/>
      <c r="CJ94" s="239" t="str">
        <f>IF(CI94="","",VLOOKUP(CI94,Language!$D$5:$E$100,2,0))</f>
        <v/>
      </c>
      <c r="CK94" s="275"/>
      <c r="CL94" s="239" t="str">
        <f>IF(CK94="","",VLOOKUP(CK94,Language!$D$5:$E$100,2,0))</f>
        <v/>
      </c>
      <c r="CM94" s="311"/>
      <c r="CN94" s="312"/>
      <c r="CO94" s="295"/>
      <c r="CP94" s="295"/>
      <c r="CQ94" s="296">
        <f t="shared" si="1448"/>
        <v>0</v>
      </c>
      <c r="CR94" s="296">
        <f t="shared" si="1449"/>
        <v>0</v>
      </c>
      <c r="CS94" s="296"/>
      <c r="CT94" s="261" t="str">
        <f t="shared" si="1450"/>
        <v/>
      </c>
      <c r="CV94" s="274"/>
      <c r="CW94" s="239" t="str">
        <f>IF(CV94="","",VLOOKUP(CV94,Language!$D$5:$E$100,2,0))</f>
        <v/>
      </c>
      <c r="CX94" s="275"/>
      <c r="CY94" s="239" t="str">
        <f>IF(CX94="","",VLOOKUP(CX94,Language!$D$5:$E$100,2,0))</f>
        <v/>
      </c>
      <c r="CZ94" s="311"/>
      <c r="DA94" s="312"/>
      <c r="DB94" s="295"/>
      <c r="DC94" s="295"/>
      <c r="DD94" s="296">
        <f t="shared" si="1451"/>
        <v>0</v>
      </c>
      <c r="DE94" s="296">
        <f t="shared" si="1452"/>
        <v>0</v>
      </c>
      <c r="DF94" s="296"/>
      <c r="DG94" s="261" t="str">
        <f t="shared" si="1453"/>
        <v/>
      </c>
      <c r="DI94" s="274"/>
      <c r="DJ94" s="239" t="str">
        <f>IF(DI94="","",VLOOKUP(DI94,Language!$D$5:$E$100,2,0))</f>
        <v/>
      </c>
      <c r="DK94" s="275"/>
      <c r="DL94" s="239" t="str">
        <f>IF(DK94="","",VLOOKUP(DK94,Language!$D$5:$E$100,2,0))</f>
        <v/>
      </c>
      <c r="DM94" s="311"/>
      <c r="DN94" s="312"/>
      <c r="DO94" s="295"/>
      <c r="DP94" s="295"/>
      <c r="DQ94" s="296">
        <f t="shared" si="1454"/>
        <v>0</v>
      </c>
      <c r="DR94" s="296">
        <f t="shared" si="1455"/>
        <v>0</v>
      </c>
      <c r="DS94" s="296"/>
      <c r="DT94" s="261" t="str">
        <f t="shared" si="1456"/>
        <v/>
      </c>
      <c r="DV94" s="274"/>
      <c r="DW94" s="239" t="str">
        <f>IF(DV94="","",VLOOKUP(DV94,Language!$D$5:$E$100,2,0))</f>
        <v/>
      </c>
      <c r="DX94" s="275"/>
      <c r="DY94" s="239" t="str">
        <f>IF(DX94="","",VLOOKUP(DX94,Language!$D$5:$E$100,2,0))</f>
        <v/>
      </c>
      <c r="DZ94" s="311"/>
      <c r="EA94" s="312"/>
      <c r="EB94" s="295"/>
      <c r="EC94" s="295"/>
      <c r="ED94" s="296">
        <f t="shared" si="1457"/>
        <v>0</v>
      </c>
      <c r="EE94" s="296">
        <f t="shared" si="1458"/>
        <v>0</v>
      </c>
      <c r="EF94" s="296"/>
      <c r="EG94" s="261" t="str">
        <f t="shared" si="1459"/>
        <v/>
      </c>
      <c r="EI94" s="274"/>
      <c r="EJ94" s="239" t="str">
        <f>IF(EI94="","",VLOOKUP(EI94,Language!$D$5:$E$100,2,0))</f>
        <v/>
      </c>
      <c r="EK94" s="275"/>
      <c r="EL94" s="239" t="str">
        <f>IF(EK94="","",VLOOKUP(EK94,Language!$D$5:$E$100,2,0))</f>
        <v/>
      </c>
      <c r="EM94" s="311"/>
      <c r="EN94" s="312"/>
      <c r="EO94" s="295"/>
      <c r="EP94" s="295"/>
      <c r="EQ94" s="296">
        <f t="shared" si="1460"/>
        <v>0</v>
      </c>
      <c r="ER94" s="296">
        <f t="shared" si="1461"/>
        <v>0</v>
      </c>
      <c r="ES94" s="296"/>
      <c r="ET94" s="261" t="str">
        <f t="shared" si="1462"/>
        <v/>
      </c>
      <c r="EV94" s="274"/>
      <c r="EW94" s="239" t="str">
        <f>IF(EV94="","",VLOOKUP(EV94,Language!$D$5:$E$100,2,0))</f>
        <v/>
      </c>
      <c r="EX94" s="275"/>
      <c r="EY94" s="239" t="str">
        <f>IF(EX94="","",VLOOKUP(EX94,Language!$D$5:$E$100,2,0))</f>
        <v/>
      </c>
      <c r="EZ94" s="311"/>
      <c r="FA94" s="312"/>
      <c r="FB94" s="295"/>
      <c r="FC94" s="295"/>
      <c r="FD94" s="296">
        <f t="shared" si="1463"/>
        <v>0</v>
      </c>
      <c r="FE94" s="296">
        <f t="shared" si="1464"/>
        <v>0</v>
      </c>
      <c r="FF94" s="296"/>
      <c r="FG94" s="261" t="str">
        <f t="shared" si="1465"/>
        <v/>
      </c>
      <c r="FI94" s="274"/>
      <c r="FJ94" s="239" t="str">
        <f>IF(FI94="","",VLOOKUP(FI94,Language!$D$5:$E$100,2,0))</f>
        <v/>
      </c>
      <c r="FK94" s="275"/>
      <c r="FL94" s="239" t="str">
        <f>IF(FK94="","",VLOOKUP(FK94,Language!$D$5:$E$100,2,0))</f>
        <v/>
      </c>
      <c r="FM94" s="311"/>
      <c r="FN94" s="312"/>
      <c r="FO94" s="295"/>
      <c r="FP94" s="295"/>
      <c r="FQ94" s="296">
        <f t="shared" si="1466"/>
        <v>0</v>
      </c>
      <c r="FR94" s="296">
        <f t="shared" si="1467"/>
        <v>0</v>
      </c>
      <c r="FS94" s="296"/>
      <c r="FT94" s="261" t="str">
        <f t="shared" si="1468"/>
        <v/>
      </c>
      <c r="FV94" s="274"/>
      <c r="FW94" s="239" t="str">
        <f>IF(FV94="","",VLOOKUP(FV94,Language!$D$5:$E$100,2,0))</f>
        <v/>
      </c>
      <c r="FX94" s="275"/>
      <c r="FY94" s="239" t="str">
        <f>IF(FX94="","",VLOOKUP(FX94,Language!$D$5:$E$100,2,0))</f>
        <v/>
      </c>
      <c r="FZ94" s="311"/>
      <c r="GA94" s="312"/>
      <c r="GB94" s="295"/>
      <c r="GC94" s="295"/>
      <c r="GD94" s="296">
        <f t="shared" si="1469"/>
        <v>0</v>
      </c>
      <c r="GE94" s="296">
        <f t="shared" si="1470"/>
        <v>0</v>
      </c>
      <c r="GF94" s="296"/>
      <c r="GG94" s="261" t="str">
        <f t="shared" si="1471"/>
        <v/>
      </c>
      <c r="GI94" s="274"/>
      <c r="GJ94" s="239" t="str">
        <f>IF(GI94="","",VLOOKUP(GI94,Language!$D$5:$E$100,2,0))</f>
        <v/>
      </c>
      <c r="GK94" s="275"/>
      <c r="GL94" s="239" t="str">
        <f>IF(GK94="","",VLOOKUP(GK94,Language!$D$5:$E$100,2,0))</f>
        <v/>
      </c>
      <c r="GM94" s="311"/>
      <c r="GN94" s="312"/>
      <c r="GO94" s="295"/>
      <c r="GP94" s="295"/>
      <c r="GQ94" s="296">
        <f t="shared" si="1472"/>
        <v>0</v>
      </c>
      <c r="GR94" s="296">
        <f t="shared" si="1473"/>
        <v>0</v>
      </c>
      <c r="GS94" s="296"/>
      <c r="GT94" s="261" t="str">
        <f t="shared" si="1474"/>
        <v/>
      </c>
      <c r="GV94" s="274"/>
      <c r="GW94" s="239" t="str">
        <f>IF(GV94="","",VLOOKUP(GV94,Language!$D$5:$E$100,2,0))</f>
        <v/>
      </c>
      <c r="GX94" s="275"/>
      <c r="GY94" s="239" t="str">
        <f>IF(GX94="","",VLOOKUP(GX94,Language!$D$5:$E$100,2,0))</f>
        <v/>
      </c>
      <c r="GZ94" s="311"/>
      <c r="HA94" s="312"/>
      <c r="HB94" s="295"/>
      <c r="HC94" s="295"/>
      <c r="HD94" s="296">
        <f t="shared" si="1475"/>
        <v>0</v>
      </c>
      <c r="HE94" s="296">
        <f t="shared" si="1476"/>
        <v>0</v>
      </c>
      <c r="HF94" s="296"/>
      <c r="HG94" s="261" t="str">
        <f t="shared" si="1477"/>
        <v/>
      </c>
      <c r="HI94" s="274"/>
      <c r="HJ94" s="239" t="str">
        <f>IF(HI94="","",VLOOKUP(HI94,Language!$D$5:$E$100,2,0))</f>
        <v/>
      </c>
      <c r="HK94" s="275"/>
      <c r="HL94" s="239" t="str">
        <f>IF(HK94="","",VLOOKUP(HK94,Language!$D$5:$E$100,2,0))</f>
        <v/>
      </c>
      <c r="HM94" s="311"/>
      <c r="HN94" s="312"/>
      <c r="HO94" s="295"/>
      <c r="HP94" s="295"/>
      <c r="HQ94" s="296">
        <f t="shared" si="1478"/>
        <v>0</v>
      </c>
      <c r="HR94" s="296">
        <f t="shared" si="1479"/>
        <v>0</v>
      </c>
      <c r="HS94" s="296"/>
      <c r="HT94" s="261" t="str">
        <f t="shared" si="1480"/>
        <v/>
      </c>
      <c r="HV94" s="274"/>
      <c r="HW94" s="239" t="str">
        <f>IF(HV94="","",VLOOKUP(HV94,Language!$D$5:$E$100,2,0))</f>
        <v/>
      </c>
      <c r="HX94" s="275"/>
      <c r="HY94" s="239" t="str">
        <f>IF(HX94="","",VLOOKUP(HX94,Language!$D$5:$E$100,2,0))</f>
        <v/>
      </c>
      <c r="HZ94" s="311"/>
      <c r="IA94" s="312"/>
      <c r="IB94" s="295"/>
      <c r="IC94" s="295"/>
      <c r="ID94" s="296">
        <f t="shared" si="1481"/>
        <v>0</v>
      </c>
      <c r="IE94" s="296">
        <f t="shared" si="1482"/>
        <v>0</v>
      </c>
      <c r="IF94" s="296"/>
      <c r="IG94" s="261" t="str">
        <f t="shared" si="1483"/>
        <v/>
      </c>
      <c r="II94" s="274"/>
      <c r="IJ94" s="239" t="str">
        <f>IF(II94="","",VLOOKUP(II94,Language!$D$5:$E$100,2,0))</f>
        <v/>
      </c>
      <c r="IK94" s="275"/>
      <c r="IL94" s="239" t="str">
        <f>IF(IK94="","",VLOOKUP(IK94,Language!$D$5:$E$100,2,0))</f>
        <v/>
      </c>
      <c r="IM94" s="311"/>
      <c r="IN94" s="312"/>
      <c r="IO94" s="295"/>
      <c r="IP94" s="295"/>
      <c r="IQ94" s="296">
        <f t="shared" si="1484"/>
        <v>0</v>
      </c>
      <c r="IR94" s="296">
        <f t="shared" si="1485"/>
        <v>0</v>
      </c>
      <c r="IS94" s="296"/>
      <c r="IT94" s="261" t="str">
        <f t="shared" si="1486"/>
        <v/>
      </c>
      <c r="IV94" s="274"/>
      <c r="IW94" s="239" t="str">
        <f>IF(IV94="","",VLOOKUP(IV94,Language!$D$5:$E$100,2,0))</f>
        <v/>
      </c>
      <c r="IX94" s="275"/>
      <c r="IY94" s="239" t="str">
        <f>IF(IX94="","",VLOOKUP(IX94,Language!$D$5:$E$100,2,0))</f>
        <v/>
      </c>
      <c r="IZ94" s="311"/>
      <c r="JA94" s="312"/>
      <c r="JB94" s="295"/>
      <c r="JC94" s="295"/>
      <c r="JD94" s="296">
        <f t="shared" si="1487"/>
        <v>0</v>
      </c>
      <c r="JE94" s="296">
        <f t="shared" si="1488"/>
        <v>0</v>
      </c>
      <c r="JF94" s="296"/>
      <c r="JG94" s="261" t="str">
        <f t="shared" si="1489"/>
        <v/>
      </c>
      <c r="JI94" s="274"/>
      <c r="JJ94" s="239" t="str">
        <f>IF(JI94="","",VLOOKUP(JI94,Language!$D$5:$E$100,2,0))</f>
        <v/>
      </c>
      <c r="JK94" s="275"/>
      <c r="JL94" s="239" t="str">
        <f>IF(JK94="","",VLOOKUP(JK94,Language!$D$5:$E$100,2,0))</f>
        <v/>
      </c>
      <c r="JM94" s="311"/>
      <c r="JN94" s="312"/>
      <c r="JO94" s="295"/>
      <c r="JP94" s="295"/>
      <c r="JQ94" s="296">
        <f t="shared" si="1490"/>
        <v>0</v>
      </c>
      <c r="JR94" s="296">
        <f t="shared" si="1491"/>
        <v>0</v>
      </c>
      <c r="JS94" s="296"/>
      <c r="JT94" s="261" t="str">
        <f t="shared" si="1492"/>
        <v/>
      </c>
      <c r="JV94" s="274"/>
      <c r="JW94" s="239" t="str">
        <f>IF(JV94="","",VLOOKUP(JV94,Language!$D$5:$E$100,2,0))</f>
        <v/>
      </c>
      <c r="JX94" s="275"/>
      <c r="JY94" s="239" t="str">
        <f>IF(JX94="","",VLOOKUP(JX94,Language!$D$5:$E$100,2,0))</f>
        <v/>
      </c>
      <c r="JZ94" s="311"/>
      <c r="KA94" s="312"/>
      <c r="KB94" s="295"/>
      <c r="KC94" s="295"/>
      <c r="KD94" s="296">
        <f t="shared" si="1493"/>
        <v>0</v>
      </c>
      <c r="KE94" s="296">
        <f t="shared" si="1494"/>
        <v>0</v>
      </c>
      <c r="KF94" s="296"/>
      <c r="KG94" s="261" t="str">
        <f t="shared" si="1495"/>
        <v/>
      </c>
      <c r="KI94" s="274"/>
      <c r="KJ94" s="239" t="str">
        <f>IF(KI94="","",VLOOKUP(KI94,Language!$D$5:$E$100,2,0))</f>
        <v/>
      </c>
      <c r="KK94" s="275"/>
      <c r="KL94" s="239" t="str">
        <f>IF(KK94="","",VLOOKUP(KK94,Language!$D$5:$E$100,2,0))</f>
        <v/>
      </c>
      <c r="KM94" s="311"/>
      <c r="KN94" s="312"/>
      <c r="KO94" s="295"/>
      <c r="KP94" s="295"/>
      <c r="KQ94" s="296">
        <f t="shared" si="1496"/>
        <v>0</v>
      </c>
      <c r="KR94" s="296">
        <f t="shared" si="1497"/>
        <v>0</v>
      </c>
      <c r="KS94" s="296"/>
      <c r="KT94" s="261" t="str">
        <f t="shared" si="1498"/>
        <v/>
      </c>
      <c r="KV94" s="274"/>
      <c r="KW94" s="239" t="str">
        <f>IF(KV94="","",VLOOKUP(KV94,Language!$D$5:$E$100,2,0))</f>
        <v/>
      </c>
      <c r="KX94" s="275"/>
      <c r="KY94" s="239" t="str">
        <f>IF(KX94="","",VLOOKUP(KX94,Language!$D$5:$E$100,2,0))</f>
        <v/>
      </c>
      <c r="KZ94" s="311"/>
      <c r="LA94" s="312"/>
      <c r="LB94" s="295"/>
      <c r="LC94" s="295"/>
      <c r="LD94" s="296">
        <f t="shared" si="1499"/>
        <v>0</v>
      </c>
      <c r="LE94" s="296">
        <f t="shared" si="1500"/>
        <v>0</v>
      </c>
      <c r="LF94" s="296"/>
      <c r="LG94" s="261" t="str">
        <f t="shared" si="1501"/>
        <v/>
      </c>
      <c r="LI94" s="274"/>
      <c r="LJ94" s="239" t="str">
        <f>IF(LI94="","",VLOOKUP(LI94,Language!$D$5:$E$100,2,0))</f>
        <v/>
      </c>
      <c r="LK94" s="275"/>
      <c r="LL94" s="239" t="str">
        <f>IF(LK94="","",VLOOKUP(LK94,Language!$D$5:$E$100,2,0))</f>
        <v/>
      </c>
      <c r="LM94" s="311"/>
      <c r="LN94" s="312"/>
      <c r="LO94" s="295"/>
      <c r="LP94" s="295"/>
      <c r="LQ94" s="296">
        <f t="shared" si="1502"/>
        <v>0</v>
      </c>
      <c r="LR94" s="296">
        <f t="shared" si="1503"/>
        <v>0</v>
      </c>
      <c r="LS94" s="296"/>
      <c r="LT94" s="261" t="str">
        <f t="shared" si="1504"/>
        <v/>
      </c>
      <c r="LV94" s="274"/>
      <c r="LW94" s="239" t="str">
        <f>IF(LV94="","",VLOOKUP(LV94,Language!$D$5:$E$100,2,0))</f>
        <v/>
      </c>
      <c r="LX94" s="275"/>
      <c r="LY94" s="239" t="str">
        <f>IF(LX94="","",VLOOKUP(LX94,Language!$D$5:$E$100,2,0))</f>
        <v/>
      </c>
      <c r="LZ94" s="311"/>
      <c r="MA94" s="312"/>
      <c r="MB94" s="295"/>
      <c r="MC94" s="295"/>
      <c r="MD94" s="296">
        <f t="shared" si="1505"/>
        <v>0</v>
      </c>
      <c r="ME94" s="296">
        <f t="shared" si="1506"/>
        <v>0</v>
      </c>
      <c r="MF94" s="296"/>
      <c r="MG94" s="261" t="str">
        <f t="shared" si="1507"/>
        <v/>
      </c>
    </row>
    <row r="95" spans="1:345" s="231" customFormat="1" x14ac:dyDescent="0.25">
      <c r="A95" s="235"/>
      <c r="B95" s="238" t="str">
        <f>IF(C95="","",INDEX(Groups!$C$7:$C$65,MATCH(C95,Groups!$D$7:$D$65,0)))</f>
        <v/>
      </c>
      <c r="C95" s="239" t="str">
        <f>'World Cup'!$Q$50</f>
        <v/>
      </c>
      <c r="D95" s="240" t="str">
        <f>IF(E95="","",INDEX(Groups!$C$7:$C$65,MATCH(E95,Groups!$D$7:$D$65,0)))</f>
        <v/>
      </c>
      <c r="E95" s="239" t="str">
        <f>'World Cup'!$R$50</f>
        <v/>
      </c>
      <c r="F95" s="241" t="str">
        <f>IF(AND('World Cup'!$Q$51&lt;&gt;"",'World Cup'!$R$51&lt;&gt;""),'World Cup'!$Q$51+IF(AND('World Cup'!$Q$53&lt;&gt;"",'World Cup'!$R$53&lt;&gt;"",'World Cup'!$Q$51='World Cup'!$R$51),'World Cup'!$Q$53,0),"")</f>
        <v/>
      </c>
      <c r="G95" s="242" t="str">
        <f>IF(AND('World Cup'!$Q$51&lt;&gt;"",'World Cup'!$R$51&lt;&gt;""),'World Cup'!$R$51+IF(AND('World Cup'!$Q$53&lt;&gt;"",'World Cup'!$R$53&lt;&gt;"",'World Cup'!$Q$51='World Cup'!$R$51),'World Cup'!$R$53,0),"")</f>
        <v/>
      </c>
      <c r="I95" s="274"/>
      <c r="J95" s="239" t="str">
        <f>IF(I95="","",VLOOKUP(I95,Language!$D$5:$E$100,2,0))</f>
        <v/>
      </c>
      <c r="K95" s="275"/>
      <c r="L95" s="239" t="str">
        <f>IF(K95="","",VLOOKUP(K95,Language!$D$5:$E$100,2,0))</f>
        <v/>
      </c>
      <c r="M95" s="311"/>
      <c r="N95" s="312"/>
      <c r="O95" s="295"/>
      <c r="P95" s="295"/>
      <c r="Q95" s="296">
        <f t="shared" si="1430"/>
        <v>0</v>
      </c>
      <c r="R95" s="296">
        <f t="shared" si="1431"/>
        <v>0</v>
      </c>
      <c r="S95" s="296"/>
      <c r="T95" s="261" t="str">
        <f t="shared" si="1432"/>
        <v/>
      </c>
      <c r="V95" s="274"/>
      <c r="W95" s="239" t="str">
        <f>IF(V95="","",VLOOKUP(V95,Language!$D$5:$E$100,2,0))</f>
        <v/>
      </c>
      <c r="X95" s="275"/>
      <c r="Y95" s="239" t="str">
        <f>IF(X95="","",VLOOKUP(X95,Language!$D$5:$E$100,2,0))</f>
        <v/>
      </c>
      <c r="Z95" s="311"/>
      <c r="AA95" s="312"/>
      <c r="AB95" s="295"/>
      <c r="AC95" s="295"/>
      <c r="AD95" s="296">
        <f t="shared" si="1433"/>
        <v>0</v>
      </c>
      <c r="AE95" s="296">
        <f t="shared" si="1434"/>
        <v>0</v>
      </c>
      <c r="AF95" s="296"/>
      <c r="AG95" s="261" t="str">
        <f t="shared" si="1435"/>
        <v/>
      </c>
      <c r="AI95" s="274"/>
      <c r="AJ95" s="239" t="str">
        <f>IF(AI95="","",VLOOKUP(AI95,Language!$D$5:$E$100,2,0))</f>
        <v/>
      </c>
      <c r="AK95" s="275"/>
      <c r="AL95" s="239" t="str">
        <f>IF(AK95="","",VLOOKUP(AK95,Language!$D$5:$E$100,2,0))</f>
        <v/>
      </c>
      <c r="AM95" s="311"/>
      <c r="AN95" s="312"/>
      <c r="AO95" s="295"/>
      <c r="AP95" s="295"/>
      <c r="AQ95" s="296">
        <f t="shared" si="1436"/>
        <v>0</v>
      </c>
      <c r="AR95" s="296">
        <f t="shared" si="1437"/>
        <v>0</v>
      </c>
      <c r="AS95" s="296"/>
      <c r="AT95" s="261" t="str">
        <f t="shared" si="1438"/>
        <v/>
      </c>
      <c r="AV95" s="274"/>
      <c r="AW95" s="239" t="str">
        <f>IF(AV95="","",VLOOKUP(AV95,Language!$D$5:$E$100,2,0))</f>
        <v/>
      </c>
      <c r="AX95" s="275"/>
      <c r="AY95" s="239" t="str">
        <f>IF(AX95="","",VLOOKUP(AX95,Language!$D$5:$E$100,2,0))</f>
        <v/>
      </c>
      <c r="AZ95" s="311"/>
      <c r="BA95" s="312"/>
      <c r="BB95" s="295"/>
      <c r="BC95" s="295"/>
      <c r="BD95" s="296">
        <f t="shared" si="1439"/>
        <v>0</v>
      </c>
      <c r="BE95" s="296">
        <f t="shared" si="1440"/>
        <v>0</v>
      </c>
      <c r="BF95" s="296"/>
      <c r="BG95" s="261" t="str">
        <f t="shared" si="1441"/>
        <v/>
      </c>
      <c r="BI95" s="274"/>
      <c r="BJ95" s="239" t="str">
        <f>IF(BI95="","",VLOOKUP(BI95,Language!$D$5:$E$100,2,0))</f>
        <v/>
      </c>
      <c r="BK95" s="275"/>
      <c r="BL95" s="239" t="str">
        <f>IF(BK95="","",VLOOKUP(BK95,Language!$D$5:$E$100,2,0))</f>
        <v/>
      </c>
      <c r="BM95" s="311"/>
      <c r="BN95" s="312"/>
      <c r="BO95" s="295"/>
      <c r="BP95" s="295"/>
      <c r="BQ95" s="296">
        <f t="shared" si="1442"/>
        <v>0</v>
      </c>
      <c r="BR95" s="296">
        <f t="shared" si="1443"/>
        <v>0</v>
      </c>
      <c r="BS95" s="296"/>
      <c r="BT95" s="261" t="str">
        <f t="shared" si="1444"/>
        <v/>
      </c>
      <c r="BV95" s="274"/>
      <c r="BW95" s="239" t="str">
        <f>IF(BV95="","",VLOOKUP(BV95,Language!$D$5:$E$100,2,0))</f>
        <v/>
      </c>
      <c r="BX95" s="275"/>
      <c r="BY95" s="239" t="str">
        <f>IF(BX95="","",VLOOKUP(BX95,Language!$D$5:$E$100,2,0))</f>
        <v/>
      </c>
      <c r="BZ95" s="311"/>
      <c r="CA95" s="312"/>
      <c r="CB95" s="295"/>
      <c r="CC95" s="295"/>
      <c r="CD95" s="296">
        <f t="shared" si="1445"/>
        <v>0</v>
      </c>
      <c r="CE95" s="296">
        <f t="shared" si="1446"/>
        <v>0</v>
      </c>
      <c r="CF95" s="296"/>
      <c r="CG95" s="261" t="str">
        <f t="shared" si="1447"/>
        <v/>
      </c>
      <c r="CI95" s="274"/>
      <c r="CJ95" s="239" t="str">
        <f>IF(CI95="","",VLOOKUP(CI95,Language!$D$5:$E$100,2,0))</f>
        <v/>
      </c>
      <c r="CK95" s="275"/>
      <c r="CL95" s="239" t="str">
        <f>IF(CK95="","",VLOOKUP(CK95,Language!$D$5:$E$100,2,0))</f>
        <v/>
      </c>
      <c r="CM95" s="311"/>
      <c r="CN95" s="312"/>
      <c r="CO95" s="295"/>
      <c r="CP95" s="295"/>
      <c r="CQ95" s="296">
        <f t="shared" si="1448"/>
        <v>0</v>
      </c>
      <c r="CR95" s="296">
        <f t="shared" si="1449"/>
        <v>0</v>
      </c>
      <c r="CS95" s="296"/>
      <c r="CT95" s="261" t="str">
        <f t="shared" si="1450"/>
        <v/>
      </c>
      <c r="CV95" s="274"/>
      <c r="CW95" s="239" t="str">
        <f>IF(CV95="","",VLOOKUP(CV95,Language!$D$5:$E$100,2,0))</f>
        <v/>
      </c>
      <c r="CX95" s="275"/>
      <c r="CY95" s="239" t="str">
        <f>IF(CX95="","",VLOOKUP(CX95,Language!$D$5:$E$100,2,0))</f>
        <v/>
      </c>
      <c r="CZ95" s="311"/>
      <c r="DA95" s="312"/>
      <c r="DB95" s="295"/>
      <c r="DC95" s="295"/>
      <c r="DD95" s="296">
        <f t="shared" si="1451"/>
        <v>0</v>
      </c>
      <c r="DE95" s="296">
        <f t="shared" si="1452"/>
        <v>0</v>
      </c>
      <c r="DF95" s="296"/>
      <c r="DG95" s="261" t="str">
        <f t="shared" si="1453"/>
        <v/>
      </c>
      <c r="DI95" s="274"/>
      <c r="DJ95" s="239" t="str">
        <f>IF(DI95="","",VLOOKUP(DI95,Language!$D$5:$E$100,2,0))</f>
        <v/>
      </c>
      <c r="DK95" s="275"/>
      <c r="DL95" s="239" t="str">
        <f>IF(DK95="","",VLOOKUP(DK95,Language!$D$5:$E$100,2,0))</f>
        <v/>
      </c>
      <c r="DM95" s="311"/>
      <c r="DN95" s="312"/>
      <c r="DO95" s="295"/>
      <c r="DP95" s="295"/>
      <c r="DQ95" s="296">
        <f t="shared" si="1454"/>
        <v>0</v>
      </c>
      <c r="DR95" s="296">
        <f t="shared" si="1455"/>
        <v>0</v>
      </c>
      <c r="DS95" s="296"/>
      <c r="DT95" s="261" t="str">
        <f t="shared" si="1456"/>
        <v/>
      </c>
      <c r="DV95" s="274"/>
      <c r="DW95" s="239" t="str">
        <f>IF(DV95="","",VLOOKUP(DV95,Language!$D$5:$E$100,2,0))</f>
        <v/>
      </c>
      <c r="DX95" s="275"/>
      <c r="DY95" s="239" t="str">
        <f>IF(DX95="","",VLOOKUP(DX95,Language!$D$5:$E$100,2,0))</f>
        <v/>
      </c>
      <c r="DZ95" s="311"/>
      <c r="EA95" s="312"/>
      <c r="EB95" s="295"/>
      <c r="EC95" s="295"/>
      <c r="ED95" s="296">
        <f t="shared" si="1457"/>
        <v>0</v>
      </c>
      <c r="EE95" s="296">
        <f t="shared" si="1458"/>
        <v>0</v>
      </c>
      <c r="EF95" s="296"/>
      <c r="EG95" s="261" t="str">
        <f t="shared" si="1459"/>
        <v/>
      </c>
      <c r="EI95" s="274"/>
      <c r="EJ95" s="239" t="str">
        <f>IF(EI95="","",VLOOKUP(EI95,Language!$D$5:$E$100,2,0))</f>
        <v/>
      </c>
      <c r="EK95" s="275"/>
      <c r="EL95" s="239" t="str">
        <f>IF(EK95="","",VLOOKUP(EK95,Language!$D$5:$E$100,2,0))</f>
        <v/>
      </c>
      <c r="EM95" s="311"/>
      <c r="EN95" s="312"/>
      <c r="EO95" s="295"/>
      <c r="EP95" s="295"/>
      <c r="EQ95" s="296">
        <f t="shared" si="1460"/>
        <v>0</v>
      </c>
      <c r="ER95" s="296">
        <f t="shared" si="1461"/>
        <v>0</v>
      </c>
      <c r="ES95" s="296"/>
      <c r="ET95" s="261" t="str">
        <f t="shared" si="1462"/>
        <v/>
      </c>
      <c r="EV95" s="274"/>
      <c r="EW95" s="239" t="str">
        <f>IF(EV95="","",VLOOKUP(EV95,Language!$D$5:$E$100,2,0))</f>
        <v/>
      </c>
      <c r="EX95" s="275"/>
      <c r="EY95" s="239" t="str">
        <f>IF(EX95="","",VLOOKUP(EX95,Language!$D$5:$E$100,2,0))</f>
        <v/>
      </c>
      <c r="EZ95" s="311"/>
      <c r="FA95" s="312"/>
      <c r="FB95" s="295"/>
      <c r="FC95" s="295"/>
      <c r="FD95" s="296">
        <f t="shared" si="1463"/>
        <v>0</v>
      </c>
      <c r="FE95" s="296">
        <f t="shared" si="1464"/>
        <v>0</v>
      </c>
      <c r="FF95" s="296"/>
      <c r="FG95" s="261" t="str">
        <f t="shared" si="1465"/>
        <v/>
      </c>
      <c r="FI95" s="274"/>
      <c r="FJ95" s="239" t="str">
        <f>IF(FI95="","",VLOOKUP(FI95,Language!$D$5:$E$100,2,0))</f>
        <v/>
      </c>
      <c r="FK95" s="275"/>
      <c r="FL95" s="239" t="str">
        <f>IF(FK95="","",VLOOKUP(FK95,Language!$D$5:$E$100,2,0))</f>
        <v/>
      </c>
      <c r="FM95" s="311"/>
      <c r="FN95" s="312"/>
      <c r="FO95" s="295"/>
      <c r="FP95" s="295"/>
      <c r="FQ95" s="296">
        <f t="shared" si="1466"/>
        <v>0</v>
      </c>
      <c r="FR95" s="296">
        <f t="shared" si="1467"/>
        <v>0</v>
      </c>
      <c r="FS95" s="296"/>
      <c r="FT95" s="261" t="str">
        <f t="shared" si="1468"/>
        <v/>
      </c>
      <c r="FV95" s="274"/>
      <c r="FW95" s="239" t="str">
        <f>IF(FV95="","",VLOOKUP(FV95,Language!$D$5:$E$100,2,0))</f>
        <v/>
      </c>
      <c r="FX95" s="275"/>
      <c r="FY95" s="239" t="str">
        <f>IF(FX95="","",VLOOKUP(FX95,Language!$D$5:$E$100,2,0))</f>
        <v/>
      </c>
      <c r="FZ95" s="311"/>
      <c r="GA95" s="312"/>
      <c r="GB95" s="295"/>
      <c r="GC95" s="295"/>
      <c r="GD95" s="296">
        <f t="shared" si="1469"/>
        <v>0</v>
      </c>
      <c r="GE95" s="296">
        <f t="shared" si="1470"/>
        <v>0</v>
      </c>
      <c r="GF95" s="296"/>
      <c r="GG95" s="261" t="str">
        <f t="shared" si="1471"/>
        <v/>
      </c>
      <c r="GI95" s="274"/>
      <c r="GJ95" s="239" t="str">
        <f>IF(GI95="","",VLOOKUP(GI95,Language!$D$5:$E$100,2,0))</f>
        <v/>
      </c>
      <c r="GK95" s="275"/>
      <c r="GL95" s="239" t="str">
        <f>IF(GK95="","",VLOOKUP(GK95,Language!$D$5:$E$100,2,0))</f>
        <v/>
      </c>
      <c r="GM95" s="311"/>
      <c r="GN95" s="312"/>
      <c r="GO95" s="295"/>
      <c r="GP95" s="295"/>
      <c r="GQ95" s="296">
        <f t="shared" si="1472"/>
        <v>0</v>
      </c>
      <c r="GR95" s="296">
        <f t="shared" si="1473"/>
        <v>0</v>
      </c>
      <c r="GS95" s="296"/>
      <c r="GT95" s="261" t="str">
        <f t="shared" si="1474"/>
        <v/>
      </c>
      <c r="GV95" s="274"/>
      <c r="GW95" s="239" t="str">
        <f>IF(GV95="","",VLOOKUP(GV95,Language!$D$5:$E$100,2,0))</f>
        <v/>
      </c>
      <c r="GX95" s="275"/>
      <c r="GY95" s="239" t="str">
        <f>IF(GX95="","",VLOOKUP(GX95,Language!$D$5:$E$100,2,0))</f>
        <v/>
      </c>
      <c r="GZ95" s="311"/>
      <c r="HA95" s="312"/>
      <c r="HB95" s="295"/>
      <c r="HC95" s="295"/>
      <c r="HD95" s="296">
        <f t="shared" si="1475"/>
        <v>0</v>
      </c>
      <c r="HE95" s="296">
        <f t="shared" si="1476"/>
        <v>0</v>
      </c>
      <c r="HF95" s="296"/>
      <c r="HG95" s="261" t="str">
        <f t="shared" si="1477"/>
        <v/>
      </c>
      <c r="HI95" s="274"/>
      <c r="HJ95" s="239" t="str">
        <f>IF(HI95="","",VLOOKUP(HI95,Language!$D$5:$E$100,2,0))</f>
        <v/>
      </c>
      <c r="HK95" s="275"/>
      <c r="HL95" s="239" t="str">
        <f>IF(HK95="","",VLOOKUP(HK95,Language!$D$5:$E$100,2,0))</f>
        <v/>
      </c>
      <c r="HM95" s="311"/>
      <c r="HN95" s="312"/>
      <c r="HO95" s="295"/>
      <c r="HP95" s="295"/>
      <c r="HQ95" s="296">
        <f t="shared" si="1478"/>
        <v>0</v>
      </c>
      <c r="HR95" s="296">
        <f t="shared" si="1479"/>
        <v>0</v>
      </c>
      <c r="HS95" s="296"/>
      <c r="HT95" s="261" t="str">
        <f t="shared" si="1480"/>
        <v/>
      </c>
      <c r="HV95" s="274"/>
      <c r="HW95" s="239" t="str">
        <f>IF(HV95="","",VLOOKUP(HV95,Language!$D$5:$E$100,2,0))</f>
        <v/>
      </c>
      <c r="HX95" s="275"/>
      <c r="HY95" s="239" t="str">
        <f>IF(HX95="","",VLOOKUP(HX95,Language!$D$5:$E$100,2,0))</f>
        <v/>
      </c>
      <c r="HZ95" s="311"/>
      <c r="IA95" s="312"/>
      <c r="IB95" s="295"/>
      <c r="IC95" s="295"/>
      <c r="ID95" s="296">
        <f t="shared" si="1481"/>
        <v>0</v>
      </c>
      <c r="IE95" s="296">
        <f t="shared" si="1482"/>
        <v>0</v>
      </c>
      <c r="IF95" s="296"/>
      <c r="IG95" s="261" t="str">
        <f t="shared" si="1483"/>
        <v/>
      </c>
      <c r="II95" s="274"/>
      <c r="IJ95" s="239" t="str">
        <f>IF(II95="","",VLOOKUP(II95,Language!$D$5:$E$100,2,0))</f>
        <v/>
      </c>
      <c r="IK95" s="275"/>
      <c r="IL95" s="239" t="str">
        <f>IF(IK95="","",VLOOKUP(IK95,Language!$D$5:$E$100,2,0))</f>
        <v/>
      </c>
      <c r="IM95" s="311"/>
      <c r="IN95" s="312"/>
      <c r="IO95" s="295"/>
      <c r="IP95" s="295"/>
      <c r="IQ95" s="296">
        <f t="shared" si="1484"/>
        <v>0</v>
      </c>
      <c r="IR95" s="296">
        <f t="shared" si="1485"/>
        <v>0</v>
      </c>
      <c r="IS95" s="296"/>
      <c r="IT95" s="261" t="str">
        <f t="shared" si="1486"/>
        <v/>
      </c>
      <c r="IV95" s="274"/>
      <c r="IW95" s="239" t="str">
        <f>IF(IV95="","",VLOOKUP(IV95,Language!$D$5:$E$100,2,0))</f>
        <v/>
      </c>
      <c r="IX95" s="275"/>
      <c r="IY95" s="239" t="str">
        <f>IF(IX95="","",VLOOKUP(IX95,Language!$D$5:$E$100,2,0))</f>
        <v/>
      </c>
      <c r="IZ95" s="311"/>
      <c r="JA95" s="312"/>
      <c r="JB95" s="295"/>
      <c r="JC95" s="295"/>
      <c r="JD95" s="296">
        <f t="shared" si="1487"/>
        <v>0</v>
      </c>
      <c r="JE95" s="296">
        <f t="shared" si="1488"/>
        <v>0</v>
      </c>
      <c r="JF95" s="296"/>
      <c r="JG95" s="261" t="str">
        <f t="shared" si="1489"/>
        <v/>
      </c>
      <c r="JI95" s="274"/>
      <c r="JJ95" s="239" t="str">
        <f>IF(JI95="","",VLOOKUP(JI95,Language!$D$5:$E$100,2,0))</f>
        <v/>
      </c>
      <c r="JK95" s="275"/>
      <c r="JL95" s="239" t="str">
        <f>IF(JK95="","",VLOOKUP(JK95,Language!$D$5:$E$100,2,0))</f>
        <v/>
      </c>
      <c r="JM95" s="311"/>
      <c r="JN95" s="312"/>
      <c r="JO95" s="295"/>
      <c r="JP95" s="295"/>
      <c r="JQ95" s="296">
        <f t="shared" si="1490"/>
        <v>0</v>
      </c>
      <c r="JR95" s="296">
        <f t="shared" si="1491"/>
        <v>0</v>
      </c>
      <c r="JS95" s="296"/>
      <c r="JT95" s="261" t="str">
        <f t="shared" si="1492"/>
        <v/>
      </c>
      <c r="JV95" s="274"/>
      <c r="JW95" s="239" t="str">
        <f>IF(JV95="","",VLOOKUP(JV95,Language!$D$5:$E$100,2,0))</f>
        <v/>
      </c>
      <c r="JX95" s="275"/>
      <c r="JY95" s="239" t="str">
        <f>IF(JX95="","",VLOOKUP(JX95,Language!$D$5:$E$100,2,0))</f>
        <v/>
      </c>
      <c r="JZ95" s="311"/>
      <c r="KA95" s="312"/>
      <c r="KB95" s="295"/>
      <c r="KC95" s="295"/>
      <c r="KD95" s="296">
        <f t="shared" si="1493"/>
        <v>0</v>
      </c>
      <c r="KE95" s="296">
        <f t="shared" si="1494"/>
        <v>0</v>
      </c>
      <c r="KF95" s="296"/>
      <c r="KG95" s="261" t="str">
        <f t="shared" si="1495"/>
        <v/>
      </c>
      <c r="KI95" s="274"/>
      <c r="KJ95" s="239" t="str">
        <f>IF(KI95="","",VLOOKUP(KI95,Language!$D$5:$E$100,2,0))</f>
        <v/>
      </c>
      <c r="KK95" s="275"/>
      <c r="KL95" s="239" t="str">
        <f>IF(KK95="","",VLOOKUP(KK95,Language!$D$5:$E$100,2,0))</f>
        <v/>
      </c>
      <c r="KM95" s="311"/>
      <c r="KN95" s="312"/>
      <c r="KO95" s="295"/>
      <c r="KP95" s="295"/>
      <c r="KQ95" s="296">
        <f t="shared" si="1496"/>
        <v>0</v>
      </c>
      <c r="KR95" s="296">
        <f t="shared" si="1497"/>
        <v>0</v>
      </c>
      <c r="KS95" s="296"/>
      <c r="KT95" s="261" t="str">
        <f t="shared" si="1498"/>
        <v/>
      </c>
      <c r="KV95" s="274"/>
      <c r="KW95" s="239" t="str">
        <f>IF(KV95="","",VLOOKUP(KV95,Language!$D$5:$E$100,2,0))</f>
        <v/>
      </c>
      <c r="KX95" s="275"/>
      <c r="KY95" s="239" t="str">
        <f>IF(KX95="","",VLOOKUP(KX95,Language!$D$5:$E$100,2,0))</f>
        <v/>
      </c>
      <c r="KZ95" s="311"/>
      <c r="LA95" s="312"/>
      <c r="LB95" s="295"/>
      <c r="LC95" s="295"/>
      <c r="LD95" s="296">
        <f t="shared" si="1499"/>
        <v>0</v>
      </c>
      <c r="LE95" s="296">
        <f t="shared" si="1500"/>
        <v>0</v>
      </c>
      <c r="LF95" s="296"/>
      <c r="LG95" s="261" t="str">
        <f t="shared" si="1501"/>
        <v/>
      </c>
      <c r="LI95" s="274"/>
      <c r="LJ95" s="239" t="str">
        <f>IF(LI95="","",VLOOKUP(LI95,Language!$D$5:$E$100,2,0))</f>
        <v/>
      </c>
      <c r="LK95" s="275"/>
      <c r="LL95" s="239" t="str">
        <f>IF(LK95="","",VLOOKUP(LK95,Language!$D$5:$E$100,2,0))</f>
        <v/>
      </c>
      <c r="LM95" s="311"/>
      <c r="LN95" s="312"/>
      <c r="LO95" s="295"/>
      <c r="LP95" s="295"/>
      <c r="LQ95" s="296">
        <f t="shared" si="1502"/>
        <v>0</v>
      </c>
      <c r="LR95" s="296">
        <f t="shared" si="1503"/>
        <v>0</v>
      </c>
      <c r="LS95" s="296"/>
      <c r="LT95" s="261" t="str">
        <f t="shared" si="1504"/>
        <v/>
      </c>
      <c r="LV95" s="274"/>
      <c r="LW95" s="239" t="str">
        <f>IF(LV95="","",VLOOKUP(LV95,Language!$D$5:$E$100,2,0))</f>
        <v/>
      </c>
      <c r="LX95" s="275"/>
      <c r="LY95" s="239" t="str">
        <f>IF(LX95="","",VLOOKUP(LX95,Language!$D$5:$E$100,2,0))</f>
        <v/>
      </c>
      <c r="LZ95" s="311"/>
      <c r="MA95" s="312"/>
      <c r="MB95" s="295"/>
      <c r="MC95" s="295"/>
      <c r="MD95" s="296">
        <f t="shared" si="1505"/>
        <v>0</v>
      </c>
      <c r="ME95" s="296">
        <f t="shared" si="1506"/>
        <v>0</v>
      </c>
      <c r="MF95" s="296"/>
      <c r="MG95" s="261" t="str">
        <f t="shared" si="1507"/>
        <v/>
      </c>
    </row>
    <row r="96" spans="1:345" s="231" customFormat="1" x14ac:dyDescent="0.25">
      <c r="A96" s="235"/>
      <c r="B96" s="238" t="str">
        <f>IF(C96="","",INDEX(Groups!$C$7:$C$65,MATCH(C96,Groups!$D$7:$D$65,0)))</f>
        <v/>
      </c>
      <c r="C96" s="239" t="str">
        <f>'World Cup'!$T$50</f>
        <v/>
      </c>
      <c r="D96" s="240" t="str">
        <f>IF(E96="","",INDEX(Groups!$C$7:$C$65,MATCH(E96,Groups!$D$7:$D$65,0)))</f>
        <v/>
      </c>
      <c r="E96" s="239" t="str">
        <f>'World Cup'!$U$50</f>
        <v/>
      </c>
      <c r="F96" s="241" t="str">
        <f>IF(AND('World Cup'!$T$51&lt;&gt;"",'World Cup'!$U$51&lt;&gt;""),'World Cup'!$T$51+IF(AND('World Cup'!$T$53&lt;&gt;"",'World Cup'!$U$53&lt;&gt;"",'World Cup'!$T$51='World Cup'!$U$51),'World Cup'!$T$53,0),"")</f>
        <v/>
      </c>
      <c r="G96" s="242" t="str">
        <f>IF(AND('World Cup'!$T$51&lt;&gt;"",'World Cup'!$U$51&lt;&gt;""),'World Cup'!$U$51+IF(AND('World Cup'!$T$53&lt;&gt;"",'World Cup'!$U$53&lt;&gt;"",'World Cup'!$T$51='World Cup'!$U$51),'World Cup'!$U$53,0),"")</f>
        <v/>
      </c>
      <c r="I96" s="274"/>
      <c r="J96" s="239" t="str">
        <f>IF(I96="","",VLOOKUP(I96,Language!$D$5:$E$100,2,0))</f>
        <v/>
      </c>
      <c r="K96" s="275"/>
      <c r="L96" s="239" t="str">
        <f>IF(K96="","",VLOOKUP(K96,Language!$D$5:$E$100,2,0))</f>
        <v/>
      </c>
      <c r="M96" s="311"/>
      <c r="N96" s="312"/>
      <c r="O96" s="295"/>
      <c r="P96" s="295"/>
      <c r="Q96" s="296">
        <f t="shared" si="1430"/>
        <v>0</v>
      </c>
      <c r="R96" s="296">
        <f t="shared" si="1431"/>
        <v>0</v>
      </c>
      <c r="S96" s="296"/>
      <c r="T96" s="261" t="str">
        <f t="shared" si="1432"/>
        <v/>
      </c>
      <c r="V96" s="274"/>
      <c r="W96" s="239" t="str">
        <f>IF(V96="","",VLOOKUP(V96,Language!$D$5:$E$100,2,0))</f>
        <v/>
      </c>
      <c r="X96" s="275"/>
      <c r="Y96" s="239" t="str">
        <f>IF(X96="","",VLOOKUP(X96,Language!$D$5:$E$100,2,0))</f>
        <v/>
      </c>
      <c r="Z96" s="311"/>
      <c r="AA96" s="312"/>
      <c r="AB96" s="295"/>
      <c r="AC96" s="295"/>
      <c r="AD96" s="296">
        <f t="shared" si="1433"/>
        <v>0</v>
      </c>
      <c r="AE96" s="296">
        <f t="shared" si="1434"/>
        <v>0</v>
      </c>
      <c r="AF96" s="296"/>
      <c r="AG96" s="261" t="str">
        <f t="shared" si="1435"/>
        <v/>
      </c>
      <c r="AI96" s="274"/>
      <c r="AJ96" s="239" t="str">
        <f>IF(AI96="","",VLOOKUP(AI96,Language!$D$5:$E$100,2,0))</f>
        <v/>
      </c>
      <c r="AK96" s="275"/>
      <c r="AL96" s="239" t="str">
        <f>IF(AK96="","",VLOOKUP(AK96,Language!$D$5:$E$100,2,0))</f>
        <v/>
      </c>
      <c r="AM96" s="311"/>
      <c r="AN96" s="312"/>
      <c r="AO96" s="295"/>
      <c r="AP96" s="295"/>
      <c r="AQ96" s="296">
        <f t="shared" si="1436"/>
        <v>0</v>
      </c>
      <c r="AR96" s="296">
        <f t="shared" si="1437"/>
        <v>0</v>
      </c>
      <c r="AS96" s="296"/>
      <c r="AT96" s="261" t="str">
        <f t="shared" si="1438"/>
        <v/>
      </c>
      <c r="AV96" s="274"/>
      <c r="AW96" s="239" t="str">
        <f>IF(AV96="","",VLOOKUP(AV96,Language!$D$5:$E$100,2,0))</f>
        <v/>
      </c>
      <c r="AX96" s="275"/>
      <c r="AY96" s="239" t="str">
        <f>IF(AX96="","",VLOOKUP(AX96,Language!$D$5:$E$100,2,0))</f>
        <v/>
      </c>
      <c r="AZ96" s="311"/>
      <c r="BA96" s="312"/>
      <c r="BB96" s="295"/>
      <c r="BC96" s="295"/>
      <c r="BD96" s="296">
        <f t="shared" si="1439"/>
        <v>0</v>
      </c>
      <c r="BE96" s="296">
        <f t="shared" si="1440"/>
        <v>0</v>
      </c>
      <c r="BF96" s="296"/>
      <c r="BG96" s="261" t="str">
        <f t="shared" si="1441"/>
        <v/>
      </c>
      <c r="BI96" s="274"/>
      <c r="BJ96" s="239" t="str">
        <f>IF(BI96="","",VLOOKUP(BI96,Language!$D$5:$E$100,2,0))</f>
        <v/>
      </c>
      <c r="BK96" s="275"/>
      <c r="BL96" s="239" t="str">
        <f>IF(BK96="","",VLOOKUP(BK96,Language!$D$5:$E$100,2,0))</f>
        <v/>
      </c>
      <c r="BM96" s="311"/>
      <c r="BN96" s="312"/>
      <c r="BO96" s="295"/>
      <c r="BP96" s="295"/>
      <c r="BQ96" s="296">
        <f t="shared" si="1442"/>
        <v>0</v>
      </c>
      <c r="BR96" s="296">
        <f t="shared" si="1443"/>
        <v>0</v>
      </c>
      <c r="BS96" s="296"/>
      <c r="BT96" s="261" t="str">
        <f t="shared" si="1444"/>
        <v/>
      </c>
      <c r="BV96" s="274"/>
      <c r="BW96" s="239" t="str">
        <f>IF(BV96="","",VLOOKUP(BV96,Language!$D$5:$E$100,2,0))</f>
        <v/>
      </c>
      <c r="BX96" s="275"/>
      <c r="BY96" s="239" t="str">
        <f>IF(BX96="","",VLOOKUP(BX96,Language!$D$5:$E$100,2,0))</f>
        <v/>
      </c>
      <c r="BZ96" s="311"/>
      <c r="CA96" s="312"/>
      <c r="CB96" s="295"/>
      <c r="CC96" s="295"/>
      <c r="CD96" s="296">
        <f t="shared" si="1445"/>
        <v>0</v>
      </c>
      <c r="CE96" s="296">
        <f t="shared" si="1446"/>
        <v>0</v>
      </c>
      <c r="CF96" s="296"/>
      <c r="CG96" s="261" t="str">
        <f t="shared" si="1447"/>
        <v/>
      </c>
      <c r="CI96" s="274"/>
      <c r="CJ96" s="239" t="str">
        <f>IF(CI96="","",VLOOKUP(CI96,Language!$D$5:$E$100,2,0))</f>
        <v/>
      </c>
      <c r="CK96" s="275"/>
      <c r="CL96" s="239" t="str">
        <f>IF(CK96="","",VLOOKUP(CK96,Language!$D$5:$E$100,2,0))</f>
        <v/>
      </c>
      <c r="CM96" s="311"/>
      <c r="CN96" s="312"/>
      <c r="CO96" s="295"/>
      <c r="CP96" s="295"/>
      <c r="CQ96" s="296">
        <f t="shared" si="1448"/>
        <v>0</v>
      </c>
      <c r="CR96" s="296">
        <f t="shared" si="1449"/>
        <v>0</v>
      </c>
      <c r="CS96" s="296"/>
      <c r="CT96" s="261" t="str">
        <f t="shared" si="1450"/>
        <v/>
      </c>
      <c r="CV96" s="274"/>
      <c r="CW96" s="239" t="str">
        <f>IF(CV96="","",VLOOKUP(CV96,Language!$D$5:$E$100,2,0))</f>
        <v/>
      </c>
      <c r="CX96" s="275"/>
      <c r="CY96" s="239" t="str">
        <f>IF(CX96="","",VLOOKUP(CX96,Language!$D$5:$E$100,2,0))</f>
        <v/>
      </c>
      <c r="CZ96" s="311"/>
      <c r="DA96" s="312"/>
      <c r="DB96" s="295"/>
      <c r="DC96" s="295"/>
      <c r="DD96" s="296">
        <f t="shared" si="1451"/>
        <v>0</v>
      </c>
      <c r="DE96" s="296">
        <f t="shared" si="1452"/>
        <v>0</v>
      </c>
      <c r="DF96" s="296"/>
      <c r="DG96" s="261" t="str">
        <f t="shared" si="1453"/>
        <v/>
      </c>
      <c r="DI96" s="274"/>
      <c r="DJ96" s="239" t="str">
        <f>IF(DI96="","",VLOOKUP(DI96,Language!$D$5:$E$100,2,0))</f>
        <v/>
      </c>
      <c r="DK96" s="275"/>
      <c r="DL96" s="239" t="str">
        <f>IF(DK96="","",VLOOKUP(DK96,Language!$D$5:$E$100,2,0))</f>
        <v/>
      </c>
      <c r="DM96" s="311"/>
      <c r="DN96" s="312"/>
      <c r="DO96" s="295"/>
      <c r="DP96" s="295"/>
      <c r="DQ96" s="296">
        <f t="shared" si="1454"/>
        <v>0</v>
      </c>
      <c r="DR96" s="296">
        <f t="shared" si="1455"/>
        <v>0</v>
      </c>
      <c r="DS96" s="296"/>
      <c r="DT96" s="261" t="str">
        <f t="shared" si="1456"/>
        <v/>
      </c>
      <c r="DV96" s="274"/>
      <c r="DW96" s="239" t="str">
        <f>IF(DV96="","",VLOOKUP(DV96,Language!$D$5:$E$100,2,0))</f>
        <v/>
      </c>
      <c r="DX96" s="275"/>
      <c r="DY96" s="239" t="str">
        <f>IF(DX96="","",VLOOKUP(DX96,Language!$D$5:$E$100,2,0))</f>
        <v/>
      </c>
      <c r="DZ96" s="311"/>
      <c r="EA96" s="312"/>
      <c r="EB96" s="295"/>
      <c r="EC96" s="295"/>
      <c r="ED96" s="296">
        <f t="shared" si="1457"/>
        <v>0</v>
      </c>
      <c r="EE96" s="296">
        <f t="shared" si="1458"/>
        <v>0</v>
      </c>
      <c r="EF96" s="296"/>
      <c r="EG96" s="261" t="str">
        <f t="shared" si="1459"/>
        <v/>
      </c>
      <c r="EI96" s="274"/>
      <c r="EJ96" s="239" t="str">
        <f>IF(EI96="","",VLOOKUP(EI96,Language!$D$5:$E$100,2,0))</f>
        <v/>
      </c>
      <c r="EK96" s="275"/>
      <c r="EL96" s="239" t="str">
        <f>IF(EK96="","",VLOOKUP(EK96,Language!$D$5:$E$100,2,0))</f>
        <v/>
      </c>
      <c r="EM96" s="311"/>
      <c r="EN96" s="312"/>
      <c r="EO96" s="295"/>
      <c r="EP96" s="295"/>
      <c r="EQ96" s="296">
        <f t="shared" si="1460"/>
        <v>0</v>
      </c>
      <c r="ER96" s="296">
        <f t="shared" si="1461"/>
        <v>0</v>
      </c>
      <c r="ES96" s="296"/>
      <c r="ET96" s="261" t="str">
        <f t="shared" si="1462"/>
        <v/>
      </c>
      <c r="EV96" s="274"/>
      <c r="EW96" s="239" t="str">
        <f>IF(EV96="","",VLOOKUP(EV96,Language!$D$5:$E$100,2,0))</f>
        <v/>
      </c>
      <c r="EX96" s="275"/>
      <c r="EY96" s="239" t="str">
        <f>IF(EX96="","",VLOOKUP(EX96,Language!$D$5:$E$100,2,0))</f>
        <v/>
      </c>
      <c r="EZ96" s="311"/>
      <c r="FA96" s="312"/>
      <c r="FB96" s="295"/>
      <c r="FC96" s="295"/>
      <c r="FD96" s="296">
        <f t="shared" si="1463"/>
        <v>0</v>
      </c>
      <c r="FE96" s="296">
        <f t="shared" si="1464"/>
        <v>0</v>
      </c>
      <c r="FF96" s="296"/>
      <c r="FG96" s="261" t="str">
        <f t="shared" si="1465"/>
        <v/>
      </c>
      <c r="FI96" s="274"/>
      <c r="FJ96" s="239" t="str">
        <f>IF(FI96="","",VLOOKUP(FI96,Language!$D$5:$E$100,2,0))</f>
        <v/>
      </c>
      <c r="FK96" s="275"/>
      <c r="FL96" s="239" t="str">
        <f>IF(FK96="","",VLOOKUP(FK96,Language!$D$5:$E$100,2,0))</f>
        <v/>
      </c>
      <c r="FM96" s="311"/>
      <c r="FN96" s="312"/>
      <c r="FO96" s="295"/>
      <c r="FP96" s="295"/>
      <c r="FQ96" s="296">
        <f t="shared" si="1466"/>
        <v>0</v>
      </c>
      <c r="FR96" s="296">
        <f t="shared" si="1467"/>
        <v>0</v>
      </c>
      <c r="FS96" s="296"/>
      <c r="FT96" s="261" t="str">
        <f t="shared" si="1468"/>
        <v/>
      </c>
      <c r="FV96" s="274"/>
      <c r="FW96" s="239" t="str">
        <f>IF(FV96="","",VLOOKUP(FV96,Language!$D$5:$E$100,2,0))</f>
        <v/>
      </c>
      <c r="FX96" s="275"/>
      <c r="FY96" s="239" t="str">
        <f>IF(FX96="","",VLOOKUP(FX96,Language!$D$5:$E$100,2,0))</f>
        <v/>
      </c>
      <c r="FZ96" s="311"/>
      <c r="GA96" s="312"/>
      <c r="GB96" s="295"/>
      <c r="GC96" s="295"/>
      <c r="GD96" s="296">
        <f t="shared" si="1469"/>
        <v>0</v>
      </c>
      <c r="GE96" s="296">
        <f t="shared" si="1470"/>
        <v>0</v>
      </c>
      <c r="GF96" s="296"/>
      <c r="GG96" s="261" t="str">
        <f t="shared" si="1471"/>
        <v/>
      </c>
      <c r="GI96" s="274"/>
      <c r="GJ96" s="239" t="str">
        <f>IF(GI96="","",VLOOKUP(GI96,Language!$D$5:$E$100,2,0))</f>
        <v/>
      </c>
      <c r="GK96" s="275"/>
      <c r="GL96" s="239" t="str">
        <f>IF(GK96="","",VLOOKUP(GK96,Language!$D$5:$E$100,2,0))</f>
        <v/>
      </c>
      <c r="GM96" s="311"/>
      <c r="GN96" s="312"/>
      <c r="GO96" s="295"/>
      <c r="GP96" s="295"/>
      <c r="GQ96" s="296">
        <f t="shared" si="1472"/>
        <v>0</v>
      </c>
      <c r="GR96" s="296">
        <f t="shared" si="1473"/>
        <v>0</v>
      </c>
      <c r="GS96" s="296"/>
      <c r="GT96" s="261" t="str">
        <f t="shared" si="1474"/>
        <v/>
      </c>
      <c r="GV96" s="274"/>
      <c r="GW96" s="239" t="str">
        <f>IF(GV96="","",VLOOKUP(GV96,Language!$D$5:$E$100,2,0))</f>
        <v/>
      </c>
      <c r="GX96" s="275"/>
      <c r="GY96" s="239" t="str">
        <f>IF(GX96="","",VLOOKUP(GX96,Language!$D$5:$E$100,2,0))</f>
        <v/>
      </c>
      <c r="GZ96" s="311"/>
      <c r="HA96" s="312"/>
      <c r="HB96" s="295"/>
      <c r="HC96" s="295"/>
      <c r="HD96" s="296">
        <f t="shared" si="1475"/>
        <v>0</v>
      </c>
      <c r="HE96" s="296">
        <f t="shared" si="1476"/>
        <v>0</v>
      </c>
      <c r="HF96" s="296"/>
      <c r="HG96" s="261" t="str">
        <f t="shared" si="1477"/>
        <v/>
      </c>
      <c r="HI96" s="274"/>
      <c r="HJ96" s="239" t="str">
        <f>IF(HI96="","",VLOOKUP(HI96,Language!$D$5:$E$100,2,0))</f>
        <v/>
      </c>
      <c r="HK96" s="275"/>
      <c r="HL96" s="239" t="str">
        <f>IF(HK96="","",VLOOKUP(HK96,Language!$D$5:$E$100,2,0))</f>
        <v/>
      </c>
      <c r="HM96" s="311"/>
      <c r="HN96" s="312"/>
      <c r="HO96" s="295"/>
      <c r="HP96" s="295"/>
      <c r="HQ96" s="296">
        <f t="shared" si="1478"/>
        <v>0</v>
      </c>
      <c r="HR96" s="296">
        <f t="shared" si="1479"/>
        <v>0</v>
      </c>
      <c r="HS96" s="296"/>
      <c r="HT96" s="261" t="str">
        <f t="shared" si="1480"/>
        <v/>
      </c>
      <c r="HV96" s="274"/>
      <c r="HW96" s="239" t="str">
        <f>IF(HV96="","",VLOOKUP(HV96,Language!$D$5:$E$100,2,0))</f>
        <v/>
      </c>
      <c r="HX96" s="275"/>
      <c r="HY96" s="239" t="str">
        <f>IF(HX96="","",VLOOKUP(HX96,Language!$D$5:$E$100,2,0))</f>
        <v/>
      </c>
      <c r="HZ96" s="311"/>
      <c r="IA96" s="312"/>
      <c r="IB96" s="295"/>
      <c r="IC96" s="295"/>
      <c r="ID96" s="296">
        <f t="shared" si="1481"/>
        <v>0</v>
      </c>
      <c r="IE96" s="296">
        <f t="shared" si="1482"/>
        <v>0</v>
      </c>
      <c r="IF96" s="296"/>
      <c r="IG96" s="261" t="str">
        <f t="shared" si="1483"/>
        <v/>
      </c>
      <c r="II96" s="274"/>
      <c r="IJ96" s="239" t="str">
        <f>IF(II96="","",VLOOKUP(II96,Language!$D$5:$E$100,2,0))</f>
        <v/>
      </c>
      <c r="IK96" s="275"/>
      <c r="IL96" s="239" t="str">
        <f>IF(IK96="","",VLOOKUP(IK96,Language!$D$5:$E$100,2,0))</f>
        <v/>
      </c>
      <c r="IM96" s="311"/>
      <c r="IN96" s="312"/>
      <c r="IO96" s="295"/>
      <c r="IP96" s="295"/>
      <c r="IQ96" s="296">
        <f t="shared" si="1484"/>
        <v>0</v>
      </c>
      <c r="IR96" s="296">
        <f t="shared" si="1485"/>
        <v>0</v>
      </c>
      <c r="IS96" s="296"/>
      <c r="IT96" s="261" t="str">
        <f t="shared" si="1486"/>
        <v/>
      </c>
      <c r="IV96" s="274"/>
      <c r="IW96" s="239" t="str">
        <f>IF(IV96="","",VLOOKUP(IV96,Language!$D$5:$E$100,2,0))</f>
        <v/>
      </c>
      <c r="IX96" s="275"/>
      <c r="IY96" s="239" t="str">
        <f>IF(IX96="","",VLOOKUP(IX96,Language!$D$5:$E$100,2,0))</f>
        <v/>
      </c>
      <c r="IZ96" s="311"/>
      <c r="JA96" s="312"/>
      <c r="JB96" s="295"/>
      <c r="JC96" s="295"/>
      <c r="JD96" s="296">
        <f t="shared" si="1487"/>
        <v>0</v>
      </c>
      <c r="JE96" s="296">
        <f t="shared" si="1488"/>
        <v>0</v>
      </c>
      <c r="JF96" s="296"/>
      <c r="JG96" s="261" t="str">
        <f t="shared" si="1489"/>
        <v/>
      </c>
      <c r="JI96" s="274"/>
      <c r="JJ96" s="239" t="str">
        <f>IF(JI96="","",VLOOKUP(JI96,Language!$D$5:$E$100,2,0))</f>
        <v/>
      </c>
      <c r="JK96" s="275"/>
      <c r="JL96" s="239" t="str">
        <f>IF(JK96="","",VLOOKUP(JK96,Language!$D$5:$E$100,2,0))</f>
        <v/>
      </c>
      <c r="JM96" s="311"/>
      <c r="JN96" s="312"/>
      <c r="JO96" s="295"/>
      <c r="JP96" s="295"/>
      <c r="JQ96" s="296">
        <f t="shared" si="1490"/>
        <v>0</v>
      </c>
      <c r="JR96" s="296">
        <f t="shared" si="1491"/>
        <v>0</v>
      </c>
      <c r="JS96" s="296"/>
      <c r="JT96" s="261" t="str">
        <f t="shared" si="1492"/>
        <v/>
      </c>
      <c r="JV96" s="274"/>
      <c r="JW96" s="239" t="str">
        <f>IF(JV96="","",VLOOKUP(JV96,Language!$D$5:$E$100,2,0))</f>
        <v/>
      </c>
      <c r="JX96" s="275"/>
      <c r="JY96" s="239" t="str">
        <f>IF(JX96="","",VLOOKUP(JX96,Language!$D$5:$E$100,2,0))</f>
        <v/>
      </c>
      <c r="JZ96" s="311"/>
      <c r="KA96" s="312"/>
      <c r="KB96" s="295"/>
      <c r="KC96" s="295"/>
      <c r="KD96" s="296">
        <f t="shared" si="1493"/>
        <v>0</v>
      </c>
      <c r="KE96" s="296">
        <f t="shared" si="1494"/>
        <v>0</v>
      </c>
      <c r="KF96" s="296"/>
      <c r="KG96" s="261" t="str">
        <f t="shared" si="1495"/>
        <v/>
      </c>
      <c r="KI96" s="274"/>
      <c r="KJ96" s="239" t="str">
        <f>IF(KI96="","",VLOOKUP(KI96,Language!$D$5:$E$100,2,0))</f>
        <v/>
      </c>
      <c r="KK96" s="275"/>
      <c r="KL96" s="239" t="str">
        <f>IF(KK96="","",VLOOKUP(KK96,Language!$D$5:$E$100,2,0))</f>
        <v/>
      </c>
      <c r="KM96" s="311"/>
      <c r="KN96" s="312"/>
      <c r="KO96" s="295"/>
      <c r="KP96" s="295"/>
      <c r="KQ96" s="296">
        <f t="shared" si="1496"/>
        <v>0</v>
      </c>
      <c r="KR96" s="296">
        <f t="shared" si="1497"/>
        <v>0</v>
      </c>
      <c r="KS96" s="296"/>
      <c r="KT96" s="261" t="str">
        <f t="shared" si="1498"/>
        <v/>
      </c>
      <c r="KV96" s="274"/>
      <c r="KW96" s="239" t="str">
        <f>IF(KV96="","",VLOOKUP(KV96,Language!$D$5:$E$100,2,0))</f>
        <v/>
      </c>
      <c r="KX96" s="275"/>
      <c r="KY96" s="239" t="str">
        <f>IF(KX96="","",VLOOKUP(KX96,Language!$D$5:$E$100,2,0))</f>
        <v/>
      </c>
      <c r="KZ96" s="311"/>
      <c r="LA96" s="312"/>
      <c r="LB96" s="295"/>
      <c r="LC96" s="295"/>
      <c r="LD96" s="296">
        <f t="shared" si="1499"/>
        <v>0</v>
      </c>
      <c r="LE96" s="296">
        <f t="shared" si="1500"/>
        <v>0</v>
      </c>
      <c r="LF96" s="296"/>
      <c r="LG96" s="261" t="str">
        <f t="shared" si="1501"/>
        <v/>
      </c>
      <c r="LI96" s="274"/>
      <c r="LJ96" s="239" t="str">
        <f>IF(LI96="","",VLOOKUP(LI96,Language!$D$5:$E$100,2,0))</f>
        <v/>
      </c>
      <c r="LK96" s="275"/>
      <c r="LL96" s="239" t="str">
        <f>IF(LK96="","",VLOOKUP(LK96,Language!$D$5:$E$100,2,0))</f>
        <v/>
      </c>
      <c r="LM96" s="311"/>
      <c r="LN96" s="312"/>
      <c r="LO96" s="295"/>
      <c r="LP96" s="295"/>
      <c r="LQ96" s="296">
        <f t="shared" si="1502"/>
        <v>0</v>
      </c>
      <c r="LR96" s="296">
        <f t="shared" si="1503"/>
        <v>0</v>
      </c>
      <c r="LS96" s="296"/>
      <c r="LT96" s="261" t="str">
        <f t="shared" si="1504"/>
        <v/>
      </c>
      <c r="LV96" s="274"/>
      <c r="LW96" s="239" t="str">
        <f>IF(LV96="","",VLOOKUP(LV96,Language!$D$5:$E$100,2,0))</f>
        <v/>
      </c>
      <c r="LX96" s="275"/>
      <c r="LY96" s="239" t="str">
        <f>IF(LX96="","",VLOOKUP(LX96,Language!$D$5:$E$100,2,0))</f>
        <v/>
      </c>
      <c r="LZ96" s="311"/>
      <c r="MA96" s="312"/>
      <c r="MB96" s="295"/>
      <c r="MC96" s="295"/>
      <c r="MD96" s="296">
        <f t="shared" si="1505"/>
        <v>0</v>
      </c>
      <c r="ME96" s="296">
        <f t="shared" si="1506"/>
        <v>0</v>
      </c>
      <c r="MF96" s="296"/>
      <c r="MG96" s="261" t="str">
        <f t="shared" si="1507"/>
        <v/>
      </c>
    </row>
    <row r="97" spans="1:345" s="231" customFormat="1" x14ac:dyDescent="0.25">
      <c r="A97" s="235"/>
      <c r="B97" s="238" t="str">
        <f>IF(C97="","",INDEX(Groups!$C$7:$C$65,MATCH(C97,Groups!$D$7:$D$65,0)))</f>
        <v/>
      </c>
      <c r="C97" s="239" t="str">
        <f>'World Cup'!$W$50</f>
        <v/>
      </c>
      <c r="D97" s="240" t="str">
        <f>IF(E97="","",INDEX(Groups!$C$7:$C$65,MATCH(E97,Groups!$D$7:$D$65,0)))</f>
        <v/>
      </c>
      <c r="E97" s="239" t="str">
        <f>'World Cup'!$X$50</f>
        <v/>
      </c>
      <c r="F97" s="241" t="str">
        <f>IF(AND('World Cup'!$W$51&lt;&gt;"",'World Cup'!$X$51&lt;&gt;""),'World Cup'!$W$51+IF(AND('World Cup'!$W$53&lt;&gt;"",'World Cup'!$X$53&lt;&gt;"",'World Cup'!$W$51='World Cup'!$X$51),'World Cup'!$W$53,0),"")</f>
        <v/>
      </c>
      <c r="G97" s="242" t="str">
        <f>IF(AND('World Cup'!$W$51&lt;&gt;"",'World Cup'!$X$51&lt;&gt;""),'World Cup'!$X$51+IF(AND('World Cup'!$W$53&lt;&gt;"",'World Cup'!$X$53&lt;&gt;"",'World Cup'!$W$51='World Cup'!$X$51),'World Cup'!$X$53,0),"")</f>
        <v/>
      </c>
      <c r="I97" s="274"/>
      <c r="J97" s="239" t="str">
        <f>IF(I97="","",VLOOKUP(I97,Language!$D$5:$E$100,2,0))</f>
        <v/>
      </c>
      <c r="K97" s="275"/>
      <c r="L97" s="239" t="str">
        <f>IF(K97="","",VLOOKUP(K97,Language!$D$5:$E$100,2,0))</f>
        <v/>
      </c>
      <c r="M97" s="311"/>
      <c r="N97" s="312"/>
      <c r="O97" s="295"/>
      <c r="P97" s="295"/>
      <c r="Q97" s="296">
        <f t="shared" si="1430"/>
        <v>0</v>
      </c>
      <c r="R97" s="296">
        <f t="shared" si="1431"/>
        <v>0</v>
      </c>
      <c r="S97" s="296"/>
      <c r="T97" s="261" t="str">
        <f t="shared" si="1432"/>
        <v/>
      </c>
      <c r="V97" s="274"/>
      <c r="W97" s="239" t="str">
        <f>IF(V97="","",VLOOKUP(V97,Language!$D$5:$E$100,2,0))</f>
        <v/>
      </c>
      <c r="X97" s="275"/>
      <c r="Y97" s="239" t="str">
        <f>IF(X97="","",VLOOKUP(X97,Language!$D$5:$E$100,2,0))</f>
        <v/>
      </c>
      <c r="Z97" s="311"/>
      <c r="AA97" s="312"/>
      <c r="AB97" s="295"/>
      <c r="AC97" s="295"/>
      <c r="AD97" s="296">
        <f t="shared" si="1433"/>
        <v>0</v>
      </c>
      <c r="AE97" s="296">
        <f t="shared" si="1434"/>
        <v>0</v>
      </c>
      <c r="AF97" s="296"/>
      <c r="AG97" s="261" t="str">
        <f t="shared" si="1435"/>
        <v/>
      </c>
      <c r="AI97" s="274"/>
      <c r="AJ97" s="239" t="str">
        <f>IF(AI97="","",VLOOKUP(AI97,Language!$D$5:$E$100,2,0))</f>
        <v/>
      </c>
      <c r="AK97" s="275"/>
      <c r="AL97" s="239" t="str">
        <f>IF(AK97="","",VLOOKUP(AK97,Language!$D$5:$E$100,2,0))</f>
        <v/>
      </c>
      <c r="AM97" s="311"/>
      <c r="AN97" s="312"/>
      <c r="AO97" s="295"/>
      <c r="AP97" s="295"/>
      <c r="AQ97" s="296">
        <f t="shared" si="1436"/>
        <v>0</v>
      </c>
      <c r="AR97" s="296">
        <f t="shared" si="1437"/>
        <v>0</v>
      </c>
      <c r="AS97" s="296"/>
      <c r="AT97" s="261" t="str">
        <f t="shared" si="1438"/>
        <v/>
      </c>
      <c r="AV97" s="274"/>
      <c r="AW97" s="239" t="str">
        <f>IF(AV97="","",VLOOKUP(AV97,Language!$D$5:$E$100,2,0))</f>
        <v/>
      </c>
      <c r="AX97" s="275"/>
      <c r="AY97" s="239" t="str">
        <f>IF(AX97="","",VLOOKUP(AX97,Language!$D$5:$E$100,2,0))</f>
        <v/>
      </c>
      <c r="AZ97" s="311"/>
      <c r="BA97" s="312"/>
      <c r="BB97" s="295"/>
      <c r="BC97" s="295"/>
      <c r="BD97" s="296">
        <f t="shared" si="1439"/>
        <v>0</v>
      </c>
      <c r="BE97" s="296">
        <f t="shared" si="1440"/>
        <v>0</v>
      </c>
      <c r="BF97" s="296"/>
      <c r="BG97" s="261" t="str">
        <f t="shared" si="1441"/>
        <v/>
      </c>
      <c r="BI97" s="274"/>
      <c r="BJ97" s="239" t="str">
        <f>IF(BI97="","",VLOOKUP(BI97,Language!$D$5:$E$100,2,0))</f>
        <v/>
      </c>
      <c r="BK97" s="275"/>
      <c r="BL97" s="239" t="str">
        <f>IF(BK97="","",VLOOKUP(BK97,Language!$D$5:$E$100,2,0))</f>
        <v/>
      </c>
      <c r="BM97" s="311"/>
      <c r="BN97" s="312"/>
      <c r="BO97" s="295"/>
      <c r="BP97" s="295"/>
      <c r="BQ97" s="296">
        <f t="shared" si="1442"/>
        <v>0</v>
      </c>
      <c r="BR97" s="296">
        <f t="shared" si="1443"/>
        <v>0</v>
      </c>
      <c r="BS97" s="296"/>
      <c r="BT97" s="261" t="str">
        <f t="shared" si="1444"/>
        <v/>
      </c>
      <c r="BV97" s="274"/>
      <c r="BW97" s="239" t="str">
        <f>IF(BV97="","",VLOOKUP(BV97,Language!$D$5:$E$100,2,0))</f>
        <v/>
      </c>
      <c r="BX97" s="275"/>
      <c r="BY97" s="239" t="str">
        <f>IF(BX97="","",VLOOKUP(BX97,Language!$D$5:$E$100,2,0))</f>
        <v/>
      </c>
      <c r="BZ97" s="311"/>
      <c r="CA97" s="312"/>
      <c r="CB97" s="295"/>
      <c r="CC97" s="295"/>
      <c r="CD97" s="296">
        <f t="shared" si="1445"/>
        <v>0</v>
      </c>
      <c r="CE97" s="296">
        <f t="shared" si="1446"/>
        <v>0</v>
      </c>
      <c r="CF97" s="296"/>
      <c r="CG97" s="261" t="str">
        <f t="shared" si="1447"/>
        <v/>
      </c>
      <c r="CI97" s="274"/>
      <c r="CJ97" s="239" t="str">
        <f>IF(CI97="","",VLOOKUP(CI97,Language!$D$5:$E$100,2,0))</f>
        <v/>
      </c>
      <c r="CK97" s="275"/>
      <c r="CL97" s="239" t="str">
        <f>IF(CK97="","",VLOOKUP(CK97,Language!$D$5:$E$100,2,0))</f>
        <v/>
      </c>
      <c r="CM97" s="311"/>
      <c r="CN97" s="312"/>
      <c r="CO97" s="295"/>
      <c r="CP97" s="295"/>
      <c r="CQ97" s="296">
        <f t="shared" si="1448"/>
        <v>0</v>
      </c>
      <c r="CR97" s="296">
        <f t="shared" si="1449"/>
        <v>0</v>
      </c>
      <c r="CS97" s="296"/>
      <c r="CT97" s="261" t="str">
        <f t="shared" si="1450"/>
        <v/>
      </c>
      <c r="CV97" s="274"/>
      <c r="CW97" s="239" t="str">
        <f>IF(CV97="","",VLOOKUP(CV97,Language!$D$5:$E$100,2,0))</f>
        <v/>
      </c>
      <c r="CX97" s="275"/>
      <c r="CY97" s="239" t="str">
        <f>IF(CX97="","",VLOOKUP(CX97,Language!$D$5:$E$100,2,0))</f>
        <v/>
      </c>
      <c r="CZ97" s="311"/>
      <c r="DA97" s="312"/>
      <c r="DB97" s="295"/>
      <c r="DC97" s="295"/>
      <c r="DD97" s="296">
        <f t="shared" si="1451"/>
        <v>0</v>
      </c>
      <c r="DE97" s="296">
        <f t="shared" si="1452"/>
        <v>0</v>
      </c>
      <c r="DF97" s="296"/>
      <c r="DG97" s="261" t="str">
        <f t="shared" si="1453"/>
        <v/>
      </c>
      <c r="DI97" s="274"/>
      <c r="DJ97" s="239" t="str">
        <f>IF(DI97="","",VLOOKUP(DI97,Language!$D$5:$E$100,2,0))</f>
        <v/>
      </c>
      <c r="DK97" s="275"/>
      <c r="DL97" s="239" t="str">
        <f>IF(DK97="","",VLOOKUP(DK97,Language!$D$5:$E$100,2,0))</f>
        <v/>
      </c>
      <c r="DM97" s="311"/>
      <c r="DN97" s="312"/>
      <c r="DO97" s="295"/>
      <c r="DP97" s="295"/>
      <c r="DQ97" s="296">
        <f t="shared" si="1454"/>
        <v>0</v>
      </c>
      <c r="DR97" s="296">
        <f t="shared" si="1455"/>
        <v>0</v>
      </c>
      <c r="DS97" s="296"/>
      <c r="DT97" s="261" t="str">
        <f t="shared" si="1456"/>
        <v/>
      </c>
      <c r="DV97" s="274"/>
      <c r="DW97" s="239" t="str">
        <f>IF(DV97="","",VLOOKUP(DV97,Language!$D$5:$E$100,2,0))</f>
        <v/>
      </c>
      <c r="DX97" s="275"/>
      <c r="DY97" s="239" t="str">
        <f>IF(DX97="","",VLOOKUP(DX97,Language!$D$5:$E$100,2,0))</f>
        <v/>
      </c>
      <c r="DZ97" s="311"/>
      <c r="EA97" s="312"/>
      <c r="EB97" s="295"/>
      <c r="EC97" s="295"/>
      <c r="ED97" s="296">
        <f t="shared" si="1457"/>
        <v>0</v>
      </c>
      <c r="EE97" s="296">
        <f t="shared" si="1458"/>
        <v>0</v>
      </c>
      <c r="EF97" s="296"/>
      <c r="EG97" s="261" t="str">
        <f t="shared" si="1459"/>
        <v/>
      </c>
      <c r="EI97" s="274"/>
      <c r="EJ97" s="239" t="str">
        <f>IF(EI97="","",VLOOKUP(EI97,Language!$D$5:$E$100,2,0))</f>
        <v/>
      </c>
      <c r="EK97" s="275"/>
      <c r="EL97" s="239" t="str">
        <f>IF(EK97="","",VLOOKUP(EK97,Language!$D$5:$E$100,2,0))</f>
        <v/>
      </c>
      <c r="EM97" s="311"/>
      <c r="EN97" s="312"/>
      <c r="EO97" s="295"/>
      <c r="EP97" s="295"/>
      <c r="EQ97" s="296">
        <f t="shared" si="1460"/>
        <v>0</v>
      </c>
      <c r="ER97" s="296">
        <f t="shared" si="1461"/>
        <v>0</v>
      </c>
      <c r="ES97" s="296"/>
      <c r="ET97" s="261" t="str">
        <f t="shared" si="1462"/>
        <v/>
      </c>
      <c r="EV97" s="274"/>
      <c r="EW97" s="239" t="str">
        <f>IF(EV97="","",VLOOKUP(EV97,Language!$D$5:$E$100,2,0))</f>
        <v/>
      </c>
      <c r="EX97" s="275"/>
      <c r="EY97" s="239" t="str">
        <f>IF(EX97="","",VLOOKUP(EX97,Language!$D$5:$E$100,2,0))</f>
        <v/>
      </c>
      <c r="EZ97" s="311"/>
      <c r="FA97" s="312"/>
      <c r="FB97" s="295"/>
      <c r="FC97" s="295"/>
      <c r="FD97" s="296">
        <f t="shared" si="1463"/>
        <v>0</v>
      </c>
      <c r="FE97" s="296">
        <f t="shared" si="1464"/>
        <v>0</v>
      </c>
      <c r="FF97" s="296"/>
      <c r="FG97" s="261" t="str">
        <f t="shared" si="1465"/>
        <v/>
      </c>
      <c r="FI97" s="274"/>
      <c r="FJ97" s="239" t="str">
        <f>IF(FI97="","",VLOOKUP(FI97,Language!$D$5:$E$100,2,0))</f>
        <v/>
      </c>
      <c r="FK97" s="275"/>
      <c r="FL97" s="239" t="str">
        <f>IF(FK97="","",VLOOKUP(FK97,Language!$D$5:$E$100,2,0))</f>
        <v/>
      </c>
      <c r="FM97" s="311"/>
      <c r="FN97" s="312"/>
      <c r="FO97" s="295"/>
      <c r="FP97" s="295"/>
      <c r="FQ97" s="296">
        <f t="shared" si="1466"/>
        <v>0</v>
      </c>
      <c r="FR97" s="296">
        <f t="shared" si="1467"/>
        <v>0</v>
      </c>
      <c r="FS97" s="296"/>
      <c r="FT97" s="261" t="str">
        <f t="shared" si="1468"/>
        <v/>
      </c>
      <c r="FV97" s="274"/>
      <c r="FW97" s="239" t="str">
        <f>IF(FV97="","",VLOOKUP(FV97,Language!$D$5:$E$100,2,0))</f>
        <v/>
      </c>
      <c r="FX97" s="275"/>
      <c r="FY97" s="239" t="str">
        <f>IF(FX97="","",VLOOKUP(FX97,Language!$D$5:$E$100,2,0))</f>
        <v/>
      </c>
      <c r="FZ97" s="311"/>
      <c r="GA97" s="312"/>
      <c r="GB97" s="295"/>
      <c r="GC97" s="295"/>
      <c r="GD97" s="296">
        <f t="shared" si="1469"/>
        <v>0</v>
      </c>
      <c r="GE97" s="296">
        <f t="shared" si="1470"/>
        <v>0</v>
      </c>
      <c r="GF97" s="296"/>
      <c r="GG97" s="261" t="str">
        <f t="shared" si="1471"/>
        <v/>
      </c>
      <c r="GI97" s="274"/>
      <c r="GJ97" s="239" t="str">
        <f>IF(GI97="","",VLOOKUP(GI97,Language!$D$5:$E$100,2,0))</f>
        <v/>
      </c>
      <c r="GK97" s="275"/>
      <c r="GL97" s="239" t="str">
        <f>IF(GK97="","",VLOOKUP(GK97,Language!$D$5:$E$100,2,0))</f>
        <v/>
      </c>
      <c r="GM97" s="311"/>
      <c r="GN97" s="312"/>
      <c r="GO97" s="295"/>
      <c r="GP97" s="295"/>
      <c r="GQ97" s="296">
        <f t="shared" si="1472"/>
        <v>0</v>
      </c>
      <c r="GR97" s="296">
        <f t="shared" si="1473"/>
        <v>0</v>
      </c>
      <c r="GS97" s="296"/>
      <c r="GT97" s="261" t="str">
        <f t="shared" si="1474"/>
        <v/>
      </c>
      <c r="GV97" s="274"/>
      <c r="GW97" s="239" t="str">
        <f>IF(GV97="","",VLOOKUP(GV97,Language!$D$5:$E$100,2,0))</f>
        <v/>
      </c>
      <c r="GX97" s="275"/>
      <c r="GY97" s="239" t="str">
        <f>IF(GX97="","",VLOOKUP(GX97,Language!$D$5:$E$100,2,0))</f>
        <v/>
      </c>
      <c r="GZ97" s="311"/>
      <c r="HA97" s="312"/>
      <c r="HB97" s="295"/>
      <c r="HC97" s="295"/>
      <c r="HD97" s="296">
        <f t="shared" si="1475"/>
        <v>0</v>
      </c>
      <c r="HE97" s="296">
        <f t="shared" si="1476"/>
        <v>0</v>
      </c>
      <c r="HF97" s="296"/>
      <c r="HG97" s="261" t="str">
        <f t="shared" si="1477"/>
        <v/>
      </c>
      <c r="HI97" s="274"/>
      <c r="HJ97" s="239" t="str">
        <f>IF(HI97="","",VLOOKUP(HI97,Language!$D$5:$E$100,2,0))</f>
        <v/>
      </c>
      <c r="HK97" s="275"/>
      <c r="HL97" s="239" t="str">
        <f>IF(HK97="","",VLOOKUP(HK97,Language!$D$5:$E$100,2,0))</f>
        <v/>
      </c>
      <c r="HM97" s="311"/>
      <c r="HN97" s="312"/>
      <c r="HO97" s="295"/>
      <c r="HP97" s="295"/>
      <c r="HQ97" s="296">
        <f t="shared" si="1478"/>
        <v>0</v>
      </c>
      <c r="HR97" s="296">
        <f t="shared" si="1479"/>
        <v>0</v>
      </c>
      <c r="HS97" s="296"/>
      <c r="HT97" s="261" t="str">
        <f t="shared" si="1480"/>
        <v/>
      </c>
      <c r="HV97" s="274"/>
      <c r="HW97" s="239" t="str">
        <f>IF(HV97="","",VLOOKUP(HV97,Language!$D$5:$E$100,2,0))</f>
        <v/>
      </c>
      <c r="HX97" s="275"/>
      <c r="HY97" s="239" t="str">
        <f>IF(HX97="","",VLOOKUP(HX97,Language!$D$5:$E$100,2,0))</f>
        <v/>
      </c>
      <c r="HZ97" s="311"/>
      <c r="IA97" s="312"/>
      <c r="IB97" s="295"/>
      <c r="IC97" s="295"/>
      <c r="ID97" s="296">
        <f t="shared" si="1481"/>
        <v>0</v>
      </c>
      <c r="IE97" s="296">
        <f t="shared" si="1482"/>
        <v>0</v>
      </c>
      <c r="IF97" s="296"/>
      <c r="IG97" s="261" t="str">
        <f t="shared" si="1483"/>
        <v/>
      </c>
      <c r="II97" s="274"/>
      <c r="IJ97" s="239" t="str">
        <f>IF(II97="","",VLOOKUP(II97,Language!$D$5:$E$100,2,0))</f>
        <v/>
      </c>
      <c r="IK97" s="275"/>
      <c r="IL97" s="239" t="str">
        <f>IF(IK97="","",VLOOKUP(IK97,Language!$D$5:$E$100,2,0))</f>
        <v/>
      </c>
      <c r="IM97" s="311"/>
      <c r="IN97" s="312"/>
      <c r="IO97" s="295"/>
      <c r="IP97" s="295"/>
      <c r="IQ97" s="296">
        <f t="shared" si="1484"/>
        <v>0</v>
      </c>
      <c r="IR97" s="296">
        <f t="shared" si="1485"/>
        <v>0</v>
      </c>
      <c r="IS97" s="296"/>
      <c r="IT97" s="261" t="str">
        <f t="shared" si="1486"/>
        <v/>
      </c>
      <c r="IV97" s="274"/>
      <c r="IW97" s="239" t="str">
        <f>IF(IV97="","",VLOOKUP(IV97,Language!$D$5:$E$100,2,0))</f>
        <v/>
      </c>
      <c r="IX97" s="275"/>
      <c r="IY97" s="239" t="str">
        <f>IF(IX97="","",VLOOKUP(IX97,Language!$D$5:$E$100,2,0))</f>
        <v/>
      </c>
      <c r="IZ97" s="311"/>
      <c r="JA97" s="312"/>
      <c r="JB97" s="295"/>
      <c r="JC97" s="295"/>
      <c r="JD97" s="296">
        <f t="shared" si="1487"/>
        <v>0</v>
      </c>
      <c r="JE97" s="296">
        <f t="shared" si="1488"/>
        <v>0</v>
      </c>
      <c r="JF97" s="296"/>
      <c r="JG97" s="261" t="str">
        <f t="shared" si="1489"/>
        <v/>
      </c>
      <c r="JI97" s="274"/>
      <c r="JJ97" s="239" t="str">
        <f>IF(JI97="","",VLOOKUP(JI97,Language!$D$5:$E$100,2,0))</f>
        <v/>
      </c>
      <c r="JK97" s="275"/>
      <c r="JL97" s="239" t="str">
        <f>IF(JK97="","",VLOOKUP(JK97,Language!$D$5:$E$100,2,0))</f>
        <v/>
      </c>
      <c r="JM97" s="311"/>
      <c r="JN97" s="312"/>
      <c r="JO97" s="295"/>
      <c r="JP97" s="295"/>
      <c r="JQ97" s="296">
        <f t="shared" si="1490"/>
        <v>0</v>
      </c>
      <c r="JR97" s="296">
        <f t="shared" si="1491"/>
        <v>0</v>
      </c>
      <c r="JS97" s="296"/>
      <c r="JT97" s="261" t="str">
        <f t="shared" si="1492"/>
        <v/>
      </c>
      <c r="JV97" s="274"/>
      <c r="JW97" s="239" t="str">
        <f>IF(JV97="","",VLOOKUP(JV97,Language!$D$5:$E$100,2,0))</f>
        <v/>
      </c>
      <c r="JX97" s="275"/>
      <c r="JY97" s="239" t="str">
        <f>IF(JX97="","",VLOOKUP(JX97,Language!$D$5:$E$100,2,0))</f>
        <v/>
      </c>
      <c r="JZ97" s="311"/>
      <c r="KA97" s="312"/>
      <c r="KB97" s="295"/>
      <c r="KC97" s="295"/>
      <c r="KD97" s="296">
        <f t="shared" si="1493"/>
        <v>0</v>
      </c>
      <c r="KE97" s="296">
        <f t="shared" si="1494"/>
        <v>0</v>
      </c>
      <c r="KF97" s="296"/>
      <c r="KG97" s="261" t="str">
        <f t="shared" si="1495"/>
        <v/>
      </c>
      <c r="KI97" s="274"/>
      <c r="KJ97" s="239" t="str">
        <f>IF(KI97="","",VLOOKUP(KI97,Language!$D$5:$E$100,2,0))</f>
        <v/>
      </c>
      <c r="KK97" s="275"/>
      <c r="KL97" s="239" t="str">
        <f>IF(KK97="","",VLOOKUP(KK97,Language!$D$5:$E$100,2,0))</f>
        <v/>
      </c>
      <c r="KM97" s="311"/>
      <c r="KN97" s="312"/>
      <c r="KO97" s="295"/>
      <c r="KP97" s="295"/>
      <c r="KQ97" s="296">
        <f t="shared" si="1496"/>
        <v>0</v>
      </c>
      <c r="KR97" s="296">
        <f t="shared" si="1497"/>
        <v>0</v>
      </c>
      <c r="KS97" s="296"/>
      <c r="KT97" s="261" t="str">
        <f t="shared" si="1498"/>
        <v/>
      </c>
      <c r="KV97" s="274"/>
      <c r="KW97" s="239" t="str">
        <f>IF(KV97="","",VLOOKUP(KV97,Language!$D$5:$E$100,2,0))</f>
        <v/>
      </c>
      <c r="KX97" s="275"/>
      <c r="KY97" s="239" t="str">
        <f>IF(KX97="","",VLOOKUP(KX97,Language!$D$5:$E$100,2,0))</f>
        <v/>
      </c>
      <c r="KZ97" s="311"/>
      <c r="LA97" s="312"/>
      <c r="LB97" s="295"/>
      <c r="LC97" s="295"/>
      <c r="LD97" s="296">
        <f t="shared" si="1499"/>
        <v>0</v>
      </c>
      <c r="LE97" s="296">
        <f t="shared" si="1500"/>
        <v>0</v>
      </c>
      <c r="LF97" s="296"/>
      <c r="LG97" s="261" t="str">
        <f t="shared" si="1501"/>
        <v/>
      </c>
      <c r="LI97" s="274"/>
      <c r="LJ97" s="239" t="str">
        <f>IF(LI97="","",VLOOKUP(LI97,Language!$D$5:$E$100,2,0))</f>
        <v/>
      </c>
      <c r="LK97" s="275"/>
      <c r="LL97" s="239" t="str">
        <f>IF(LK97="","",VLOOKUP(LK97,Language!$D$5:$E$100,2,0))</f>
        <v/>
      </c>
      <c r="LM97" s="311"/>
      <c r="LN97" s="312"/>
      <c r="LO97" s="295"/>
      <c r="LP97" s="295"/>
      <c r="LQ97" s="296">
        <f t="shared" si="1502"/>
        <v>0</v>
      </c>
      <c r="LR97" s="296">
        <f t="shared" si="1503"/>
        <v>0</v>
      </c>
      <c r="LS97" s="296"/>
      <c r="LT97" s="261" t="str">
        <f t="shared" si="1504"/>
        <v/>
      </c>
      <c r="LV97" s="274"/>
      <c r="LW97" s="239" t="str">
        <f>IF(LV97="","",VLOOKUP(LV97,Language!$D$5:$E$100,2,0))</f>
        <v/>
      </c>
      <c r="LX97" s="275"/>
      <c r="LY97" s="239" t="str">
        <f>IF(LX97="","",VLOOKUP(LX97,Language!$D$5:$E$100,2,0))</f>
        <v/>
      </c>
      <c r="LZ97" s="311"/>
      <c r="MA97" s="312"/>
      <c r="MB97" s="295"/>
      <c r="MC97" s="295"/>
      <c r="MD97" s="296">
        <f t="shared" si="1505"/>
        <v>0</v>
      </c>
      <c r="ME97" s="296">
        <f t="shared" si="1506"/>
        <v>0</v>
      </c>
      <c r="MF97" s="296"/>
      <c r="MG97" s="261" t="str">
        <f t="shared" si="1507"/>
        <v/>
      </c>
    </row>
    <row r="98" spans="1:345" s="231" customFormat="1" x14ac:dyDescent="0.25">
      <c r="A98" s="235"/>
      <c r="B98" s="238" t="str">
        <f>IF(C98="","",INDEX(Groups!$C$7:$C$65,MATCH(C98,Groups!$D$7:$D$65,0)))</f>
        <v/>
      </c>
      <c r="C98" s="239" t="str">
        <f>'World Cup'!$Z$50</f>
        <v/>
      </c>
      <c r="D98" s="240" t="str">
        <f>IF(E98="","",INDEX(Groups!$C$7:$C$65,MATCH(E98,Groups!$D$7:$D$65,0)))</f>
        <v/>
      </c>
      <c r="E98" s="239" t="str">
        <f>'World Cup'!$AA$50</f>
        <v/>
      </c>
      <c r="F98" s="241" t="str">
        <f>IF(AND('World Cup'!$Z$51&lt;&gt;"",'World Cup'!$AA$51&lt;&gt;""),'World Cup'!$Z$51+IF(AND('World Cup'!$Z$53&lt;&gt;"",'World Cup'!$AA$53&lt;&gt;"",'World Cup'!$Z$51='World Cup'!$AA$51),'World Cup'!$Z$53,0),"")</f>
        <v/>
      </c>
      <c r="G98" s="242" t="str">
        <f>IF(AND('World Cup'!$Z$51&lt;&gt;"",'World Cup'!$AA$51&lt;&gt;""),'World Cup'!$AA$51+IF(AND('World Cup'!$Z$53&lt;&gt;"",'World Cup'!$AA$53&lt;&gt;"",'World Cup'!$Z$51='World Cup'!$AA$51),'World Cup'!$AA$53,0),"")</f>
        <v/>
      </c>
      <c r="I98" s="274"/>
      <c r="J98" s="239" t="str">
        <f>IF(I98="","",VLOOKUP(I98,Language!$D$5:$E$100,2,0))</f>
        <v/>
      </c>
      <c r="K98" s="275"/>
      <c r="L98" s="239" t="str">
        <f>IF(K98="","",VLOOKUP(K98,Language!$D$5:$E$100,2,0))</f>
        <v/>
      </c>
      <c r="M98" s="311"/>
      <c r="N98" s="312"/>
      <c r="O98" s="295"/>
      <c r="P98" s="295"/>
      <c r="Q98" s="296">
        <f t="shared" si="1430"/>
        <v>0</v>
      </c>
      <c r="R98" s="296">
        <f t="shared" si="1431"/>
        <v>0</v>
      </c>
      <c r="S98" s="296"/>
      <c r="T98" s="261" t="str">
        <f t="shared" si="1432"/>
        <v/>
      </c>
      <c r="V98" s="274"/>
      <c r="W98" s="239" t="str">
        <f>IF(V98="","",VLOOKUP(V98,Language!$D$5:$E$100,2,0))</f>
        <v/>
      </c>
      <c r="X98" s="275"/>
      <c r="Y98" s="239" t="str">
        <f>IF(X98="","",VLOOKUP(X98,Language!$D$5:$E$100,2,0))</f>
        <v/>
      </c>
      <c r="Z98" s="311"/>
      <c r="AA98" s="312"/>
      <c r="AB98" s="295"/>
      <c r="AC98" s="295"/>
      <c r="AD98" s="296">
        <f t="shared" si="1433"/>
        <v>0</v>
      </c>
      <c r="AE98" s="296">
        <f t="shared" si="1434"/>
        <v>0</v>
      </c>
      <c r="AF98" s="296"/>
      <c r="AG98" s="261" t="str">
        <f t="shared" si="1435"/>
        <v/>
      </c>
      <c r="AI98" s="274"/>
      <c r="AJ98" s="239" t="str">
        <f>IF(AI98="","",VLOOKUP(AI98,Language!$D$5:$E$100,2,0))</f>
        <v/>
      </c>
      <c r="AK98" s="275"/>
      <c r="AL98" s="239" t="str">
        <f>IF(AK98="","",VLOOKUP(AK98,Language!$D$5:$E$100,2,0))</f>
        <v/>
      </c>
      <c r="AM98" s="311"/>
      <c r="AN98" s="312"/>
      <c r="AO98" s="295"/>
      <c r="AP98" s="295"/>
      <c r="AQ98" s="296">
        <f t="shared" si="1436"/>
        <v>0</v>
      </c>
      <c r="AR98" s="296">
        <f t="shared" si="1437"/>
        <v>0</v>
      </c>
      <c r="AS98" s="296"/>
      <c r="AT98" s="261" t="str">
        <f t="shared" si="1438"/>
        <v/>
      </c>
      <c r="AV98" s="274"/>
      <c r="AW98" s="239" t="str">
        <f>IF(AV98="","",VLOOKUP(AV98,Language!$D$5:$E$100,2,0))</f>
        <v/>
      </c>
      <c r="AX98" s="275"/>
      <c r="AY98" s="239" t="str">
        <f>IF(AX98="","",VLOOKUP(AX98,Language!$D$5:$E$100,2,0))</f>
        <v/>
      </c>
      <c r="AZ98" s="311"/>
      <c r="BA98" s="312"/>
      <c r="BB98" s="295"/>
      <c r="BC98" s="295"/>
      <c r="BD98" s="296">
        <f t="shared" si="1439"/>
        <v>0</v>
      </c>
      <c r="BE98" s="296">
        <f t="shared" si="1440"/>
        <v>0</v>
      </c>
      <c r="BF98" s="296"/>
      <c r="BG98" s="261" t="str">
        <f t="shared" si="1441"/>
        <v/>
      </c>
      <c r="BI98" s="274"/>
      <c r="BJ98" s="239" t="str">
        <f>IF(BI98="","",VLOOKUP(BI98,Language!$D$5:$E$100,2,0))</f>
        <v/>
      </c>
      <c r="BK98" s="275"/>
      <c r="BL98" s="239" t="str">
        <f>IF(BK98="","",VLOOKUP(BK98,Language!$D$5:$E$100,2,0))</f>
        <v/>
      </c>
      <c r="BM98" s="311"/>
      <c r="BN98" s="312"/>
      <c r="BO98" s="295"/>
      <c r="BP98" s="295"/>
      <c r="BQ98" s="296">
        <f t="shared" si="1442"/>
        <v>0</v>
      </c>
      <c r="BR98" s="296">
        <f t="shared" si="1443"/>
        <v>0</v>
      </c>
      <c r="BS98" s="296"/>
      <c r="BT98" s="261" t="str">
        <f t="shared" si="1444"/>
        <v/>
      </c>
      <c r="BV98" s="274"/>
      <c r="BW98" s="239" t="str">
        <f>IF(BV98="","",VLOOKUP(BV98,Language!$D$5:$E$100,2,0))</f>
        <v/>
      </c>
      <c r="BX98" s="275"/>
      <c r="BY98" s="239" t="str">
        <f>IF(BX98="","",VLOOKUP(BX98,Language!$D$5:$E$100,2,0))</f>
        <v/>
      </c>
      <c r="BZ98" s="311"/>
      <c r="CA98" s="312"/>
      <c r="CB98" s="295"/>
      <c r="CC98" s="295"/>
      <c r="CD98" s="296">
        <f t="shared" si="1445"/>
        <v>0</v>
      </c>
      <c r="CE98" s="296">
        <f t="shared" si="1446"/>
        <v>0</v>
      </c>
      <c r="CF98" s="296"/>
      <c r="CG98" s="261" t="str">
        <f t="shared" si="1447"/>
        <v/>
      </c>
      <c r="CI98" s="274"/>
      <c r="CJ98" s="239" t="str">
        <f>IF(CI98="","",VLOOKUP(CI98,Language!$D$5:$E$100,2,0))</f>
        <v/>
      </c>
      <c r="CK98" s="275"/>
      <c r="CL98" s="239" t="str">
        <f>IF(CK98="","",VLOOKUP(CK98,Language!$D$5:$E$100,2,0))</f>
        <v/>
      </c>
      <c r="CM98" s="311"/>
      <c r="CN98" s="312"/>
      <c r="CO98" s="295"/>
      <c r="CP98" s="295"/>
      <c r="CQ98" s="296">
        <f t="shared" si="1448"/>
        <v>0</v>
      </c>
      <c r="CR98" s="296">
        <f t="shared" si="1449"/>
        <v>0</v>
      </c>
      <c r="CS98" s="296"/>
      <c r="CT98" s="261" t="str">
        <f t="shared" si="1450"/>
        <v/>
      </c>
      <c r="CV98" s="274"/>
      <c r="CW98" s="239" t="str">
        <f>IF(CV98="","",VLOOKUP(CV98,Language!$D$5:$E$100,2,0))</f>
        <v/>
      </c>
      <c r="CX98" s="275"/>
      <c r="CY98" s="239" t="str">
        <f>IF(CX98="","",VLOOKUP(CX98,Language!$D$5:$E$100,2,0))</f>
        <v/>
      </c>
      <c r="CZ98" s="311"/>
      <c r="DA98" s="312"/>
      <c r="DB98" s="295"/>
      <c r="DC98" s="295"/>
      <c r="DD98" s="296">
        <f t="shared" si="1451"/>
        <v>0</v>
      </c>
      <c r="DE98" s="296">
        <f t="shared" si="1452"/>
        <v>0</v>
      </c>
      <c r="DF98" s="296"/>
      <c r="DG98" s="261" t="str">
        <f t="shared" si="1453"/>
        <v/>
      </c>
      <c r="DI98" s="274"/>
      <c r="DJ98" s="239" t="str">
        <f>IF(DI98="","",VLOOKUP(DI98,Language!$D$5:$E$100,2,0))</f>
        <v/>
      </c>
      <c r="DK98" s="275"/>
      <c r="DL98" s="239" t="str">
        <f>IF(DK98="","",VLOOKUP(DK98,Language!$D$5:$E$100,2,0))</f>
        <v/>
      </c>
      <c r="DM98" s="311"/>
      <c r="DN98" s="312"/>
      <c r="DO98" s="295"/>
      <c r="DP98" s="295"/>
      <c r="DQ98" s="296">
        <f t="shared" si="1454"/>
        <v>0</v>
      </c>
      <c r="DR98" s="296">
        <f t="shared" si="1455"/>
        <v>0</v>
      </c>
      <c r="DS98" s="296"/>
      <c r="DT98" s="261" t="str">
        <f t="shared" si="1456"/>
        <v/>
      </c>
      <c r="DV98" s="274"/>
      <c r="DW98" s="239" t="str">
        <f>IF(DV98="","",VLOOKUP(DV98,Language!$D$5:$E$100,2,0))</f>
        <v/>
      </c>
      <c r="DX98" s="275"/>
      <c r="DY98" s="239" t="str">
        <f>IF(DX98="","",VLOOKUP(DX98,Language!$D$5:$E$100,2,0))</f>
        <v/>
      </c>
      <c r="DZ98" s="311"/>
      <c r="EA98" s="312"/>
      <c r="EB98" s="295"/>
      <c r="EC98" s="295"/>
      <c r="ED98" s="296">
        <f t="shared" si="1457"/>
        <v>0</v>
      </c>
      <c r="EE98" s="296">
        <f t="shared" si="1458"/>
        <v>0</v>
      </c>
      <c r="EF98" s="296"/>
      <c r="EG98" s="261" t="str">
        <f t="shared" si="1459"/>
        <v/>
      </c>
      <c r="EI98" s="274"/>
      <c r="EJ98" s="239" t="str">
        <f>IF(EI98="","",VLOOKUP(EI98,Language!$D$5:$E$100,2,0))</f>
        <v/>
      </c>
      <c r="EK98" s="275"/>
      <c r="EL98" s="239" t="str">
        <f>IF(EK98="","",VLOOKUP(EK98,Language!$D$5:$E$100,2,0))</f>
        <v/>
      </c>
      <c r="EM98" s="311"/>
      <c r="EN98" s="312"/>
      <c r="EO98" s="295"/>
      <c r="EP98" s="295"/>
      <c r="EQ98" s="296">
        <f t="shared" si="1460"/>
        <v>0</v>
      </c>
      <c r="ER98" s="296">
        <f t="shared" si="1461"/>
        <v>0</v>
      </c>
      <c r="ES98" s="296"/>
      <c r="ET98" s="261" t="str">
        <f t="shared" si="1462"/>
        <v/>
      </c>
      <c r="EV98" s="274"/>
      <c r="EW98" s="239" t="str">
        <f>IF(EV98="","",VLOOKUP(EV98,Language!$D$5:$E$100,2,0))</f>
        <v/>
      </c>
      <c r="EX98" s="275"/>
      <c r="EY98" s="239" t="str">
        <f>IF(EX98="","",VLOOKUP(EX98,Language!$D$5:$E$100,2,0))</f>
        <v/>
      </c>
      <c r="EZ98" s="311"/>
      <c r="FA98" s="312"/>
      <c r="FB98" s="295"/>
      <c r="FC98" s="295"/>
      <c r="FD98" s="296">
        <f t="shared" si="1463"/>
        <v>0</v>
      </c>
      <c r="FE98" s="296">
        <f t="shared" si="1464"/>
        <v>0</v>
      </c>
      <c r="FF98" s="296"/>
      <c r="FG98" s="261" t="str">
        <f t="shared" si="1465"/>
        <v/>
      </c>
      <c r="FI98" s="274"/>
      <c r="FJ98" s="239" t="str">
        <f>IF(FI98="","",VLOOKUP(FI98,Language!$D$5:$E$100,2,0))</f>
        <v/>
      </c>
      <c r="FK98" s="275"/>
      <c r="FL98" s="239" t="str">
        <f>IF(FK98="","",VLOOKUP(FK98,Language!$D$5:$E$100,2,0))</f>
        <v/>
      </c>
      <c r="FM98" s="311"/>
      <c r="FN98" s="312"/>
      <c r="FO98" s="295"/>
      <c r="FP98" s="295"/>
      <c r="FQ98" s="296">
        <f t="shared" si="1466"/>
        <v>0</v>
      </c>
      <c r="FR98" s="296">
        <f t="shared" si="1467"/>
        <v>0</v>
      </c>
      <c r="FS98" s="296"/>
      <c r="FT98" s="261" t="str">
        <f t="shared" si="1468"/>
        <v/>
      </c>
      <c r="FV98" s="274"/>
      <c r="FW98" s="239" t="str">
        <f>IF(FV98="","",VLOOKUP(FV98,Language!$D$5:$E$100,2,0))</f>
        <v/>
      </c>
      <c r="FX98" s="275"/>
      <c r="FY98" s="239" t="str">
        <f>IF(FX98="","",VLOOKUP(FX98,Language!$D$5:$E$100,2,0))</f>
        <v/>
      </c>
      <c r="FZ98" s="311"/>
      <c r="GA98" s="312"/>
      <c r="GB98" s="295"/>
      <c r="GC98" s="295"/>
      <c r="GD98" s="296">
        <f t="shared" si="1469"/>
        <v>0</v>
      </c>
      <c r="GE98" s="296">
        <f t="shared" si="1470"/>
        <v>0</v>
      </c>
      <c r="GF98" s="296"/>
      <c r="GG98" s="261" t="str">
        <f t="shared" si="1471"/>
        <v/>
      </c>
      <c r="GI98" s="274"/>
      <c r="GJ98" s="239" t="str">
        <f>IF(GI98="","",VLOOKUP(GI98,Language!$D$5:$E$100,2,0))</f>
        <v/>
      </c>
      <c r="GK98" s="275"/>
      <c r="GL98" s="239" t="str">
        <f>IF(GK98="","",VLOOKUP(GK98,Language!$D$5:$E$100,2,0))</f>
        <v/>
      </c>
      <c r="GM98" s="311"/>
      <c r="GN98" s="312"/>
      <c r="GO98" s="295"/>
      <c r="GP98" s="295"/>
      <c r="GQ98" s="296">
        <f t="shared" si="1472"/>
        <v>0</v>
      </c>
      <c r="GR98" s="296">
        <f t="shared" si="1473"/>
        <v>0</v>
      </c>
      <c r="GS98" s="296"/>
      <c r="GT98" s="261" t="str">
        <f t="shared" si="1474"/>
        <v/>
      </c>
      <c r="GV98" s="274"/>
      <c r="GW98" s="239" t="str">
        <f>IF(GV98="","",VLOOKUP(GV98,Language!$D$5:$E$100,2,0))</f>
        <v/>
      </c>
      <c r="GX98" s="275"/>
      <c r="GY98" s="239" t="str">
        <f>IF(GX98="","",VLOOKUP(GX98,Language!$D$5:$E$100,2,0))</f>
        <v/>
      </c>
      <c r="GZ98" s="311"/>
      <c r="HA98" s="312"/>
      <c r="HB98" s="295"/>
      <c r="HC98" s="295"/>
      <c r="HD98" s="296">
        <f t="shared" si="1475"/>
        <v>0</v>
      </c>
      <c r="HE98" s="296">
        <f t="shared" si="1476"/>
        <v>0</v>
      </c>
      <c r="HF98" s="296"/>
      <c r="HG98" s="261" t="str">
        <f t="shared" si="1477"/>
        <v/>
      </c>
      <c r="HI98" s="274"/>
      <c r="HJ98" s="239" t="str">
        <f>IF(HI98="","",VLOOKUP(HI98,Language!$D$5:$E$100,2,0))</f>
        <v/>
      </c>
      <c r="HK98" s="275"/>
      <c r="HL98" s="239" t="str">
        <f>IF(HK98="","",VLOOKUP(HK98,Language!$D$5:$E$100,2,0))</f>
        <v/>
      </c>
      <c r="HM98" s="311"/>
      <c r="HN98" s="312"/>
      <c r="HO98" s="295"/>
      <c r="HP98" s="295"/>
      <c r="HQ98" s="296">
        <f t="shared" si="1478"/>
        <v>0</v>
      </c>
      <c r="HR98" s="296">
        <f t="shared" si="1479"/>
        <v>0</v>
      </c>
      <c r="HS98" s="296"/>
      <c r="HT98" s="261" t="str">
        <f t="shared" si="1480"/>
        <v/>
      </c>
      <c r="HV98" s="274"/>
      <c r="HW98" s="239" t="str">
        <f>IF(HV98="","",VLOOKUP(HV98,Language!$D$5:$E$100,2,0))</f>
        <v/>
      </c>
      <c r="HX98" s="275"/>
      <c r="HY98" s="239" t="str">
        <f>IF(HX98="","",VLOOKUP(HX98,Language!$D$5:$E$100,2,0))</f>
        <v/>
      </c>
      <c r="HZ98" s="311"/>
      <c r="IA98" s="312"/>
      <c r="IB98" s="295"/>
      <c r="IC98" s="295"/>
      <c r="ID98" s="296">
        <f t="shared" si="1481"/>
        <v>0</v>
      </c>
      <c r="IE98" s="296">
        <f t="shared" si="1482"/>
        <v>0</v>
      </c>
      <c r="IF98" s="296"/>
      <c r="IG98" s="261" t="str">
        <f t="shared" si="1483"/>
        <v/>
      </c>
      <c r="II98" s="274"/>
      <c r="IJ98" s="239" t="str">
        <f>IF(II98="","",VLOOKUP(II98,Language!$D$5:$E$100,2,0))</f>
        <v/>
      </c>
      <c r="IK98" s="275"/>
      <c r="IL98" s="239" t="str">
        <f>IF(IK98="","",VLOOKUP(IK98,Language!$D$5:$E$100,2,0))</f>
        <v/>
      </c>
      <c r="IM98" s="311"/>
      <c r="IN98" s="312"/>
      <c r="IO98" s="295"/>
      <c r="IP98" s="295"/>
      <c r="IQ98" s="296">
        <f t="shared" si="1484"/>
        <v>0</v>
      </c>
      <c r="IR98" s="296">
        <f t="shared" si="1485"/>
        <v>0</v>
      </c>
      <c r="IS98" s="296"/>
      <c r="IT98" s="261" t="str">
        <f t="shared" si="1486"/>
        <v/>
      </c>
      <c r="IV98" s="274"/>
      <c r="IW98" s="239" t="str">
        <f>IF(IV98="","",VLOOKUP(IV98,Language!$D$5:$E$100,2,0))</f>
        <v/>
      </c>
      <c r="IX98" s="275"/>
      <c r="IY98" s="239" t="str">
        <f>IF(IX98="","",VLOOKUP(IX98,Language!$D$5:$E$100,2,0))</f>
        <v/>
      </c>
      <c r="IZ98" s="311"/>
      <c r="JA98" s="312"/>
      <c r="JB98" s="295"/>
      <c r="JC98" s="295"/>
      <c r="JD98" s="296">
        <f t="shared" si="1487"/>
        <v>0</v>
      </c>
      <c r="JE98" s="296">
        <f t="shared" si="1488"/>
        <v>0</v>
      </c>
      <c r="JF98" s="296"/>
      <c r="JG98" s="261" t="str">
        <f t="shared" si="1489"/>
        <v/>
      </c>
      <c r="JI98" s="274"/>
      <c r="JJ98" s="239" t="str">
        <f>IF(JI98="","",VLOOKUP(JI98,Language!$D$5:$E$100,2,0))</f>
        <v/>
      </c>
      <c r="JK98" s="275"/>
      <c r="JL98" s="239" t="str">
        <f>IF(JK98="","",VLOOKUP(JK98,Language!$D$5:$E$100,2,0))</f>
        <v/>
      </c>
      <c r="JM98" s="311"/>
      <c r="JN98" s="312"/>
      <c r="JO98" s="295"/>
      <c r="JP98" s="295"/>
      <c r="JQ98" s="296">
        <f t="shared" si="1490"/>
        <v>0</v>
      </c>
      <c r="JR98" s="296">
        <f t="shared" si="1491"/>
        <v>0</v>
      </c>
      <c r="JS98" s="296"/>
      <c r="JT98" s="261" t="str">
        <f t="shared" si="1492"/>
        <v/>
      </c>
      <c r="JV98" s="274"/>
      <c r="JW98" s="239" t="str">
        <f>IF(JV98="","",VLOOKUP(JV98,Language!$D$5:$E$100,2,0))</f>
        <v/>
      </c>
      <c r="JX98" s="275"/>
      <c r="JY98" s="239" t="str">
        <f>IF(JX98="","",VLOOKUP(JX98,Language!$D$5:$E$100,2,0))</f>
        <v/>
      </c>
      <c r="JZ98" s="311"/>
      <c r="KA98" s="312"/>
      <c r="KB98" s="295"/>
      <c r="KC98" s="295"/>
      <c r="KD98" s="296">
        <f t="shared" si="1493"/>
        <v>0</v>
      </c>
      <c r="KE98" s="296">
        <f t="shared" si="1494"/>
        <v>0</v>
      </c>
      <c r="KF98" s="296"/>
      <c r="KG98" s="261" t="str">
        <f t="shared" si="1495"/>
        <v/>
      </c>
      <c r="KI98" s="274"/>
      <c r="KJ98" s="239" t="str">
        <f>IF(KI98="","",VLOOKUP(KI98,Language!$D$5:$E$100,2,0))</f>
        <v/>
      </c>
      <c r="KK98" s="275"/>
      <c r="KL98" s="239" t="str">
        <f>IF(KK98="","",VLOOKUP(KK98,Language!$D$5:$E$100,2,0))</f>
        <v/>
      </c>
      <c r="KM98" s="311"/>
      <c r="KN98" s="312"/>
      <c r="KO98" s="295"/>
      <c r="KP98" s="295"/>
      <c r="KQ98" s="296">
        <f t="shared" si="1496"/>
        <v>0</v>
      </c>
      <c r="KR98" s="296">
        <f t="shared" si="1497"/>
        <v>0</v>
      </c>
      <c r="KS98" s="296"/>
      <c r="KT98" s="261" t="str">
        <f t="shared" si="1498"/>
        <v/>
      </c>
      <c r="KV98" s="274"/>
      <c r="KW98" s="239" t="str">
        <f>IF(KV98="","",VLOOKUP(KV98,Language!$D$5:$E$100,2,0))</f>
        <v/>
      </c>
      <c r="KX98" s="275"/>
      <c r="KY98" s="239" t="str">
        <f>IF(KX98="","",VLOOKUP(KX98,Language!$D$5:$E$100,2,0))</f>
        <v/>
      </c>
      <c r="KZ98" s="311"/>
      <c r="LA98" s="312"/>
      <c r="LB98" s="295"/>
      <c r="LC98" s="295"/>
      <c r="LD98" s="296">
        <f t="shared" si="1499"/>
        <v>0</v>
      </c>
      <c r="LE98" s="296">
        <f t="shared" si="1500"/>
        <v>0</v>
      </c>
      <c r="LF98" s="296"/>
      <c r="LG98" s="261" t="str">
        <f t="shared" si="1501"/>
        <v/>
      </c>
      <c r="LI98" s="274"/>
      <c r="LJ98" s="239" t="str">
        <f>IF(LI98="","",VLOOKUP(LI98,Language!$D$5:$E$100,2,0))</f>
        <v/>
      </c>
      <c r="LK98" s="275"/>
      <c r="LL98" s="239" t="str">
        <f>IF(LK98="","",VLOOKUP(LK98,Language!$D$5:$E$100,2,0))</f>
        <v/>
      </c>
      <c r="LM98" s="311"/>
      <c r="LN98" s="312"/>
      <c r="LO98" s="295"/>
      <c r="LP98" s="295"/>
      <c r="LQ98" s="296">
        <f t="shared" si="1502"/>
        <v>0</v>
      </c>
      <c r="LR98" s="296">
        <f t="shared" si="1503"/>
        <v>0</v>
      </c>
      <c r="LS98" s="296"/>
      <c r="LT98" s="261" t="str">
        <f t="shared" si="1504"/>
        <v/>
      </c>
      <c r="LV98" s="274"/>
      <c r="LW98" s="239" t="str">
        <f>IF(LV98="","",VLOOKUP(LV98,Language!$D$5:$E$100,2,0))</f>
        <v/>
      </c>
      <c r="LX98" s="275"/>
      <c r="LY98" s="239" t="str">
        <f>IF(LX98="","",VLOOKUP(LX98,Language!$D$5:$E$100,2,0))</f>
        <v/>
      </c>
      <c r="LZ98" s="311"/>
      <c r="MA98" s="312"/>
      <c r="MB98" s="295"/>
      <c r="MC98" s="295"/>
      <c r="MD98" s="296">
        <f t="shared" si="1505"/>
        <v>0</v>
      </c>
      <c r="ME98" s="296">
        <f t="shared" si="1506"/>
        <v>0</v>
      </c>
      <c r="MF98" s="296"/>
      <c r="MG98" s="261" t="str">
        <f t="shared" si="1507"/>
        <v/>
      </c>
    </row>
    <row r="99" spans="1:345" s="231" customFormat="1" x14ac:dyDescent="0.25">
      <c r="A99" s="235"/>
      <c r="B99" s="238" t="str">
        <f>IF(C99="","",INDEX(Groups!$C$7:$C$65,MATCH(C99,Groups!$D$7:$D$65,0)))</f>
        <v/>
      </c>
      <c r="C99" s="239" t="str">
        <f>'World Cup'!$AC$50</f>
        <v/>
      </c>
      <c r="D99" s="240" t="str">
        <f>IF(E99="","",INDEX(Groups!$C$7:$C$65,MATCH(E99,Groups!$D$7:$D$65,0)))</f>
        <v/>
      </c>
      <c r="E99" s="239" t="str">
        <f>'World Cup'!$AD$50</f>
        <v/>
      </c>
      <c r="F99" s="241" t="str">
        <f>IF(AND('World Cup'!$AC$51&lt;&gt;"",'World Cup'!$AD$51&lt;&gt;""),'World Cup'!$AC$51+IF(AND('World Cup'!$AC$53&lt;&gt;"",'World Cup'!$AD$53&lt;&gt;"",'World Cup'!$AC$51='World Cup'!$AD$51),'World Cup'!$AC$53,0),"")</f>
        <v/>
      </c>
      <c r="G99" s="242" t="str">
        <f>IF(AND('World Cup'!$AC$51&lt;&gt;"",'World Cup'!$AD$51&lt;&gt;""),'World Cup'!$AD$51+IF(AND('World Cup'!$AC$53&lt;&gt;"",'World Cup'!$AD$53&lt;&gt;"",'World Cup'!$AC$51='World Cup'!$AD$51),'World Cup'!$AD$53,0),"")</f>
        <v/>
      </c>
      <c r="I99" s="274"/>
      <c r="J99" s="239" t="str">
        <f>IF(I99="","",VLOOKUP(I99,Language!$D$5:$E$100,2,0))</f>
        <v/>
      </c>
      <c r="K99" s="275"/>
      <c r="L99" s="239" t="str">
        <f>IF(K99="","",VLOOKUP(K99,Language!$D$5:$E$100,2,0))</f>
        <v/>
      </c>
      <c r="M99" s="311"/>
      <c r="N99" s="312"/>
      <c r="O99" s="295"/>
      <c r="P99" s="295"/>
      <c r="Q99" s="296">
        <f t="shared" si="1430"/>
        <v>0</v>
      </c>
      <c r="R99" s="296">
        <f t="shared" si="1431"/>
        <v>0</v>
      </c>
      <c r="S99" s="296"/>
      <c r="T99" s="261" t="str">
        <f t="shared" si="1432"/>
        <v/>
      </c>
      <c r="V99" s="274"/>
      <c r="W99" s="239" t="str">
        <f>IF(V99="","",VLOOKUP(V99,Language!$D$5:$E$100,2,0))</f>
        <v/>
      </c>
      <c r="X99" s="275"/>
      <c r="Y99" s="239" t="str">
        <f>IF(X99="","",VLOOKUP(X99,Language!$D$5:$E$100,2,0))</f>
        <v/>
      </c>
      <c r="Z99" s="311"/>
      <c r="AA99" s="312"/>
      <c r="AB99" s="295"/>
      <c r="AC99" s="295"/>
      <c r="AD99" s="296">
        <f t="shared" si="1433"/>
        <v>0</v>
      </c>
      <c r="AE99" s="296">
        <f t="shared" si="1434"/>
        <v>0</v>
      </c>
      <c r="AF99" s="296"/>
      <c r="AG99" s="261" t="str">
        <f t="shared" si="1435"/>
        <v/>
      </c>
      <c r="AI99" s="274"/>
      <c r="AJ99" s="239" t="str">
        <f>IF(AI99="","",VLOOKUP(AI99,Language!$D$5:$E$100,2,0))</f>
        <v/>
      </c>
      <c r="AK99" s="275"/>
      <c r="AL99" s="239" t="str">
        <f>IF(AK99="","",VLOOKUP(AK99,Language!$D$5:$E$100,2,0))</f>
        <v/>
      </c>
      <c r="AM99" s="311"/>
      <c r="AN99" s="312"/>
      <c r="AO99" s="295"/>
      <c r="AP99" s="295"/>
      <c r="AQ99" s="296">
        <f t="shared" si="1436"/>
        <v>0</v>
      </c>
      <c r="AR99" s="296">
        <f t="shared" si="1437"/>
        <v>0</v>
      </c>
      <c r="AS99" s="296"/>
      <c r="AT99" s="261" t="str">
        <f t="shared" si="1438"/>
        <v/>
      </c>
      <c r="AV99" s="274"/>
      <c r="AW99" s="239" t="str">
        <f>IF(AV99="","",VLOOKUP(AV99,Language!$D$5:$E$100,2,0))</f>
        <v/>
      </c>
      <c r="AX99" s="275"/>
      <c r="AY99" s="239" t="str">
        <f>IF(AX99="","",VLOOKUP(AX99,Language!$D$5:$E$100,2,0))</f>
        <v/>
      </c>
      <c r="AZ99" s="311"/>
      <c r="BA99" s="312"/>
      <c r="BB99" s="295"/>
      <c r="BC99" s="295"/>
      <c r="BD99" s="296">
        <f t="shared" si="1439"/>
        <v>0</v>
      </c>
      <c r="BE99" s="296">
        <f t="shared" si="1440"/>
        <v>0</v>
      </c>
      <c r="BF99" s="296"/>
      <c r="BG99" s="261" t="str">
        <f t="shared" si="1441"/>
        <v/>
      </c>
      <c r="BI99" s="274"/>
      <c r="BJ99" s="239" t="str">
        <f>IF(BI99="","",VLOOKUP(BI99,Language!$D$5:$E$100,2,0))</f>
        <v/>
      </c>
      <c r="BK99" s="275"/>
      <c r="BL99" s="239" t="str">
        <f>IF(BK99="","",VLOOKUP(BK99,Language!$D$5:$E$100,2,0))</f>
        <v/>
      </c>
      <c r="BM99" s="311"/>
      <c r="BN99" s="312"/>
      <c r="BO99" s="295"/>
      <c r="BP99" s="295"/>
      <c r="BQ99" s="296">
        <f t="shared" si="1442"/>
        <v>0</v>
      </c>
      <c r="BR99" s="296">
        <f t="shared" si="1443"/>
        <v>0</v>
      </c>
      <c r="BS99" s="296"/>
      <c r="BT99" s="261" t="str">
        <f t="shared" si="1444"/>
        <v/>
      </c>
      <c r="BV99" s="274"/>
      <c r="BW99" s="239" t="str">
        <f>IF(BV99="","",VLOOKUP(BV99,Language!$D$5:$E$100,2,0))</f>
        <v/>
      </c>
      <c r="BX99" s="275"/>
      <c r="BY99" s="239" t="str">
        <f>IF(BX99="","",VLOOKUP(BX99,Language!$D$5:$E$100,2,0))</f>
        <v/>
      </c>
      <c r="BZ99" s="311"/>
      <c r="CA99" s="312"/>
      <c r="CB99" s="295"/>
      <c r="CC99" s="295"/>
      <c r="CD99" s="296">
        <f t="shared" si="1445"/>
        <v>0</v>
      </c>
      <c r="CE99" s="296">
        <f t="shared" si="1446"/>
        <v>0</v>
      </c>
      <c r="CF99" s="296"/>
      <c r="CG99" s="261" t="str">
        <f t="shared" si="1447"/>
        <v/>
      </c>
      <c r="CI99" s="274"/>
      <c r="CJ99" s="239" t="str">
        <f>IF(CI99="","",VLOOKUP(CI99,Language!$D$5:$E$100,2,0))</f>
        <v/>
      </c>
      <c r="CK99" s="275"/>
      <c r="CL99" s="239" t="str">
        <f>IF(CK99="","",VLOOKUP(CK99,Language!$D$5:$E$100,2,0))</f>
        <v/>
      </c>
      <c r="CM99" s="311"/>
      <c r="CN99" s="312"/>
      <c r="CO99" s="295"/>
      <c r="CP99" s="295"/>
      <c r="CQ99" s="296">
        <f t="shared" si="1448"/>
        <v>0</v>
      </c>
      <c r="CR99" s="296">
        <f t="shared" si="1449"/>
        <v>0</v>
      </c>
      <c r="CS99" s="296"/>
      <c r="CT99" s="261" t="str">
        <f t="shared" si="1450"/>
        <v/>
      </c>
      <c r="CV99" s="274"/>
      <c r="CW99" s="239" t="str">
        <f>IF(CV99="","",VLOOKUP(CV99,Language!$D$5:$E$100,2,0))</f>
        <v/>
      </c>
      <c r="CX99" s="275"/>
      <c r="CY99" s="239" t="str">
        <f>IF(CX99="","",VLOOKUP(CX99,Language!$D$5:$E$100,2,0))</f>
        <v/>
      </c>
      <c r="CZ99" s="311"/>
      <c r="DA99" s="312"/>
      <c r="DB99" s="295"/>
      <c r="DC99" s="295"/>
      <c r="DD99" s="296">
        <f t="shared" si="1451"/>
        <v>0</v>
      </c>
      <c r="DE99" s="296">
        <f t="shared" si="1452"/>
        <v>0</v>
      </c>
      <c r="DF99" s="296"/>
      <c r="DG99" s="261" t="str">
        <f t="shared" si="1453"/>
        <v/>
      </c>
      <c r="DI99" s="274"/>
      <c r="DJ99" s="239" t="str">
        <f>IF(DI99="","",VLOOKUP(DI99,Language!$D$5:$E$100,2,0))</f>
        <v/>
      </c>
      <c r="DK99" s="275"/>
      <c r="DL99" s="239" t="str">
        <f>IF(DK99="","",VLOOKUP(DK99,Language!$D$5:$E$100,2,0))</f>
        <v/>
      </c>
      <c r="DM99" s="311"/>
      <c r="DN99" s="312"/>
      <c r="DO99" s="295"/>
      <c r="DP99" s="295"/>
      <c r="DQ99" s="296">
        <f t="shared" si="1454"/>
        <v>0</v>
      </c>
      <c r="DR99" s="296">
        <f t="shared" si="1455"/>
        <v>0</v>
      </c>
      <c r="DS99" s="296"/>
      <c r="DT99" s="261" t="str">
        <f t="shared" si="1456"/>
        <v/>
      </c>
      <c r="DV99" s="274"/>
      <c r="DW99" s="239" t="str">
        <f>IF(DV99="","",VLOOKUP(DV99,Language!$D$5:$E$100,2,0))</f>
        <v/>
      </c>
      <c r="DX99" s="275"/>
      <c r="DY99" s="239" t="str">
        <f>IF(DX99="","",VLOOKUP(DX99,Language!$D$5:$E$100,2,0))</f>
        <v/>
      </c>
      <c r="DZ99" s="311"/>
      <c r="EA99" s="312"/>
      <c r="EB99" s="295"/>
      <c r="EC99" s="295"/>
      <c r="ED99" s="296">
        <f t="shared" si="1457"/>
        <v>0</v>
      </c>
      <c r="EE99" s="296">
        <f t="shared" si="1458"/>
        <v>0</v>
      </c>
      <c r="EF99" s="296"/>
      <c r="EG99" s="261" t="str">
        <f t="shared" si="1459"/>
        <v/>
      </c>
      <c r="EI99" s="274"/>
      <c r="EJ99" s="239" t="str">
        <f>IF(EI99="","",VLOOKUP(EI99,Language!$D$5:$E$100,2,0))</f>
        <v/>
      </c>
      <c r="EK99" s="275"/>
      <c r="EL99" s="239" t="str">
        <f>IF(EK99="","",VLOOKUP(EK99,Language!$D$5:$E$100,2,0))</f>
        <v/>
      </c>
      <c r="EM99" s="311"/>
      <c r="EN99" s="312"/>
      <c r="EO99" s="295"/>
      <c r="EP99" s="295"/>
      <c r="EQ99" s="296">
        <f t="shared" si="1460"/>
        <v>0</v>
      </c>
      <c r="ER99" s="296">
        <f t="shared" si="1461"/>
        <v>0</v>
      </c>
      <c r="ES99" s="296"/>
      <c r="ET99" s="261" t="str">
        <f t="shared" si="1462"/>
        <v/>
      </c>
      <c r="EV99" s="274"/>
      <c r="EW99" s="239" t="str">
        <f>IF(EV99="","",VLOOKUP(EV99,Language!$D$5:$E$100,2,0))</f>
        <v/>
      </c>
      <c r="EX99" s="275"/>
      <c r="EY99" s="239" t="str">
        <f>IF(EX99="","",VLOOKUP(EX99,Language!$D$5:$E$100,2,0))</f>
        <v/>
      </c>
      <c r="EZ99" s="311"/>
      <c r="FA99" s="312"/>
      <c r="FB99" s="295"/>
      <c r="FC99" s="295"/>
      <c r="FD99" s="296">
        <f t="shared" si="1463"/>
        <v>0</v>
      </c>
      <c r="FE99" s="296">
        <f t="shared" si="1464"/>
        <v>0</v>
      </c>
      <c r="FF99" s="296"/>
      <c r="FG99" s="261" t="str">
        <f t="shared" si="1465"/>
        <v/>
      </c>
      <c r="FI99" s="274"/>
      <c r="FJ99" s="239" t="str">
        <f>IF(FI99="","",VLOOKUP(FI99,Language!$D$5:$E$100,2,0))</f>
        <v/>
      </c>
      <c r="FK99" s="275"/>
      <c r="FL99" s="239" t="str">
        <f>IF(FK99="","",VLOOKUP(FK99,Language!$D$5:$E$100,2,0))</f>
        <v/>
      </c>
      <c r="FM99" s="311"/>
      <c r="FN99" s="312"/>
      <c r="FO99" s="295"/>
      <c r="FP99" s="295"/>
      <c r="FQ99" s="296">
        <f t="shared" si="1466"/>
        <v>0</v>
      </c>
      <c r="FR99" s="296">
        <f t="shared" si="1467"/>
        <v>0</v>
      </c>
      <c r="FS99" s="296"/>
      <c r="FT99" s="261" t="str">
        <f t="shared" si="1468"/>
        <v/>
      </c>
      <c r="FV99" s="274"/>
      <c r="FW99" s="239" t="str">
        <f>IF(FV99="","",VLOOKUP(FV99,Language!$D$5:$E$100,2,0))</f>
        <v/>
      </c>
      <c r="FX99" s="275"/>
      <c r="FY99" s="239" t="str">
        <f>IF(FX99="","",VLOOKUP(FX99,Language!$D$5:$E$100,2,0))</f>
        <v/>
      </c>
      <c r="FZ99" s="311"/>
      <c r="GA99" s="312"/>
      <c r="GB99" s="295"/>
      <c r="GC99" s="295"/>
      <c r="GD99" s="296">
        <f t="shared" si="1469"/>
        <v>0</v>
      </c>
      <c r="GE99" s="296">
        <f t="shared" si="1470"/>
        <v>0</v>
      </c>
      <c r="GF99" s="296"/>
      <c r="GG99" s="261" t="str">
        <f t="shared" si="1471"/>
        <v/>
      </c>
      <c r="GI99" s="274"/>
      <c r="GJ99" s="239" t="str">
        <f>IF(GI99="","",VLOOKUP(GI99,Language!$D$5:$E$100,2,0))</f>
        <v/>
      </c>
      <c r="GK99" s="275"/>
      <c r="GL99" s="239" t="str">
        <f>IF(GK99="","",VLOOKUP(GK99,Language!$D$5:$E$100,2,0))</f>
        <v/>
      </c>
      <c r="GM99" s="311"/>
      <c r="GN99" s="312"/>
      <c r="GO99" s="295"/>
      <c r="GP99" s="295"/>
      <c r="GQ99" s="296">
        <f t="shared" si="1472"/>
        <v>0</v>
      </c>
      <c r="GR99" s="296">
        <f t="shared" si="1473"/>
        <v>0</v>
      </c>
      <c r="GS99" s="296"/>
      <c r="GT99" s="261" t="str">
        <f t="shared" si="1474"/>
        <v/>
      </c>
      <c r="GV99" s="274"/>
      <c r="GW99" s="239" t="str">
        <f>IF(GV99="","",VLOOKUP(GV99,Language!$D$5:$E$100,2,0))</f>
        <v/>
      </c>
      <c r="GX99" s="275"/>
      <c r="GY99" s="239" t="str">
        <f>IF(GX99="","",VLOOKUP(GX99,Language!$D$5:$E$100,2,0))</f>
        <v/>
      </c>
      <c r="GZ99" s="311"/>
      <c r="HA99" s="312"/>
      <c r="HB99" s="295"/>
      <c r="HC99" s="295"/>
      <c r="HD99" s="296">
        <f t="shared" si="1475"/>
        <v>0</v>
      </c>
      <c r="HE99" s="296">
        <f t="shared" si="1476"/>
        <v>0</v>
      </c>
      <c r="HF99" s="296"/>
      <c r="HG99" s="261" t="str">
        <f t="shared" si="1477"/>
        <v/>
      </c>
      <c r="HI99" s="274"/>
      <c r="HJ99" s="239" t="str">
        <f>IF(HI99="","",VLOOKUP(HI99,Language!$D$5:$E$100,2,0))</f>
        <v/>
      </c>
      <c r="HK99" s="275"/>
      <c r="HL99" s="239" t="str">
        <f>IF(HK99="","",VLOOKUP(HK99,Language!$D$5:$E$100,2,0))</f>
        <v/>
      </c>
      <c r="HM99" s="311"/>
      <c r="HN99" s="312"/>
      <c r="HO99" s="295"/>
      <c r="HP99" s="295"/>
      <c r="HQ99" s="296">
        <f t="shared" si="1478"/>
        <v>0</v>
      </c>
      <c r="HR99" s="296">
        <f t="shared" si="1479"/>
        <v>0</v>
      </c>
      <c r="HS99" s="296"/>
      <c r="HT99" s="261" t="str">
        <f t="shared" si="1480"/>
        <v/>
      </c>
      <c r="HV99" s="274"/>
      <c r="HW99" s="239" t="str">
        <f>IF(HV99="","",VLOOKUP(HV99,Language!$D$5:$E$100,2,0))</f>
        <v/>
      </c>
      <c r="HX99" s="275"/>
      <c r="HY99" s="239" t="str">
        <f>IF(HX99="","",VLOOKUP(HX99,Language!$D$5:$E$100,2,0))</f>
        <v/>
      </c>
      <c r="HZ99" s="311"/>
      <c r="IA99" s="312"/>
      <c r="IB99" s="295"/>
      <c r="IC99" s="295"/>
      <c r="ID99" s="296">
        <f t="shared" si="1481"/>
        <v>0</v>
      </c>
      <c r="IE99" s="296">
        <f t="shared" si="1482"/>
        <v>0</v>
      </c>
      <c r="IF99" s="296"/>
      <c r="IG99" s="261" t="str">
        <f t="shared" si="1483"/>
        <v/>
      </c>
      <c r="II99" s="274"/>
      <c r="IJ99" s="239" t="str">
        <f>IF(II99="","",VLOOKUP(II99,Language!$D$5:$E$100,2,0))</f>
        <v/>
      </c>
      <c r="IK99" s="275"/>
      <c r="IL99" s="239" t="str">
        <f>IF(IK99="","",VLOOKUP(IK99,Language!$D$5:$E$100,2,0))</f>
        <v/>
      </c>
      <c r="IM99" s="311"/>
      <c r="IN99" s="312"/>
      <c r="IO99" s="295"/>
      <c r="IP99" s="295"/>
      <c r="IQ99" s="296">
        <f t="shared" si="1484"/>
        <v>0</v>
      </c>
      <c r="IR99" s="296">
        <f t="shared" si="1485"/>
        <v>0</v>
      </c>
      <c r="IS99" s="296"/>
      <c r="IT99" s="261" t="str">
        <f t="shared" si="1486"/>
        <v/>
      </c>
      <c r="IV99" s="274"/>
      <c r="IW99" s="239" t="str">
        <f>IF(IV99="","",VLOOKUP(IV99,Language!$D$5:$E$100,2,0))</f>
        <v/>
      </c>
      <c r="IX99" s="275"/>
      <c r="IY99" s="239" t="str">
        <f>IF(IX99="","",VLOOKUP(IX99,Language!$D$5:$E$100,2,0))</f>
        <v/>
      </c>
      <c r="IZ99" s="311"/>
      <c r="JA99" s="312"/>
      <c r="JB99" s="295"/>
      <c r="JC99" s="295"/>
      <c r="JD99" s="296">
        <f t="shared" si="1487"/>
        <v>0</v>
      </c>
      <c r="JE99" s="296">
        <f t="shared" si="1488"/>
        <v>0</v>
      </c>
      <c r="JF99" s="296"/>
      <c r="JG99" s="261" t="str">
        <f t="shared" si="1489"/>
        <v/>
      </c>
      <c r="JI99" s="274"/>
      <c r="JJ99" s="239" t="str">
        <f>IF(JI99="","",VLOOKUP(JI99,Language!$D$5:$E$100,2,0))</f>
        <v/>
      </c>
      <c r="JK99" s="275"/>
      <c r="JL99" s="239" t="str">
        <f>IF(JK99="","",VLOOKUP(JK99,Language!$D$5:$E$100,2,0))</f>
        <v/>
      </c>
      <c r="JM99" s="311"/>
      <c r="JN99" s="312"/>
      <c r="JO99" s="295"/>
      <c r="JP99" s="295"/>
      <c r="JQ99" s="296">
        <f t="shared" si="1490"/>
        <v>0</v>
      </c>
      <c r="JR99" s="296">
        <f t="shared" si="1491"/>
        <v>0</v>
      </c>
      <c r="JS99" s="296"/>
      <c r="JT99" s="261" t="str">
        <f t="shared" si="1492"/>
        <v/>
      </c>
      <c r="JV99" s="274"/>
      <c r="JW99" s="239" t="str">
        <f>IF(JV99="","",VLOOKUP(JV99,Language!$D$5:$E$100,2,0))</f>
        <v/>
      </c>
      <c r="JX99" s="275"/>
      <c r="JY99" s="239" t="str">
        <f>IF(JX99="","",VLOOKUP(JX99,Language!$D$5:$E$100,2,0))</f>
        <v/>
      </c>
      <c r="JZ99" s="311"/>
      <c r="KA99" s="312"/>
      <c r="KB99" s="295"/>
      <c r="KC99" s="295"/>
      <c r="KD99" s="296">
        <f t="shared" si="1493"/>
        <v>0</v>
      </c>
      <c r="KE99" s="296">
        <f t="shared" si="1494"/>
        <v>0</v>
      </c>
      <c r="KF99" s="296"/>
      <c r="KG99" s="261" t="str">
        <f t="shared" si="1495"/>
        <v/>
      </c>
      <c r="KI99" s="274"/>
      <c r="KJ99" s="239" t="str">
        <f>IF(KI99="","",VLOOKUP(KI99,Language!$D$5:$E$100,2,0))</f>
        <v/>
      </c>
      <c r="KK99" s="275"/>
      <c r="KL99" s="239" t="str">
        <f>IF(KK99="","",VLOOKUP(KK99,Language!$D$5:$E$100,2,0))</f>
        <v/>
      </c>
      <c r="KM99" s="311"/>
      <c r="KN99" s="312"/>
      <c r="KO99" s="295"/>
      <c r="KP99" s="295"/>
      <c r="KQ99" s="296">
        <f t="shared" si="1496"/>
        <v>0</v>
      </c>
      <c r="KR99" s="296">
        <f t="shared" si="1497"/>
        <v>0</v>
      </c>
      <c r="KS99" s="296"/>
      <c r="KT99" s="261" t="str">
        <f t="shared" si="1498"/>
        <v/>
      </c>
      <c r="KV99" s="274"/>
      <c r="KW99" s="239" t="str">
        <f>IF(KV99="","",VLOOKUP(KV99,Language!$D$5:$E$100,2,0))</f>
        <v/>
      </c>
      <c r="KX99" s="275"/>
      <c r="KY99" s="239" t="str">
        <f>IF(KX99="","",VLOOKUP(KX99,Language!$D$5:$E$100,2,0))</f>
        <v/>
      </c>
      <c r="KZ99" s="311"/>
      <c r="LA99" s="312"/>
      <c r="LB99" s="295"/>
      <c r="LC99" s="295"/>
      <c r="LD99" s="296">
        <f t="shared" si="1499"/>
        <v>0</v>
      </c>
      <c r="LE99" s="296">
        <f t="shared" si="1500"/>
        <v>0</v>
      </c>
      <c r="LF99" s="296"/>
      <c r="LG99" s="261" t="str">
        <f t="shared" si="1501"/>
        <v/>
      </c>
      <c r="LI99" s="274"/>
      <c r="LJ99" s="239" t="str">
        <f>IF(LI99="","",VLOOKUP(LI99,Language!$D$5:$E$100,2,0))</f>
        <v/>
      </c>
      <c r="LK99" s="275"/>
      <c r="LL99" s="239" t="str">
        <f>IF(LK99="","",VLOOKUP(LK99,Language!$D$5:$E$100,2,0))</f>
        <v/>
      </c>
      <c r="LM99" s="311"/>
      <c r="LN99" s="312"/>
      <c r="LO99" s="295"/>
      <c r="LP99" s="295"/>
      <c r="LQ99" s="296">
        <f t="shared" si="1502"/>
        <v>0</v>
      </c>
      <c r="LR99" s="296">
        <f t="shared" si="1503"/>
        <v>0</v>
      </c>
      <c r="LS99" s="296"/>
      <c r="LT99" s="261" t="str">
        <f t="shared" si="1504"/>
        <v/>
      </c>
      <c r="LV99" s="274"/>
      <c r="LW99" s="239" t="str">
        <f>IF(LV99="","",VLOOKUP(LV99,Language!$D$5:$E$100,2,0))</f>
        <v/>
      </c>
      <c r="LX99" s="275"/>
      <c r="LY99" s="239" t="str">
        <f>IF(LX99="","",VLOOKUP(LX99,Language!$D$5:$E$100,2,0))</f>
        <v/>
      </c>
      <c r="LZ99" s="311"/>
      <c r="MA99" s="312"/>
      <c r="MB99" s="295"/>
      <c r="MC99" s="295"/>
      <c r="MD99" s="296">
        <f t="shared" si="1505"/>
        <v>0</v>
      </c>
      <c r="ME99" s="296">
        <f t="shared" si="1506"/>
        <v>0</v>
      </c>
      <c r="MF99" s="296"/>
      <c r="MG99" s="261" t="str">
        <f t="shared" si="1507"/>
        <v/>
      </c>
    </row>
    <row r="100" spans="1:345" s="231" customFormat="1" x14ac:dyDescent="0.25">
      <c r="A100" s="235"/>
      <c r="B100" s="238" t="str">
        <f>IF(C100="","",INDEX(Groups!$C$7:$C$65,MATCH(C100,Groups!$D$7:$D$65,0)))</f>
        <v/>
      </c>
      <c r="C100" s="239" t="str">
        <f>'World Cup'!$AF$50</f>
        <v/>
      </c>
      <c r="D100" s="240" t="str">
        <f>IF(E100="","",INDEX(Groups!$C$7:$C$65,MATCH(E100,Groups!$D$7:$D$65,0)))</f>
        <v/>
      </c>
      <c r="E100" s="239" t="str">
        <f>'World Cup'!$AG$50</f>
        <v/>
      </c>
      <c r="F100" s="241" t="str">
        <f>IF(AND('World Cup'!$AF$51&lt;&gt;"",'World Cup'!$AG$51&lt;&gt;""),'World Cup'!$AF$51+IF(AND('World Cup'!$AF$53&lt;&gt;"",'World Cup'!$AG$53&lt;&gt;"",'World Cup'!$AF$51='World Cup'!$AG$51),'World Cup'!$AF$53,0),"")</f>
        <v/>
      </c>
      <c r="G100" s="242" t="str">
        <f>IF(AND('World Cup'!$AF$51&lt;&gt;"",'World Cup'!$AG$51&lt;&gt;""),'World Cup'!$AG$51+IF(AND('World Cup'!$AF$53&lt;&gt;"",'World Cup'!$AG$53&lt;&gt;"",'World Cup'!$AF$51='World Cup'!$AG$51),'World Cup'!$AG$53,0),"")</f>
        <v/>
      </c>
      <c r="I100" s="274"/>
      <c r="J100" s="239" t="str">
        <f>IF(I100="","",VLOOKUP(I100,Language!$D$5:$E$100,2,0))</f>
        <v/>
      </c>
      <c r="K100" s="275"/>
      <c r="L100" s="239" t="str">
        <f>IF(K100="","",VLOOKUP(K100,Language!$D$5:$E$100,2,0))</f>
        <v/>
      </c>
      <c r="M100" s="311"/>
      <c r="N100" s="312"/>
      <c r="O100" s="295"/>
      <c r="P100" s="295"/>
      <c r="Q100" s="296">
        <f t="shared" si="1430"/>
        <v>0</v>
      </c>
      <c r="R100" s="296">
        <f t="shared" si="1431"/>
        <v>0</v>
      </c>
      <c r="S100" s="296"/>
      <c r="T100" s="261" t="str">
        <f t="shared" si="1432"/>
        <v/>
      </c>
      <c r="V100" s="274"/>
      <c r="W100" s="239" t="str">
        <f>IF(V100="","",VLOOKUP(V100,Language!$D$5:$E$100,2,0))</f>
        <v/>
      </c>
      <c r="X100" s="275"/>
      <c r="Y100" s="239" t="str">
        <f>IF(X100="","",VLOOKUP(X100,Language!$D$5:$E$100,2,0))</f>
        <v/>
      </c>
      <c r="Z100" s="311"/>
      <c r="AA100" s="312"/>
      <c r="AB100" s="295"/>
      <c r="AC100" s="295"/>
      <c r="AD100" s="296">
        <f t="shared" si="1433"/>
        <v>0</v>
      </c>
      <c r="AE100" s="296">
        <f t="shared" si="1434"/>
        <v>0</v>
      </c>
      <c r="AF100" s="296"/>
      <c r="AG100" s="261" t="str">
        <f t="shared" si="1435"/>
        <v/>
      </c>
      <c r="AI100" s="274"/>
      <c r="AJ100" s="239" t="str">
        <f>IF(AI100="","",VLOOKUP(AI100,Language!$D$5:$E$100,2,0))</f>
        <v/>
      </c>
      <c r="AK100" s="275"/>
      <c r="AL100" s="239" t="str">
        <f>IF(AK100="","",VLOOKUP(AK100,Language!$D$5:$E$100,2,0))</f>
        <v/>
      </c>
      <c r="AM100" s="311"/>
      <c r="AN100" s="312"/>
      <c r="AO100" s="295"/>
      <c r="AP100" s="295"/>
      <c r="AQ100" s="296">
        <f t="shared" si="1436"/>
        <v>0</v>
      </c>
      <c r="AR100" s="296">
        <f t="shared" si="1437"/>
        <v>0</v>
      </c>
      <c r="AS100" s="296"/>
      <c r="AT100" s="261" t="str">
        <f t="shared" si="1438"/>
        <v/>
      </c>
      <c r="AV100" s="274"/>
      <c r="AW100" s="239" t="str">
        <f>IF(AV100="","",VLOOKUP(AV100,Language!$D$5:$E$100,2,0))</f>
        <v/>
      </c>
      <c r="AX100" s="275"/>
      <c r="AY100" s="239" t="str">
        <f>IF(AX100="","",VLOOKUP(AX100,Language!$D$5:$E$100,2,0))</f>
        <v/>
      </c>
      <c r="AZ100" s="311"/>
      <c r="BA100" s="312"/>
      <c r="BB100" s="295"/>
      <c r="BC100" s="295"/>
      <c r="BD100" s="296">
        <f t="shared" si="1439"/>
        <v>0</v>
      </c>
      <c r="BE100" s="296">
        <f t="shared" si="1440"/>
        <v>0</v>
      </c>
      <c r="BF100" s="296"/>
      <c r="BG100" s="261" t="str">
        <f t="shared" si="1441"/>
        <v/>
      </c>
      <c r="BI100" s="274"/>
      <c r="BJ100" s="239" t="str">
        <f>IF(BI100="","",VLOOKUP(BI100,Language!$D$5:$E$100,2,0))</f>
        <v/>
      </c>
      <c r="BK100" s="275"/>
      <c r="BL100" s="239" t="str">
        <f>IF(BK100="","",VLOOKUP(BK100,Language!$D$5:$E$100,2,0))</f>
        <v/>
      </c>
      <c r="BM100" s="311"/>
      <c r="BN100" s="312"/>
      <c r="BO100" s="295"/>
      <c r="BP100" s="295"/>
      <c r="BQ100" s="296">
        <f t="shared" si="1442"/>
        <v>0</v>
      </c>
      <c r="BR100" s="296">
        <f t="shared" si="1443"/>
        <v>0</v>
      </c>
      <c r="BS100" s="296"/>
      <c r="BT100" s="261" t="str">
        <f t="shared" si="1444"/>
        <v/>
      </c>
      <c r="BV100" s="274"/>
      <c r="BW100" s="239" t="str">
        <f>IF(BV100="","",VLOOKUP(BV100,Language!$D$5:$E$100,2,0))</f>
        <v/>
      </c>
      <c r="BX100" s="275"/>
      <c r="BY100" s="239" t="str">
        <f>IF(BX100="","",VLOOKUP(BX100,Language!$D$5:$E$100,2,0))</f>
        <v/>
      </c>
      <c r="BZ100" s="311"/>
      <c r="CA100" s="312"/>
      <c r="CB100" s="295"/>
      <c r="CC100" s="295"/>
      <c r="CD100" s="296">
        <f t="shared" si="1445"/>
        <v>0</v>
      </c>
      <c r="CE100" s="296">
        <f t="shared" si="1446"/>
        <v>0</v>
      </c>
      <c r="CF100" s="296"/>
      <c r="CG100" s="261" t="str">
        <f t="shared" si="1447"/>
        <v/>
      </c>
      <c r="CI100" s="274"/>
      <c r="CJ100" s="239" t="str">
        <f>IF(CI100="","",VLOOKUP(CI100,Language!$D$5:$E$100,2,0))</f>
        <v/>
      </c>
      <c r="CK100" s="275"/>
      <c r="CL100" s="239" t="str">
        <f>IF(CK100="","",VLOOKUP(CK100,Language!$D$5:$E$100,2,0))</f>
        <v/>
      </c>
      <c r="CM100" s="311"/>
      <c r="CN100" s="312"/>
      <c r="CO100" s="295"/>
      <c r="CP100" s="295"/>
      <c r="CQ100" s="296">
        <f t="shared" si="1448"/>
        <v>0</v>
      </c>
      <c r="CR100" s="296">
        <f t="shared" si="1449"/>
        <v>0</v>
      </c>
      <c r="CS100" s="296"/>
      <c r="CT100" s="261" t="str">
        <f t="shared" si="1450"/>
        <v/>
      </c>
      <c r="CV100" s="274"/>
      <c r="CW100" s="239" t="str">
        <f>IF(CV100="","",VLOOKUP(CV100,Language!$D$5:$E$100,2,0))</f>
        <v/>
      </c>
      <c r="CX100" s="275"/>
      <c r="CY100" s="239" t="str">
        <f>IF(CX100="","",VLOOKUP(CX100,Language!$D$5:$E$100,2,0))</f>
        <v/>
      </c>
      <c r="CZ100" s="311"/>
      <c r="DA100" s="312"/>
      <c r="DB100" s="295"/>
      <c r="DC100" s="295"/>
      <c r="DD100" s="296">
        <f t="shared" si="1451"/>
        <v>0</v>
      </c>
      <c r="DE100" s="296">
        <f t="shared" si="1452"/>
        <v>0</v>
      </c>
      <c r="DF100" s="296"/>
      <c r="DG100" s="261" t="str">
        <f t="shared" si="1453"/>
        <v/>
      </c>
      <c r="DI100" s="274"/>
      <c r="DJ100" s="239" t="str">
        <f>IF(DI100="","",VLOOKUP(DI100,Language!$D$5:$E$100,2,0))</f>
        <v/>
      </c>
      <c r="DK100" s="275"/>
      <c r="DL100" s="239" t="str">
        <f>IF(DK100="","",VLOOKUP(DK100,Language!$D$5:$E$100,2,0))</f>
        <v/>
      </c>
      <c r="DM100" s="311"/>
      <c r="DN100" s="312"/>
      <c r="DO100" s="295"/>
      <c r="DP100" s="295"/>
      <c r="DQ100" s="296">
        <f t="shared" si="1454"/>
        <v>0</v>
      </c>
      <c r="DR100" s="296">
        <f t="shared" si="1455"/>
        <v>0</v>
      </c>
      <c r="DS100" s="296"/>
      <c r="DT100" s="261" t="str">
        <f t="shared" si="1456"/>
        <v/>
      </c>
      <c r="DV100" s="274"/>
      <c r="DW100" s="239" t="str">
        <f>IF(DV100="","",VLOOKUP(DV100,Language!$D$5:$E$100,2,0))</f>
        <v/>
      </c>
      <c r="DX100" s="275"/>
      <c r="DY100" s="239" t="str">
        <f>IF(DX100="","",VLOOKUP(DX100,Language!$D$5:$E$100,2,0))</f>
        <v/>
      </c>
      <c r="DZ100" s="311"/>
      <c r="EA100" s="312"/>
      <c r="EB100" s="295"/>
      <c r="EC100" s="295"/>
      <c r="ED100" s="296">
        <f t="shared" si="1457"/>
        <v>0</v>
      </c>
      <c r="EE100" s="296">
        <f t="shared" si="1458"/>
        <v>0</v>
      </c>
      <c r="EF100" s="296"/>
      <c r="EG100" s="261" t="str">
        <f t="shared" si="1459"/>
        <v/>
      </c>
      <c r="EI100" s="274"/>
      <c r="EJ100" s="239" t="str">
        <f>IF(EI100="","",VLOOKUP(EI100,Language!$D$5:$E$100,2,0))</f>
        <v/>
      </c>
      <c r="EK100" s="275"/>
      <c r="EL100" s="239" t="str">
        <f>IF(EK100="","",VLOOKUP(EK100,Language!$D$5:$E$100,2,0))</f>
        <v/>
      </c>
      <c r="EM100" s="311"/>
      <c r="EN100" s="312"/>
      <c r="EO100" s="295"/>
      <c r="EP100" s="295"/>
      <c r="EQ100" s="296">
        <f t="shared" si="1460"/>
        <v>0</v>
      </c>
      <c r="ER100" s="296">
        <f t="shared" si="1461"/>
        <v>0</v>
      </c>
      <c r="ES100" s="296"/>
      <c r="ET100" s="261" t="str">
        <f t="shared" si="1462"/>
        <v/>
      </c>
      <c r="EV100" s="274"/>
      <c r="EW100" s="239" t="str">
        <f>IF(EV100="","",VLOOKUP(EV100,Language!$D$5:$E$100,2,0))</f>
        <v/>
      </c>
      <c r="EX100" s="275"/>
      <c r="EY100" s="239" t="str">
        <f>IF(EX100="","",VLOOKUP(EX100,Language!$D$5:$E$100,2,0))</f>
        <v/>
      </c>
      <c r="EZ100" s="311"/>
      <c r="FA100" s="312"/>
      <c r="FB100" s="295"/>
      <c r="FC100" s="295"/>
      <c r="FD100" s="296">
        <f t="shared" si="1463"/>
        <v>0</v>
      </c>
      <c r="FE100" s="296">
        <f t="shared" si="1464"/>
        <v>0</v>
      </c>
      <c r="FF100" s="296"/>
      <c r="FG100" s="261" t="str">
        <f t="shared" si="1465"/>
        <v/>
      </c>
      <c r="FI100" s="274"/>
      <c r="FJ100" s="239" t="str">
        <f>IF(FI100="","",VLOOKUP(FI100,Language!$D$5:$E$100,2,0))</f>
        <v/>
      </c>
      <c r="FK100" s="275"/>
      <c r="FL100" s="239" t="str">
        <f>IF(FK100="","",VLOOKUP(FK100,Language!$D$5:$E$100,2,0))</f>
        <v/>
      </c>
      <c r="FM100" s="311"/>
      <c r="FN100" s="312"/>
      <c r="FO100" s="295"/>
      <c r="FP100" s="295"/>
      <c r="FQ100" s="296">
        <f t="shared" si="1466"/>
        <v>0</v>
      </c>
      <c r="FR100" s="296">
        <f t="shared" si="1467"/>
        <v>0</v>
      </c>
      <c r="FS100" s="296"/>
      <c r="FT100" s="261" t="str">
        <f t="shared" si="1468"/>
        <v/>
      </c>
      <c r="FV100" s="274"/>
      <c r="FW100" s="239" t="str">
        <f>IF(FV100="","",VLOOKUP(FV100,Language!$D$5:$E$100,2,0))</f>
        <v/>
      </c>
      <c r="FX100" s="275"/>
      <c r="FY100" s="239" t="str">
        <f>IF(FX100="","",VLOOKUP(FX100,Language!$D$5:$E$100,2,0))</f>
        <v/>
      </c>
      <c r="FZ100" s="311"/>
      <c r="GA100" s="312"/>
      <c r="GB100" s="295"/>
      <c r="GC100" s="295"/>
      <c r="GD100" s="296">
        <f t="shared" si="1469"/>
        <v>0</v>
      </c>
      <c r="GE100" s="296">
        <f t="shared" si="1470"/>
        <v>0</v>
      </c>
      <c r="GF100" s="296"/>
      <c r="GG100" s="261" t="str">
        <f t="shared" si="1471"/>
        <v/>
      </c>
      <c r="GI100" s="274"/>
      <c r="GJ100" s="239" t="str">
        <f>IF(GI100="","",VLOOKUP(GI100,Language!$D$5:$E$100,2,0))</f>
        <v/>
      </c>
      <c r="GK100" s="275"/>
      <c r="GL100" s="239" t="str">
        <f>IF(GK100="","",VLOOKUP(GK100,Language!$D$5:$E$100,2,0))</f>
        <v/>
      </c>
      <c r="GM100" s="311"/>
      <c r="GN100" s="312"/>
      <c r="GO100" s="295"/>
      <c r="GP100" s="295"/>
      <c r="GQ100" s="296">
        <f t="shared" si="1472"/>
        <v>0</v>
      </c>
      <c r="GR100" s="296">
        <f t="shared" si="1473"/>
        <v>0</v>
      </c>
      <c r="GS100" s="296"/>
      <c r="GT100" s="261" t="str">
        <f t="shared" si="1474"/>
        <v/>
      </c>
      <c r="GV100" s="274"/>
      <c r="GW100" s="239" t="str">
        <f>IF(GV100="","",VLOOKUP(GV100,Language!$D$5:$E$100,2,0))</f>
        <v/>
      </c>
      <c r="GX100" s="275"/>
      <c r="GY100" s="239" t="str">
        <f>IF(GX100="","",VLOOKUP(GX100,Language!$D$5:$E$100,2,0))</f>
        <v/>
      </c>
      <c r="GZ100" s="311"/>
      <c r="HA100" s="312"/>
      <c r="HB100" s="295"/>
      <c r="HC100" s="295"/>
      <c r="HD100" s="296">
        <f t="shared" si="1475"/>
        <v>0</v>
      </c>
      <c r="HE100" s="296">
        <f t="shared" si="1476"/>
        <v>0</v>
      </c>
      <c r="HF100" s="296"/>
      <c r="HG100" s="261" t="str">
        <f t="shared" si="1477"/>
        <v/>
      </c>
      <c r="HI100" s="274"/>
      <c r="HJ100" s="239" t="str">
        <f>IF(HI100="","",VLOOKUP(HI100,Language!$D$5:$E$100,2,0))</f>
        <v/>
      </c>
      <c r="HK100" s="275"/>
      <c r="HL100" s="239" t="str">
        <f>IF(HK100="","",VLOOKUP(HK100,Language!$D$5:$E$100,2,0))</f>
        <v/>
      </c>
      <c r="HM100" s="311"/>
      <c r="HN100" s="312"/>
      <c r="HO100" s="295"/>
      <c r="HP100" s="295"/>
      <c r="HQ100" s="296">
        <f t="shared" si="1478"/>
        <v>0</v>
      </c>
      <c r="HR100" s="296">
        <f t="shared" si="1479"/>
        <v>0</v>
      </c>
      <c r="HS100" s="296"/>
      <c r="HT100" s="261" t="str">
        <f t="shared" si="1480"/>
        <v/>
      </c>
      <c r="HV100" s="274"/>
      <c r="HW100" s="239" t="str">
        <f>IF(HV100="","",VLOOKUP(HV100,Language!$D$5:$E$100,2,0))</f>
        <v/>
      </c>
      <c r="HX100" s="275"/>
      <c r="HY100" s="239" t="str">
        <f>IF(HX100="","",VLOOKUP(HX100,Language!$D$5:$E$100,2,0))</f>
        <v/>
      </c>
      <c r="HZ100" s="311"/>
      <c r="IA100" s="312"/>
      <c r="IB100" s="295"/>
      <c r="IC100" s="295"/>
      <c r="ID100" s="296">
        <f t="shared" si="1481"/>
        <v>0</v>
      </c>
      <c r="IE100" s="296">
        <f t="shared" si="1482"/>
        <v>0</v>
      </c>
      <c r="IF100" s="296"/>
      <c r="IG100" s="261" t="str">
        <f t="shared" si="1483"/>
        <v/>
      </c>
      <c r="II100" s="274"/>
      <c r="IJ100" s="239" t="str">
        <f>IF(II100="","",VLOOKUP(II100,Language!$D$5:$E$100,2,0))</f>
        <v/>
      </c>
      <c r="IK100" s="275"/>
      <c r="IL100" s="239" t="str">
        <f>IF(IK100="","",VLOOKUP(IK100,Language!$D$5:$E$100,2,0))</f>
        <v/>
      </c>
      <c r="IM100" s="311"/>
      <c r="IN100" s="312"/>
      <c r="IO100" s="295"/>
      <c r="IP100" s="295"/>
      <c r="IQ100" s="296">
        <f t="shared" si="1484"/>
        <v>0</v>
      </c>
      <c r="IR100" s="296">
        <f t="shared" si="1485"/>
        <v>0</v>
      </c>
      <c r="IS100" s="296"/>
      <c r="IT100" s="261" t="str">
        <f t="shared" si="1486"/>
        <v/>
      </c>
      <c r="IV100" s="274"/>
      <c r="IW100" s="239" t="str">
        <f>IF(IV100="","",VLOOKUP(IV100,Language!$D$5:$E$100,2,0))</f>
        <v/>
      </c>
      <c r="IX100" s="275"/>
      <c r="IY100" s="239" t="str">
        <f>IF(IX100="","",VLOOKUP(IX100,Language!$D$5:$E$100,2,0))</f>
        <v/>
      </c>
      <c r="IZ100" s="311"/>
      <c r="JA100" s="312"/>
      <c r="JB100" s="295"/>
      <c r="JC100" s="295"/>
      <c r="JD100" s="296">
        <f t="shared" si="1487"/>
        <v>0</v>
      </c>
      <c r="JE100" s="296">
        <f t="shared" si="1488"/>
        <v>0</v>
      </c>
      <c r="JF100" s="296"/>
      <c r="JG100" s="261" t="str">
        <f t="shared" si="1489"/>
        <v/>
      </c>
      <c r="JI100" s="274"/>
      <c r="JJ100" s="239" t="str">
        <f>IF(JI100="","",VLOOKUP(JI100,Language!$D$5:$E$100,2,0))</f>
        <v/>
      </c>
      <c r="JK100" s="275"/>
      <c r="JL100" s="239" t="str">
        <f>IF(JK100="","",VLOOKUP(JK100,Language!$D$5:$E$100,2,0))</f>
        <v/>
      </c>
      <c r="JM100" s="311"/>
      <c r="JN100" s="312"/>
      <c r="JO100" s="295"/>
      <c r="JP100" s="295"/>
      <c r="JQ100" s="296">
        <f t="shared" si="1490"/>
        <v>0</v>
      </c>
      <c r="JR100" s="296">
        <f t="shared" si="1491"/>
        <v>0</v>
      </c>
      <c r="JS100" s="296"/>
      <c r="JT100" s="261" t="str">
        <f t="shared" si="1492"/>
        <v/>
      </c>
      <c r="JV100" s="274"/>
      <c r="JW100" s="239" t="str">
        <f>IF(JV100="","",VLOOKUP(JV100,Language!$D$5:$E$100,2,0))</f>
        <v/>
      </c>
      <c r="JX100" s="275"/>
      <c r="JY100" s="239" t="str">
        <f>IF(JX100="","",VLOOKUP(JX100,Language!$D$5:$E$100,2,0))</f>
        <v/>
      </c>
      <c r="JZ100" s="311"/>
      <c r="KA100" s="312"/>
      <c r="KB100" s="295"/>
      <c r="KC100" s="295"/>
      <c r="KD100" s="296">
        <f t="shared" si="1493"/>
        <v>0</v>
      </c>
      <c r="KE100" s="296">
        <f t="shared" si="1494"/>
        <v>0</v>
      </c>
      <c r="KF100" s="296"/>
      <c r="KG100" s="261" t="str">
        <f t="shared" si="1495"/>
        <v/>
      </c>
      <c r="KI100" s="274"/>
      <c r="KJ100" s="239" t="str">
        <f>IF(KI100="","",VLOOKUP(KI100,Language!$D$5:$E$100,2,0))</f>
        <v/>
      </c>
      <c r="KK100" s="275"/>
      <c r="KL100" s="239" t="str">
        <f>IF(KK100="","",VLOOKUP(KK100,Language!$D$5:$E$100,2,0))</f>
        <v/>
      </c>
      <c r="KM100" s="311"/>
      <c r="KN100" s="312"/>
      <c r="KO100" s="295"/>
      <c r="KP100" s="295"/>
      <c r="KQ100" s="296">
        <f t="shared" si="1496"/>
        <v>0</v>
      </c>
      <c r="KR100" s="296">
        <f t="shared" si="1497"/>
        <v>0</v>
      </c>
      <c r="KS100" s="296"/>
      <c r="KT100" s="261" t="str">
        <f t="shared" si="1498"/>
        <v/>
      </c>
      <c r="KV100" s="274"/>
      <c r="KW100" s="239" t="str">
        <f>IF(KV100="","",VLOOKUP(KV100,Language!$D$5:$E$100,2,0))</f>
        <v/>
      </c>
      <c r="KX100" s="275"/>
      <c r="KY100" s="239" t="str">
        <f>IF(KX100="","",VLOOKUP(KX100,Language!$D$5:$E$100,2,0))</f>
        <v/>
      </c>
      <c r="KZ100" s="311"/>
      <c r="LA100" s="312"/>
      <c r="LB100" s="295"/>
      <c r="LC100" s="295"/>
      <c r="LD100" s="296">
        <f t="shared" si="1499"/>
        <v>0</v>
      </c>
      <c r="LE100" s="296">
        <f t="shared" si="1500"/>
        <v>0</v>
      </c>
      <c r="LF100" s="296"/>
      <c r="LG100" s="261" t="str">
        <f t="shared" si="1501"/>
        <v/>
      </c>
      <c r="LI100" s="274"/>
      <c r="LJ100" s="239" t="str">
        <f>IF(LI100="","",VLOOKUP(LI100,Language!$D$5:$E$100,2,0))</f>
        <v/>
      </c>
      <c r="LK100" s="275"/>
      <c r="LL100" s="239" t="str">
        <f>IF(LK100="","",VLOOKUP(LK100,Language!$D$5:$E$100,2,0))</f>
        <v/>
      </c>
      <c r="LM100" s="311"/>
      <c r="LN100" s="312"/>
      <c r="LO100" s="295"/>
      <c r="LP100" s="295"/>
      <c r="LQ100" s="296">
        <f t="shared" si="1502"/>
        <v>0</v>
      </c>
      <c r="LR100" s="296">
        <f t="shared" si="1503"/>
        <v>0</v>
      </c>
      <c r="LS100" s="296"/>
      <c r="LT100" s="261" t="str">
        <f t="shared" si="1504"/>
        <v/>
      </c>
      <c r="LV100" s="274"/>
      <c r="LW100" s="239" t="str">
        <f>IF(LV100="","",VLOOKUP(LV100,Language!$D$5:$E$100,2,0))</f>
        <v/>
      </c>
      <c r="LX100" s="275"/>
      <c r="LY100" s="239" t="str">
        <f>IF(LX100="","",VLOOKUP(LX100,Language!$D$5:$E$100,2,0))</f>
        <v/>
      </c>
      <c r="LZ100" s="311"/>
      <c r="MA100" s="312"/>
      <c r="MB100" s="295"/>
      <c r="MC100" s="295"/>
      <c r="MD100" s="296">
        <f t="shared" si="1505"/>
        <v>0</v>
      </c>
      <c r="ME100" s="296">
        <f t="shared" si="1506"/>
        <v>0</v>
      </c>
      <c r="MF100" s="296"/>
      <c r="MG100" s="261" t="str">
        <f t="shared" si="1507"/>
        <v/>
      </c>
    </row>
    <row r="101" spans="1:345" s="231" customFormat="1" x14ac:dyDescent="0.25">
      <c r="A101" s="235"/>
      <c r="B101" s="238" t="str">
        <f>IF(C101="","",INDEX(Groups!$C$7:$C$65,MATCH(C101,Groups!$D$7:$D$65,0)))</f>
        <v/>
      </c>
      <c r="C101" s="239" t="str">
        <f>'World Cup'!$AI$50</f>
        <v/>
      </c>
      <c r="D101" s="240" t="str">
        <f>IF(E101="","",INDEX(Groups!$C$7:$C$65,MATCH(E101,Groups!$D$7:$D$65,0)))</f>
        <v/>
      </c>
      <c r="E101" s="239" t="str">
        <f>'World Cup'!$AJ$50</f>
        <v/>
      </c>
      <c r="F101" s="241" t="str">
        <f>IF(AND('World Cup'!$AI$51&lt;&gt;"",'World Cup'!$AJ$51&lt;&gt;""),'World Cup'!$AI$51+IF(AND('World Cup'!$AI$53&lt;&gt;"",'World Cup'!$AJ$53&lt;&gt;"",'World Cup'!$AI$51='World Cup'!$AJ$51),'World Cup'!$AI$53,0),"")</f>
        <v/>
      </c>
      <c r="G101" s="242" t="str">
        <f>IF(AND('World Cup'!$AI$51&lt;&gt;"",'World Cup'!$AJ$51&lt;&gt;""),'World Cup'!$AJ$51+IF(AND('World Cup'!$AI$53&lt;&gt;"",'World Cup'!$AJ$53&lt;&gt;"",'World Cup'!$AI$51='World Cup'!$AJ$51),'World Cup'!$AJ$53,0),"")</f>
        <v/>
      </c>
      <c r="I101" s="274"/>
      <c r="J101" s="239" t="str">
        <f>IF(I101="","",VLOOKUP(I101,Language!$D$5:$E$100,2,0))</f>
        <v/>
      </c>
      <c r="K101" s="275"/>
      <c r="L101" s="239" t="str">
        <f>IF(K101="","",VLOOKUP(K101,Language!$D$5:$E$100,2,0))</f>
        <v/>
      </c>
      <c r="M101" s="311"/>
      <c r="N101" s="312"/>
      <c r="O101" s="295"/>
      <c r="P101" s="295"/>
      <c r="Q101" s="296">
        <f t="shared" si="1430"/>
        <v>0</v>
      </c>
      <c r="R101" s="296">
        <f t="shared" si="1431"/>
        <v>0</v>
      </c>
      <c r="S101" s="296"/>
      <c r="T101" s="261" t="str">
        <f t="shared" si="1432"/>
        <v/>
      </c>
      <c r="V101" s="274"/>
      <c r="W101" s="239" t="str">
        <f>IF(V101="","",VLOOKUP(V101,Language!$D$5:$E$100,2,0))</f>
        <v/>
      </c>
      <c r="X101" s="275"/>
      <c r="Y101" s="239" t="str">
        <f>IF(X101="","",VLOOKUP(X101,Language!$D$5:$E$100,2,0))</f>
        <v/>
      </c>
      <c r="Z101" s="311"/>
      <c r="AA101" s="312"/>
      <c r="AB101" s="295"/>
      <c r="AC101" s="295"/>
      <c r="AD101" s="296">
        <f t="shared" si="1433"/>
        <v>0</v>
      </c>
      <c r="AE101" s="296">
        <f t="shared" si="1434"/>
        <v>0</v>
      </c>
      <c r="AF101" s="296"/>
      <c r="AG101" s="261" t="str">
        <f t="shared" si="1435"/>
        <v/>
      </c>
      <c r="AI101" s="274"/>
      <c r="AJ101" s="239" t="str">
        <f>IF(AI101="","",VLOOKUP(AI101,Language!$D$5:$E$100,2,0))</f>
        <v/>
      </c>
      <c r="AK101" s="275"/>
      <c r="AL101" s="239" t="str">
        <f>IF(AK101="","",VLOOKUP(AK101,Language!$D$5:$E$100,2,0))</f>
        <v/>
      </c>
      <c r="AM101" s="311"/>
      <c r="AN101" s="312"/>
      <c r="AO101" s="295"/>
      <c r="AP101" s="295"/>
      <c r="AQ101" s="296">
        <f t="shared" si="1436"/>
        <v>0</v>
      </c>
      <c r="AR101" s="296">
        <f t="shared" si="1437"/>
        <v>0</v>
      </c>
      <c r="AS101" s="296"/>
      <c r="AT101" s="261" t="str">
        <f t="shared" si="1438"/>
        <v/>
      </c>
      <c r="AV101" s="274"/>
      <c r="AW101" s="239" t="str">
        <f>IF(AV101="","",VLOOKUP(AV101,Language!$D$5:$E$100,2,0))</f>
        <v/>
      </c>
      <c r="AX101" s="275"/>
      <c r="AY101" s="239" t="str">
        <f>IF(AX101="","",VLOOKUP(AX101,Language!$D$5:$E$100,2,0))</f>
        <v/>
      </c>
      <c r="AZ101" s="311"/>
      <c r="BA101" s="312"/>
      <c r="BB101" s="295"/>
      <c r="BC101" s="295"/>
      <c r="BD101" s="296">
        <f t="shared" si="1439"/>
        <v>0</v>
      </c>
      <c r="BE101" s="296">
        <f t="shared" si="1440"/>
        <v>0</v>
      </c>
      <c r="BF101" s="296"/>
      <c r="BG101" s="261" t="str">
        <f t="shared" si="1441"/>
        <v/>
      </c>
      <c r="BI101" s="274"/>
      <c r="BJ101" s="239" t="str">
        <f>IF(BI101="","",VLOOKUP(BI101,Language!$D$5:$E$100,2,0))</f>
        <v/>
      </c>
      <c r="BK101" s="275"/>
      <c r="BL101" s="239" t="str">
        <f>IF(BK101="","",VLOOKUP(BK101,Language!$D$5:$E$100,2,0))</f>
        <v/>
      </c>
      <c r="BM101" s="311"/>
      <c r="BN101" s="312"/>
      <c r="BO101" s="295"/>
      <c r="BP101" s="295"/>
      <c r="BQ101" s="296">
        <f t="shared" si="1442"/>
        <v>0</v>
      </c>
      <c r="BR101" s="296">
        <f t="shared" si="1443"/>
        <v>0</v>
      </c>
      <c r="BS101" s="296"/>
      <c r="BT101" s="261" t="str">
        <f t="shared" si="1444"/>
        <v/>
      </c>
      <c r="BV101" s="274"/>
      <c r="BW101" s="239" t="str">
        <f>IF(BV101="","",VLOOKUP(BV101,Language!$D$5:$E$100,2,0))</f>
        <v/>
      </c>
      <c r="BX101" s="275"/>
      <c r="BY101" s="239" t="str">
        <f>IF(BX101="","",VLOOKUP(BX101,Language!$D$5:$E$100,2,0))</f>
        <v/>
      </c>
      <c r="BZ101" s="311"/>
      <c r="CA101" s="312"/>
      <c r="CB101" s="295"/>
      <c r="CC101" s="295"/>
      <c r="CD101" s="296">
        <f t="shared" si="1445"/>
        <v>0</v>
      </c>
      <c r="CE101" s="296">
        <f t="shared" si="1446"/>
        <v>0</v>
      </c>
      <c r="CF101" s="296"/>
      <c r="CG101" s="261" t="str">
        <f t="shared" si="1447"/>
        <v/>
      </c>
      <c r="CI101" s="274"/>
      <c r="CJ101" s="239" t="str">
        <f>IF(CI101="","",VLOOKUP(CI101,Language!$D$5:$E$100,2,0))</f>
        <v/>
      </c>
      <c r="CK101" s="275"/>
      <c r="CL101" s="239" t="str">
        <f>IF(CK101="","",VLOOKUP(CK101,Language!$D$5:$E$100,2,0))</f>
        <v/>
      </c>
      <c r="CM101" s="311"/>
      <c r="CN101" s="312"/>
      <c r="CO101" s="295"/>
      <c r="CP101" s="295"/>
      <c r="CQ101" s="296">
        <f t="shared" si="1448"/>
        <v>0</v>
      </c>
      <c r="CR101" s="296">
        <f t="shared" si="1449"/>
        <v>0</v>
      </c>
      <c r="CS101" s="296"/>
      <c r="CT101" s="261" t="str">
        <f t="shared" si="1450"/>
        <v/>
      </c>
      <c r="CV101" s="274"/>
      <c r="CW101" s="239" t="str">
        <f>IF(CV101="","",VLOOKUP(CV101,Language!$D$5:$E$100,2,0))</f>
        <v/>
      </c>
      <c r="CX101" s="275"/>
      <c r="CY101" s="239" t="str">
        <f>IF(CX101="","",VLOOKUP(CX101,Language!$D$5:$E$100,2,0))</f>
        <v/>
      </c>
      <c r="CZ101" s="311"/>
      <c r="DA101" s="312"/>
      <c r="DB101" s="295"/>
      <c r="DC101" s="295"/>
      <c r="DD101" s="296">
        <f t="shared" si="1451"/>
        <v>0</v>
      </c>
      <c r="DE101" s="296">
        <f t="shared" si="1452"/>
        <v>0</v>
      </c>
      <c r="DF101" s="296"/>
      <c r="DG101" s="261" t="str">
        <f t="shared" si="1453"/>
        <v/>
      </c>
      <c r="DI101" s="274"/>
      <c r="DJ101" s="239" t="str">
        <f>IF(DI101="","",VLOOKUP(DI101,Language!$D$5:$E$100,2,0))</f>
        <v/>
      </c>
      <c r="DK101" s="275"/>
      <c r="DL101" s="239" t="str">
        <f>IF(DK101="","",VLOOKUP(DK101,Language!$D$5:$E$100,2,0))</f>
        <v/>
      </c>
      <c r="DM101" s="311"/>
      <c r="DN101" s="312"/>
      <c r="DO101" s="295"/>
      <c r="DP101" s="295"/>
      <c r="DQ101" s="296">
        <f t="shared" si="1454"/>
        <v>0</v>
      </c>
      <c r="DR101" s="296">
        <f t="shared" si="1455"/>
        <v>0</v>
      </c>
      <c r="DS101" s="296"/>
      <c r="DT101" s="261" t="str">
        <f t="shared" si="1456"/>
        <v/>
      </c>
      <c r="DV101" s="274"/>
      <c r="DW101" s="239" t="str">
        <f>IF(DV101="","",VLOOKUP(DV101,Language!$D$5:$E$100,2,0))</f>
        <v/>
      </c>
      <c r="DX101" s="275"/>
      <c r="DY101" s="239" t="str">
        <f>IF(DX101="","",VLOOKUP(DX101,Language!$D$5:$E$100,2,0))</f>
        <v/>
      </c>
      <c r="DZ101" s="311"/>
      <c r="EA101" s="312"/>
      <c r="EB101" s="295"/>
      <c r="EC101" s="295"/>
      <c r="ED101" s="296">
        <f t="shared" si="1457"/>
        <v>0</v>
      </c>
      <c r="EE101" s="296">
        <f t="shared" si="1458"/>
        <v>0</v>
      </c>
      <c r="EF101" s="296"/>
      <c r="EG101" s="261" t="str">
        <f t="shared" si="1459"/>
        <v/>
      </c>
      <c r="EI101" s="274"/>
      <c r="EJ101" s="239" t="str">
        <f>IF(EI101="","",VLOOKUP(EI101,Language!$D$5:$E$100,2,0))</f>
        <v/>
      </c>
      <c r="EK101" s="275"/>
      <c r="EL101" s="239" t="str">
        <f>IF(EK101="","",VLOOKUP(EK101,Language!$D$5:$E$100,2,0))</f>
        <v/>
      </c>
      <c r="EM101" s="311"/>
      <c r="EN101" s="312"/>
      <c r="EO101" s="295"/>
      <c r="EP101" s="295"/>
      <c r="EQ101" s="296">
        <f t="shared" si="1460"/>
        <v>0</v>
      </c>
      <c r="ER101" s="296">
        <f t="shared" si="1461"/>
        <v>0</v>
      </c>
      <c r="ES101" s="296"/>
      <c r="ET101" s="261" t="str">
        <f t="shared" si="1462"/>
        <v/>
      </c>
      <c r="EV101" s="274"/>
      <c r="EW101" s="239" t="str">
        <f>IF(EV101="","",VLOOKUP(EV101,Language!$D$5:$E$100,2,0))</f>
        <v/>
      </c>
      <c r="EX101" s="275"/>
      <c r="EY101" s="239" t="str">
        <f>IF(EX101="","",VLOOKUP(EX101,Language!$D$5:$E$100,2,0))</f>
        <v/>
      </c>
      <c r="EZ101" s="311"/>
      <c r="FA101" s="312"/>
      <c r="FB101" s="295"/>
      <c r="FC101" s="295"/>
      <c r="FD101" s="296">
        <f t="shared" si="1463"/>
        <v>0</v>
      </c>
      <c r="FE101" s="296">
        <f t="shared" si="1464"/>
        <v>0</v>
      </c>
      <c r="FF101" s="296"/>
      <c r="FG101" s="261" t="str">
        <f t="shared" si="1465"/>
        <v/>
      </c>
      <c r="FI101" s="274"/>
      <c r="FJ101" s="239" t="str">
        <f>IF(FI101="","",VLOOKUP(FI101,Language!$D$5:$E$100,2,0))</f>
        <v/>
      </c>
      <c r="FK101" s="275"/>
      <c r="FL101" s="239" t="str">
        <f>IF(FK101="","",VLOOKUP(FK101,Language!$D$5:$E$100,2,0))</f>
        <v/>
      </c>
      <c r="FM101" s="311"/>
      <c r="FN101" s="312"/>
      <c r="FO101" s="295"/>
      <c r="FP101" s="295"/>
      <c r="FQ101" s="296">
        <f t="shared" si="1466"/>
        <v>0</v>
      </c>
      <c r="FR101" s="296">
        <f t="shared" si="1467"/>
        <v>0</v>
      </c>
      <c r="FS101" s="296"/>
      <c r="FT101" s="261" t="str">
        <f t="shared" si="1468"/>
        <v/>
      </c>
      <c r="FV101" s="274"/>
      <c r="FW101" s="239" t="str">
        <f>IF(FV101="","",VLOOKUP(FV101,Language!$D$5:$E$100,2,0))</f>
        <v/>
      </c>
      <c r="FX101" s="275"/>
      <c r="FY101" s="239" t="str">
        <f>IF(FX101="","",VLOOKUP(FX101,Language!$D$5:$E$100,2,0))</f>
        <v/>
      </c>
      <c r="FZ101" s="311"/>
      <c r="GA101" s="312"/>
      <c r="GB101" s="295"/>
      <c r="GC101" s="295"/>
      <c r="GD101" s="296">
        <f t="shared" si="1469"/>
        <v>0</v>
      </c>
      <c r="GE101" s="296">
        <f t="shared" si="1470"/>
        <v>0</v>
      </c>
      <c r="GF101" s="296"/>
      <c r="GG101" s="261" t="str">
        <f t="shared" si="1471"/>
        <v/>
      </c>
      <c r="GI101" s="274"/>
      <c r="GJ101" s="239" t="str">
        <f>IF(GI101="","",VLOOKUP(GI101,Language!$D$5:$E$100,2,0))</f>
        <v/>
      </c>
      <c r="GK101" s="275"/>
      <c r="GL101" s="239" t="str">
        <f>IF(GK101="","",VLOOKUP(GK101,Language!$D$5:$E$100,2,0))</f>
        <v/>
      </c>
      <c r="GM101" s="311"/>
      <c r="GN101" s="312"/>
      <c r="GO101" s="295"/>
      <c r="GP101" s="295"/>
      <c r="GQ101" s="296">
        <f t="shared" si="1472"/>
        <v>0</v>
      </c>
      <c r="GR101" s="296">
        <f t="shared" si="1473"/>
        <v>0</v>
      </c>
      <c r="GS101" s="296"/>
      <c r="GT101" s="261" t="str">
        <f t="shared" si="1474"/>
        <v/>
      </c>
      <c r="GV101" s="274"/>
      <c r="GW101" s="239" t="str">
        <f>IF(GV101="","",VLOOKUP(GV101,Language!$D$5:$E$100,2,0))</f>
        <v/>
      </c>
      <c r="GX101" s="275"/>
      <c r="GY101" s="239" t="str">
        <f>IF(GX101="","",VLOOKUP(GX101,Language!$D$5:$E$100,2,0))</f>
        <v/>
      </c>
      <c r="GZ101" s="311"/>
      <c r="HA101" s="312"/>
      <c r="HB101" s="295"/>
      <c r="HC101" s="295"/>
      <c r="HD101" s="296">
        <f t="shared" si="1475"/>
        <v>0</v>
      </c>
      <c r="HE101" s="296">
        <f t="shared" si="1476"/>
        <v>0</v>
      </c>
      <c r="HF101" s="296"/>
      <c r="HG101" s="261" t="str">
        <f t="shared" si="1477"/>
        <v/>
      </c>
      <c r="HI101" s="274"/>
      <c r="HJ101" s="239" t="str">
        <f>IF(HI101="","",VLOOKUP(HI101,Language!$D$5:$E$100,2,0))</f>
        <v/>
      </c>
      <c r="HK101" s="275"/>
      <c r="HL101" s="239" t="str">
        <f>IF(HK101="","",VLOOKUP(HK101,Language!$D$5:$E$100,2,0))</f>
        <v/>
      </c>
      <c r="HM101" s="311"/>
      <c r="HN101" s="312"/>
      <c r="HO101" s="295"/>
      <c r="HP101" s="295"/>
      <c r="HQ101" s="296">
        <f t="shared" si="1478"/>
        <v>0</v>
      </c>
      <c r="HR101" s="296">
        <f t="shared" si="1479"/>
        <v>0</v>
      </c>
      <c r="HS101" s="296"/>
      <c r="HT101" s="261" t="str">
        <f t="shared" si="1480"/>
        <v/>
      </c>
      <c r="HV101" s="274"/>
      <c r="HW101" s="239" t="str">
        <f>IF(HV101="","",VLOOKUP(HV101,Language!$D$5:$E$100,2,0))</f>
        <v/>
      </c>
      <c r="HX101" s="275"/>
      <c r="HY101" s="239" t="str">
        <f>IF(HX101="","",VLOOKUP(HX101,Language!$D$5:$E$100,2,0))</f>
        <v/>
      </c>
      <c r="HZ101" s="311"/>
      <c r="IA101" s="312"/>
      <c r="IB101" s="295"/>
      <c r="IC101" s="295"/>
      <c r="ID101" s="296">
        <f t="shared" si="1481"/>
        <v>0</v>
      </c>
      <c r="IE101" s="296">
        <f t="shared" si="1482"/>
        <v>0</v>
      </c>
      <c r="IF101" s="296"/>
      <c r="IG101" s="261" t="str">
        <f t="shared" si="1483"/>
        <v/>
      </c>
      <c r="II101" s="274"/>
      <c r="IJ101" s="239" t="str">
        <f>IF(II101="","",VLOOKUP(II101,Language!$D$5:$E$100,2,0))</f>
        <v/>
      </c>
      <c r="IK101" s="275"/>
      <c r="IL101" s="239" t="str">
        <f>IF(IK101="","",VLOOKUP(IK101,Language!$D$5:$E$100,2,0))</f>
        <v/>
      </c>
      <c r="IM101" s="311"/>
      <c r="IN101" s="312"/>
      <c r="IO101" s="295"/>
      <c r="IP101" s="295"/>
      <c r="IQ101" s="296">
        <f t="shared" si="1484"/>
        <v>0</v>
      </c>
      <c r="IR101" s="296">
        <f t="shared" si="1485"/>
        <v>0</v>
      </c>
      <c r="IS101" s="296"/>
      <c r="IT101" s="261" t="str">
        <f t="shared" si="1486"/>
        <v/>
      </c>
      <c r="IV101" s="274"/>
      <c r="IW101" s="239" t="str">
        <f>IF(IV101="","",VLOOKUP(IV101,Language!$D$5:$E$100,2,0))</f>
        <v/>
      </c>
      <c r="IX101" s="275"/>
      <c r="IY101" s="239" t="str">
        <f>IF(IX101="","",VLOOKUP(IX101,Language!$D$5:$E$100,2,0))</f>
        <v/>
      </c>
      <c r="IZ101" s="311"/>
      <c r="JA101" s="312"/>
      <c r="JB101" s="295"/>
      <c r="JC101" s="295"/>
      <c r="JD101" s="296">
        <f t="shared" si="1487"/>
        <v>0</v>
      </c>
      <c r="JE101" s="296">
        <f t="shared" si="1488"/>
        <v>0</v>
      </c>
      <c r="JF101" s="296"/>
      <c r="JG101" s="261" t="str">
        <f t="shared" si="1489"/>
        <v/>
      </c>
      <c r="JI101" s="274"/>
      <c r="JJ101" s="239" t="str">
        <f>IF(JI101="","",VLOOKUP(JI101,Language!$D$5:$E$100,2,0))</f>
        <v/>
      </c>
      <c r="JK101" s="275"/>
      <c r="JL101" s="239" t="str">
        <f>IF(JK101="","",VLOOKUP(JK101,Language!$D$5:$E$100,2,0))</f>
        <v/>
      </c>
      <c r="JM101" s="311"/>
      <c r="JN101" s="312"/>
      <c r="JO101" s="295"/>
      <c r="JP101" s="295"/>
      <c r="JQ101" s="296">
        <f t="shared" si="1490"/>
        <v>0</v>
      </c>
      <c r="JR101" s="296">
        <f t="shared" si="1491"/>
        <v>0</v>
      </c>
      <c r="JS101" s="296"/>
      <c r="JT101" s="261" t="str">
        <f t="shared" si="1492"/>
        <v/>
      </c>
      <c r="JV101" s="274"/>
      <c r="JW101" s="239" t="str">
        <f>IF(JV101="","",VLOOKUP(JV101,Language!$D$5:$E$100,2,0))</f>
        <v/>
      </c>
      <c r="JX101" s="275"/>
      <c r="JY101" s="239" t="str">
        <f>IF(JX101="","",VLOOKUP(JX101,Language!$D$5:$E$100,2,0))</f>
        <v/>
      </c>
      <c r="JZ101" s="311"/>
      <c r="KA101" s="312"/>
      <c r="KB101" s="295"/>
      <c r="KC101" s="295"/>
      <c r="KD101" s="296">
        <f t="shared" si="1493"/>
        <v>0</v>
      </c>
      <c r="KE101" s="296">
        <f t="shared" si="1494"/>
        <v>0</v>
      </c>
      <c r="KF101" s="296"/>
      <c r="KG101" s="261" t="str">
        <f t="shared" si="1495"/>
        <v/>
      </c>
      <c r="KI101" s="274"/>
      <c r="KJ101" s="239" t="str">
        <f>IF(KI101="","",VLOOKUP(KI101,Language!$D$5:$E$100,2,0))</f>
        <v/>
      </c>
      <c r="KK101" s="275"/>
      <c r="KL101" s="239" t="str">
        <f>IF(KK101="","",VLOOKUP(KK101,Language!$D$5:$E$100,2,0))</f>
        <v/>
      </c>
      <c r="KM101" s="311"/>
      <c r="KN101" s="312"/>
      <c r="KO101" s="295"/>
      <c r="KP101" s="295"/>
      <c r="KQ101" s="296">
        <f t="shared" si="1496"/>
        <v>0</v>
      </c>
      <c r="KR101" s="296">
        <f t="shared" si="1497"/>
        <v>0</v>
      </c>
      <c r="KS101" s="296"/>
      <c r="KT101" s="261" t="str">
        <f t="shared" si="1498"/>
        <v/>
      </c>
      <c r="KV101" s="274"/>
      <c r="KW101" s="239" t="str">
        <f>IF(KV101="","",VLOOKUP(KV101,Language!$D$5:$E$100,2,0))</f>
        <v/>
      </c>
      <c r="KX101" s="275"/>
      <c r="KY101" s="239" t="str">
        <f>IF(KX101="","",VLOOKUP(KX101,Language!$D$5:$E$100,2,0))</f>
        <v/>
      </c>
      <c r="KZ101" s="311"/>
      <c r="LA101" s="312"/>
      <c r="LB101" s="295"/>
      <c r="LC101" s="295"/>
      <c r="LD101" s="296">
        <f t="shared" si="1499"/>
        <v>0</v>
      </c>
      <c r="LE101" s="296">
        <f t="shared" si="1500"/>
        <v>0</v>
      </c>
      <c r="LF101" s="296"/>
      <c r="LG101" s="261" t="str">
        <f t="shared" si="1501"/>
        <v/>
      </c>
      <c r="LI101" s="274"/>
      <c r="LJ101" s="239" t="str">
        <f>IF(LI101="","",VLOOKUP(LI101,Language!$D$5:$E$100,2,0))</f>
        <v/>
      </c>
      <c r="LK101" s="275"/>
      <c r="LL101" s="239" t="str">
        <f>IF(LK101="","",VLOOKUP(LK101,Language!$D$5:$E$100,2,0))</f>
        <v/>
      </c>
      <c r="LM101" s="311"/>
      <c r="LN101" s="312"/>
      <c r="LO101" s="295"/>
      <c r="LP101" s="295"/>
      <c r="LQ101" s="296">
        <f t="shared" si="1502"/>
        <v>0</v>
      </c>
      <c r="LR101" s="296">
        <f t="shared" si="1503"/>
        <v>0</v>
      </c>
      <c r="LS101" s="296"/>
      <c r="LT101" s="261" t="str">
        <f t="shared" si="1504"/>
        <v/>
      </c>
      <c r="LV101" s="274"/>
      <c r="LW101" s="239" t="str">
        <f>IF(LV101="","",VLOOKUP(LV101,Language!$D$5:$E$100,2,0))</f>
        <v/>
      </c>
      <c r="LX101" s="275"/>
      <c r="LY101" s="239" t="str">
        <f>IF(LX101="","",VLOOKUP(LX101,Language!$D$5:$E$100,2,0))</f>
        <v/>
      </c>
      <c r="LZ101" s="311"/>
      <c r="MA101" s="312"/>
      <c r="MB101" s="295"/>
      <c r="MC101" s="295"/>
      <c r="MD101" s="296">
        <f t="shared" si="1505"/>
        <v>0</v>
      </c>
      <c r="ME101" s="296">
        <f t="shared" si="1506"/>
        <v>0</v>
      </c>
      <c r="MF101" s="296"/>
      <c r="MG101" s="261" t="str">
        <f t="shared" si="1507"/>
        <v/>
      </c>
    </row>
    <row r="102" spans="1:345" s="231" customFormat="1" x14ac:dyDescent="0.25">
      <c r="A102" s="235"/>
      <c r="B102" s="238" t="str">
        <f>IF(C102="","",INDEX(Groups!$C$7:$C$65,MATCH(C102,Groups!$D$7:$D$65,0)))</f>
        <v/>
      </c>
      <c r="C102" s="239" t="str">
        <f>'World Cup'!$AL$50</f>
        <v/>
      </c>
      <c r="D102" s="240" t="str">
        <f>IF(E102="","",INDEX(Groups!$C$7:$C$65,MATCH(E102,Groups!$D$7:$D$65,0)))</f>
        <v/>
      </c>
      <c r="E102" s="239" t="str">
        <f>'World Cup'!$AM$50</f>
        <v/>
      </c>
      <c r="F102" s="241" t="str">
        <f>IF(AND('World Cup'!$AL$51&lt;&gt;"",'World Cup'!$AM$51&lt;&gt;""),'World Cup'!$AL$51+IF(AND('World Cup'!$AL$53&lt;&gt;"",'World Cup'!$AM$53&lt;&gt;"",'World Cup'!$AL$51='World Cup'!$AM$51),'World Cup'!$AL$53,0),"")</f>
        <v/>
      </c>
      <c r="G102" s="242" t="str">
        <f>IF(AND('World Cup'!$AL$51&lt;&gt;"",'World Cup'!$AM$51&lt;&gt;""),'World Cup'!$AM$51+IF(AND('World Cup'!$AL$53&lt;&gt;"",'World Cup'!$AM$53&lt;&gt;"",'World Cup'!$AL$51='World Cup'!$AM$51),'World Cup'!$AM$53,0),"")</f>
        <v/>
      </c>
      <c r="I102" s="274"/>
      <c r="J102" s="239" t="str">
        <f>IF(I102="","",VLOOKUP(I102,Language!$D$5:$E$100,2,0))</f>
        <v/>
      </c>
      <c r="K102" s="275"/>
      <c r="L102" s="239" t="str">
        <f>IF(K102="","",VLOOKUP(K102,Language!$D$5:$E$100,2,0))</f>
        <v/>
      </c>
      <c r="M102" s="311"/>
      <c r="N102" s="312"/>
      <c r="O102" s="295"/>
      <c r="P102" s="295"/>
      <c r="Q102" s="296">
        <f t="shared" si="1430"/>
        <v>0</v>
      </c>
      <c r="R102" s="296">
        <f t="shared" si="1431"/>
        <v>0</v>
      </c>
      <c r="S102" s="296"/>
      <c r="T102" s="261" t="str">
        <f t="shared" si="1432"/>
        <v/>
      </c>
      <c r="V102" s="274"/>
      <c r="W102" s="239" t="str">
        <f>IF(V102="","",VLOOKUP(V102,Language!$D$5:$E$100,2,0))</f>
        <v/>
      </c>
      <c r="X102" s="275"/>
      <c r="Y102" s="239" t="str">
        <f>IF(X102="","",VLOOKUP(X102,Language!$D$5:$E$100,2,0))</f>
        <v/>
      </c>
      <c r="Z102" s="311"/>
      <c r="AA102" s="312"/>
      <c r="AB102" s="295"/>
      <c r="AC102" s="295"/>
      <c r="AD102" s="296">
        <f t="shared" si="1433"/>
        <v>0</v>
      </c>
      <c r="AE102" s="296">
        <f t="shared" si="1434"/>
        <v>0</v>
      </c>
      <c r="AF102" s="296"/>
      <c r="AG102" s="261" t="str">
        <f t="shared" si="1435"/>
        <v/>
      </c>
      <c r="AI102" s="274"/>
      <c r="AJ102" s="239" t="str">
        <f>IF(AI102="","",VLOOKUP(AI102,Language!$D$5:$E$100,2,0))</f>
        <v/>
      </c>
      <c r="AK102" s="275"/>
      <c r="AL102" s="239" t="str">
        <f>IF(AK102="","",VLOOKUP(AK102,Language!$D$5:$E$100,2,0))</f>
        <v/>
      </c>
      <c r="AM102" s="311"/>
      <c r="AN102" s="312"/>
      <c r="AO102" s="295"/>
      <c r="AP102" s="295"/>
      <c r="AQ102" s="296">
        <f t="shared" si="1436"/>
        <v>0</v>
      </c>
      <c r="AR102" s="296">
        <f t="shared" si="1437"/>
        <v>0</v>
      </c>
      <c r="AS102" s="296"/>
      <c r="AT102" s="261" t="str">
        <f t="shared" si="1438"/>
        <v/>
      </c>
      <c r="AV102" s="274"/>
      <c r="AW102" s="239" t="str">
        <f>IF(AV102="","",VLOOKUP(AV102,Language!$D$5:$E$100,2,0))</f>
        <v/>
      </c>
      <c r="AX102" s="275"/>
      <c r="AY102" s="239" t="str">
        <f>IF(AX102="","",VLOOKUP(AX102,Language!$D$5:$E$100,2,0))</f>
        <v/>
      </c>
      <c r="AZ102" s="311"/>
      <c r="BA102" s="312"/>
      <c r="BB102" s="295"/>
      <c r="BC102" s="295"/>
      <c r="BD102" s="296">
        <f t="shared" si="1439"/>
        <v>0</v>
      </c>
      <c r="BE102" s="296">
        <f t="shared" si="1440"/>
        <v>0</v>
      </c>
      <c r="BF102" s="296"/>
      <c r="BG102" s="261" t="str">
        <f t="shared" si="1441"/>
        <v/>
      </c>
      <c r="BI102" s="274"/>
      <c r="BJ102" s="239" t="str">
        <f>IF(BI102="","",VLOOKUP(BI102,Language!$D$5:$E$100,2,0))</f>
        <v/>
      </c>
      <c r="BK102" s="275"/>
      <c r="BL102" s="239" t="str">
        <f>IF(BK102="","",VLOOKUP(BK102,Language!$D$5:$E$100,2,0))</f>
        <v/>
      </c>
      <c r="BM102" s="311"/>
      <c r="BN102" s="312"/>
      <c r="BO102" s="295"/>
      <c r="BP102" s="295"/>
      <c r="BQ102" s="296">
        <f t="shared" si="1442"/>
        <v>0</v>
      </c>
      <c r="BR102" s="296">
        <f t="shared" si="1443"/>
        <v>0</v>
      </c>
      <c r="BS102" s="296"/>
      <c r="BT102" s="261" t="str">
        <f t="shared" si="1444"/>
        <v/>
      </c>
      <c r="BV102" s="274"/>
      <c r="BW102" s="239" t="str">
        <f>IF(BV102="","",VLOOKUP(BV102,Language!$D$5:$E$100,2,0))</f>
        <v/>
      </c>
      <c r="BX102" s="275"/>
      <c r="BY102" s="239" t="str">
        <f>IF(BX102="","",VLOOKUP(BX102,Language!$D$5:$E$100,2,0))</f>
        <v/>
      </c>
      <c r="BZ102" s="311"/>
      <c r="CA102" s="312"/>
      <c r="CB102" s="295"/>
      <c r="CC102" s="295"/>
      <c r="CD102" s="296">
        <f t="shared" si="1445"/>
        <v>0</v>
      </c>
      <c r="CE102" s="296">
        <f t="shared" si="1446"/>
        <v>0</v>
      </c>
      <c r="CF102" s="296"/>
      <c r="CG102" s="261" t="str">
        <f t="shared" si="1447"/>
        <v/>
      </c>
      <c r="CI102" s="274"/>
      <c r="CJ102" s="239" t="str">
        <f>IF(CI102="","",VLOOKUP(CI102,Language!$D$5:$E$100,2,0))</f>
        <v/>
      </c>
      <c r="CK102" s="275"/>
      <c r="CL102" s="239" t="str">
        <f>IF(CK102="","",VLOOKUP(CK102,Language!$D$5:$E$100,2,0))</f>
        <v/>
      </c>
      <c r="CM102" s="311"/>
      <c r="CN102" s="312"/>
      <c r="CO102" s="295"/>
      <c r="CP102" s="295"/>
      <c r="CQ102" s="296">
        <f t="shared" si="1448"/>
        <v>0</v>
      </c>
      <c r="CR102" s="296">
        <f t="shared" si="1449"/>
        <v>0</v>
      </c>
      <c r="CS102" s="296"/>
      <c r="CT102" s="261" t="str">
        <f t="shared" si="1450"/>
        <v/>
      </c>
      <c r="CV102" s="274"/>
      <c r="CW102" s="239" t="str">
        <f>IF(CV102="","",VLOOKUP(CV102,Language!$D$5:$E$100,2,0))</f>
        <v/>
      </c>
      <c r="CX102" s="275"/>
      <c r="CY102" s="239" t="str">
        <f>IF(CX102="","",VLOOKUP(CX102,Language!$D$5:$E$100,2,0))</f>
        <v/>
      </c>
      <c r="CZ102" s="311"/>
      <c r="DA102" s="312"/>
      <c r="DB102" s="295"/>
      <c r="DC102" s="295"/>
      <c r="DD102" s="296">
        <f t="shared" si="1451"/>
        <v>0</v>
      </c>
      <c r="DE102" s="296">
        <f t="shared" si="1452"/>
        <v>0</v>
      </c>
      <c r="DF102" s="296"/>
      <c r="DG102" s="261" t="str">
        <f t="shared" si="1453"/>
        <v/>
      </c>
      <c r="DI102" s="274"/>
      <c r="DJ102" s="239" t="str">
        <f>IF(DI102="","",VLOOKUP(DI102,Language!$D$5:$E$100,2,0))</f>
        <v/>
      </c>
      <c r="DK102" s="275"/>
      <c r="DL102" s="239" t="str">
        <f>IF(DK102="","",VLOOKUP(DK102,Language!$D$5:$E$100,2,0))</f>
        <v/>
      </c>
      <c r="DM102" s="311"/>
      <c r="DN102" s="312"/>
      <c r="DO102" s="295"/>
      <c r="DP102" s="295"/>
      <c r="DQ102" s="296">
        <f t="shared" si="1454"/>
        <v>0</v>
      </c>
      <c r="DR102" s="296">
        <f t="shared" si="1455"/>
        <v>0</v>
      </c>
      <c r="DS102" s="296"/>
      <c r="DT102" s="261" t="str">
        <f t="shared" si="1456"/>
        <v/>
      </c>
      <c r="DV102" s="274"/>
      <c r="DW102" s="239" t="str">
        <f>IF(DV102="","",VLOOKUP(DV102,Language!$D$5:$E$100,2,0))</f>
        <v/>
      </c>
      <c r="DX102" s="275"/>
      <c r="DY102" s="239" t="str">
        <f>IF(DX102="","",VLOOKUP(DX102,Language!$D$5:$E$100,2,0))</f>
        <v/>
      </c>
      <c r="DZ102" s="311"/>
      <c r="EA102" s="312"/>
      <c r="EB102" s="295"/>
      <c r="EC102" s="295"/>
      <c r="ED102" s="296">
        <f t="shared" si="1457"/>
        <v>0</v>
      </c>
      <c r="EE102" s="296">
        <f t="shared" si="1458"/>
        <v>0</v>
      </c>
      <c r="EF102" s="296"/>
      <c r="EG102" s="261" t="str">
        <f t="shared" si="1459"/>
        <v/>
      </c>
      <c r="EI102" s="274"/>
      <c r="EJ102" s="239" t="str">
        <f>IF(EI102="","",VLOOKUP(EI102,Language!$D$5:$E$100,2,0))</f>
        <v/>
      </c>
      <c r="EK102" s="275"/>
      <c r="EL102" s="239" t="str">
        <f>IF(EK102="","",VLOOKUP(EK102,Language!$D$5:$E$100,2,0))</f>
        <v/>
      </c>
      <c r="EM102" s="311"/>
      <c r="EN102" s="312"/>
      <c r="EO102" s="295"/>
      <c r="EP102" s="295"/>
      <c r="EQ102" s="296">
        <f t="shared" si="1460"/>
        <v>0</v>
      </c>
      <c r="ER102" s="296">
        <f t="shared" si="1461"/>
        <v>0</v>
      </c>
      <c r="ES102" s="296"/>
      <c r="ET102" s="261" t="str">
        <f t="shared" si="1462"/>
        <v/>
      </c>
      <c r="EV102" s="274"/>
      <c r="EW102" s="239" t="str">
        <f>IF(EV102="","",VLOOKUP(EV102,Language!$D$5:$E$100,2,0))</f>
        <v/>
      </c>
      <c r="EX102" s="275"/>
      <c r="EY102" s="239" t="str">
        <f>IF(EX102="","",VLOOKUP(EX102,Language!$D$5:$E$100,2,0))</f>
        <v/>
      </c>
      <c r="EZ102" s="311"/>
      <c r="FA102" s="312"/>
      <c r="FB102" s="295"/>
      <c r="FC102" s="295"/>
      <c r="FD102" s="296">
        <f t="shared" si="1463"/>
        <v>0</v>
      </c>
      <c r="FE102" s="296">
        <f t="shared" si="1464"/>
        <v>0</v>
      </c>
      <c r="FF102" s="296"/>
      <c r="FG102" s="261" t="str">
        <f t="shared" si="1465"/>
        <v/>
      </c>
      <c r="FI102" s="274"/>
      <c r="FJ102" s="239" t="str">
        <f>IF(FI102="","",VLOOKUP(FI102,Language!$D$5:$E$100,2,0))</f>
        <v/>
      </c>
      <c r="FK102" s="275"/>
      <c r="FL102" s="239" t="str">
        <f>IF(FK102="","",VLOOKUP(FK102,Language!$D$5:$E$100,2,0))</f>
        <v/>
      </c>
      <c r="FM102" s="311"/>
      <c r="FN102" s="312"/>
      <c r="FO102" s="295"/>
      <c r="FP102" s="295"/>
      <c r="FQ102" s="296">
        <f t="shared" si="1466"/>
        <v>0</v>
      </c>
      <c r="FR102" s="296">
        <f t="shared" si="1467"/>
        <v>0</v>
      </c>
      <c r="FS102" s="296"/>
      <c r="FT102" s="261" t="str">
        <f t="shared" si="1468"/>
        <v/>
      </c>
      <c r="FV102" s="274"/>
      <c r="FW102" s="239" t="str">
        <f>IF(FV102="","",VLOOKUP(FV102,Language!$D$5:$E$100,2,0))</f>
        <v/>
      </c>
      <c r="FX102" s="275"/>
      <c r="FY102" s="239" t="str">
        <f>IF(FX102="","",VLOOKUP(FX102,Language!$D$5:$E$100,2,0))</f>
        <v/>
      </c>
      <c r="FZ102" s="311"/>
      <c r="GA102" s="312"/>
      <c r="GB102" s="295"/>
      <c r="GC102" s="295"/>
      <c r="GD102" s="296">
        <f t="shared" si="1469"/>
        <v>0</v>
      </c>
      <c r="GE102" s="296">
        <f t="shared" si="1470"/>
        <v>0</v>
      </c>
      <c r="GF102" s="296"/>
      <c r="GG102" s="261" t="str">
        <f t="shared" si="1471"/>
        <v/>
      </c>
      <c r="GI102" s="274"/>
      <c r="GJ102" s="239" t="str">
        <f>IF(GI102="","",VLOOKUP(GI102,Language!$D$5:$E$100,2,0))</f>
        <v/>
      </c>
      <c r="GK102" s="275"/>
      <c r="GL102" s="239" t="str">
        <f>IF(GK102="","",VLOOKUP(GK102,Language!$D$5:$E$100,2,0))</f>
        <v/>
      </c>
      <c r="GM102" s="311"/>
      <c r="GN102" s="312"/>
      <c r="GO102" s="295"/>
      <c r="GP102" s="295"/>
      <c r="GQ102" s="296">
        <f t="shared" si="1472"/>
        <v>0</v>
      </c>
      <c r="GR102" s="296">
        <f t="shared" si="1473"/>
        <v>0</v>
      </c>
      <c r="GS102" s="296"/>
      <c r="GT102" s="261" t="str">
        <f t="shared" si="1474"/>
        <v/>
      </c>
      <c r="GV102" s="274"/>
      <c r="GW102" s="239" t="str">
        <f>IF(GV102="","",VLOOKUP(GV102,Language!$D$5:$E$100,2,0))</f>
        <v/>
      </c>
      <c r="GX102" s="275"/>
      <c r="GY102" s="239" t="str">
        <f>IF(GX102="","",VLOOKUP(GX102,Language!$D$5:$E$100,2,0))</f>
        <v/>
      </c>
      <c r="GZ102" s="311"/>
      <c r="HA102" s="312"/>
      <c r="HB102" s="295"/>
      <c r="HC102" s="295"/>
      <c r="HD102" s="296">
        <f t="shared" si="1475"/>
        <v>0</v>
      </c>
      <c r="HE102" s="296">
        <f t="shared" si="1476"/>
        <v>0</v>
      </c>
      <c r="HF102" s="296"/>
      <c r="HG102" s="261" t="str">
        <f t="shared" si="1477"/>
        <v/>
      </c>
      <c r="HI102" s="274"/>
      <c r="HJ102" s="239" t="str">
        <f>IF(HI102="","",VLOOKUP(HI102,Language!$D$5:$E$100,2,0))</f>
        <v/>
      </c>
      <c r="HK102" s="275"/>
      <c r="HL102" s="239" t="str">
        <f>IF(HK102="","",VLOOKUP(HK102,Language!$D$5:$E$100,2,0))</f>
        <v/>
      </c>
      <c r="HM102" s="311"/>
      <c r="HN102" s="312"/>
      <c r="HO102" s="295"/>
      <c r="HP102" s="295"/>
      <c r="HQ102" s="296">
        <f t="shared" si="1478"/>
        <v>0</v>
      </c>
      <c r="HR102" s="296">
        <f t="shared" si="1479"/>
        <v>0</v>
      </c>
      <c r="HS102" s="296"/>
      <c r="HT102" s="261" t="str">
        <f t="shared" si="1480"/>
        <v/>
      </c>
      <c r="HV102" s="274"/>
      <c r="HW102" s="239" t="str">
        <f>IF(HV102="","",VLOOKUP(HV102,Language!$D$5:$E$100,2,0))</f>
        <v/>
      </c>
      <c r="HX102" s="275"/>
      <c r="HY102" s="239" t="str">
        <f>IF(HX102="","",VLOOKUP(HX102,Language!$D$5:$E$100,2,0))</f>
        <v/>
      </c>
      <c r="HZ102" s="311"/>
      <c r="IA102" s="312"/>
      <c r="IB102" s="295"/>
      <c r="IC102" s="295"/>
      <c r="ID102" s="296">
        <f t="shared" si="1481"/>
        <v>0</v>
      </c>
      <c r="IE102" s="296">
        <f t="shared" si="1482"/>
        <v>0</v>
      </c>
      <c r="IF102" s="296"/>
      <c r="IG102" s="261" t="str">
        <f t="shared" si="1483"/>
        <v/>
      </c>
      <c r="II102" s="274"/>
      <c r="IJ102" s="239" t="str">
        <f>IF(II102="","",VLOOKUP(II102,Language!$D$5:$E$100,2,0))</f>
        <v/>
      </c>
      <c r="IK102" s="275"/>
      <c r="IL102" s="239" t="str">
        <f>IF(IK102="","",VLOOKUP(IK102,Language!$D$5:$E$100,2,0))</f>
        <v/>
      </c>
      <c r="IM102" s="311"/>
      <c r="IN102" s="312"/>
      <c r="IO102" s="295"/>
      <c r="IP102" s="295"/>
      <c r="IQ102" s="296">
        <f t="shared" si="1484"/>
        <v>0</v>
      </c>
      <c r="IR102" s="296">
        <f t="shared" si="1485"/>
        <v>0</v>
      </c>
      <c r="IS102" s="296"/>
      <c r="IT102" s="261" t="str">
        <f t="shared" si="1486"/>
        <v/>
      </c>
      <c r="IV102" s="274"/>
      <c r="IW102" s="239" t="str">
        <f>IF(IV102="","",VLOOKUP(IV102,Language!$D$5:$E$100,2,0))</f>
        <v/>
      </c>
      <c r="IX102" s="275"/>
      <c r="IY102" s="239" t="str">
        <f>IF(IX102="","",VLOOKUP(IX102,Language!$D$5:$E$100,2,0))</f>
        <v/>
      </c>
      <c r="IZ102" s="311"/>
      <c r="JA102" s="312"/>
      <c r="JB102" s="295"/>
      <c r="JC102" s="295"/>
      <c r="JD102" s="296">
        <f t="shared" si="1487"/>
        <v>0</v>
      </c>
      <c r="JE102" s="296">
        <f t="shared" si="1488"/>
        <v>0</v>
      </c>
      <c r="JF102" s="296"/>
      <c r="JG102" s="261" t="str">
        <f t="shared" si="1489"/>
        <v/>
      </c>
      <c r="JI102" s="274"/>
      <c r="JJ102" s="239" t="str">
        <f>IF(JI102="","",VLOOKUP(JI102,Language!$D$5:$E$100,2,0))</f>
        <v/>
      </c>
      <c r="JK102" s="275"/>
      <c r="JL102" s="239" t="str">
        <f>IF(JK102="","",VLOOKUP(JK102,Language!$D$5:$E$100,2,0))</f>
        <v/>
      </c>
      <c r="JM102" s="311"/>
      <c r="JN102" s="312"/>
      <c r="JO102" s="295"/>
      <c r="JP102" s="295"/>
      <c r="JQ102" s="296">
        <f t="shared" si="1490"/>
        <v>0</v>
      </c>
      <c r="JR102" s="296">
        <f t="shared" si="1491"/>
        <v>0</v>
      </c>
      <c r="JS102" s="296"/>
      <c r="JT102" s="261" t="str">
        <f t="shared" si="1492"/>
        <v/>
      </c>
      <c r="JV102" s="274"/>
      <c r="JW102" s="239" t="str">
        <f>IF(JV102="","",VLOOKUP(JV102,Language!$D$5:$E$100,2,0))</f>
        <v/>
      </c>
      <c r="JX102" s="275"/>
      <c r="JY102" s="239" t="str">
        <f>IF(JX102="","",VLOOKUP(JX102,Language!$D$5:$E$100,2,0))</f>
        <v/>
      </c>
      <c r="JZ102" s="311"/>
      <c r="KA102" s="312"/>
      <c r="KB102" s="295"/>
      <c r="KC102" s="295"/>
      <c r="KD102" s="296">
        <f t="shared" si="1493"/>
        <v>0</v>
      </c>
      <c r="KE102" s="296">
        <f t="shared" si="1494"/>
        <v>0</v>
      </c>
      <c r="KF102" s="296"/>
      <c r="KG102" s="261" t="str">
        <f t="shared" si="1495"/>
        <v/>
      </c>
      <c r="KI102" s="274"/>
      <c r="KJ102" s="239" t="str">
        <f>IF(KI102="","",VLOOKUP(KI102,Language!$D$5:$E$100,2,0))</f>
        <v/>
      </c>
      <c r="KK102" s="275"/>
      <c r="KL102" s="239" t="str">
        <f>IF(KK102="","",VLOOKUP(KK102,Language!$D$5:$E$100,2,0))</f>
        <v/>
      </c>
      <c r="KM102" s="311"/>
      <c r="KN102" s="312"/>
      <c r="KO102" s="295"/>
      <c r="KP102" s="295"/>
      <c r="KQ102" s="296">
        <f t="shared" si="1496"/>
        <v>0</v>
      </c>
      <c r="KR102" s="296">
        <f t="shared" si="1497"/>
        <v>0</v>
      </c>
      <c r="KS102" s="296"/>
      <c r="KT102" s="261" t="str">
        <f t="shared" si="1498"/>
        <v/>
      </c>
      <c r="KV102" s="274"/>
      <c r="KW102" s="239" t="str">
        <f>IF(KV102="","",VLOOKUP(KV102,Language!$D$5:$E$100,2,0))</f>
        <v/>
      </c>
      <c r="KX102" s="275"/>
      <c r="KY102" s="239" t="str">
        <f>IF(KX102="","",VLOOKUP(KX102,Language!$D$5:$E$100,2,0))</f>
        <v/>
      </c>
      <c r="KZ102" s="311"/>
      <c r="LA102" s="312"/>
      <c r="LB102" s="295"/>
      <c r="LC102" s="295"/>
      <c r="LD102" s="296">
        <f t="shared" si="1499"/>
        <v>0</v>
      </c>
      <c r="LE102" s="296">
        <f t="shared" si="1500"/>
        <v>0</v>
      </c>
      <c r="LF102" s="296"/>
      <c r="LG102" s="261" t="str">
        <f t="shared" si="1501"/>
        <v/>
      </c>
      <c r="LI102" s="274"/>
      <c r="LJ102" s="239" t="str">
        <f>IF(LI102="","",VLOOKUP(LI102,Language!$D$5:$E$100,2,0))</f>
        <v/>
      </c>
      <c r="LK102" s="275"/>
      <c r="LL102" s="239" t="str">
        <f>IF(LK102="","",VLOOKUP(LK102,Language!$D$5:$E$100,2,0))</f>
        <v/>
      </c>
      <c r="LM102" s="311"/>
      <c r="LN102" s="312"/>
      <c r="LO102" s="295"/>
      <c r="LP102" s="295"/>
      <c r="LQ102" s="296">
        <f t="shared" si="1502"/>
        <v>0</v>
      </c>
      <c r="LR102" s="296">
        <f t="shared" si="1503"/>
        <v>0</v>
      </c>
      <c r="LS102" s="296"/>
      <c r="LT102" s="261" t="str">
        <f t="shared" si="1504"/>
        <v/>
      </c>
      <c r="LV102" s="274"/>
      <c r="LW102" s="239" t="str">
        <f>IF(LV102="","",VLOOKUP(LV102,Language!$D$5:$E$100,2,0))</f>
        <v/>
      </c>
      <c r="LX102" s="275"/>
      <c r="LY102" s="239" t="str">
        <f>IF(LX102="","",VLOOKUP(LX102,Language!$D$5:$E$100,2,0))</f>
        <v/>
      </c>
      <c r="LZ102" s="311"/>
      <c r="MA102" s="312"/>
      <c r="MB102" s="295"/>
      <c r="MC102" s="295"/>
      <c r="MD102" s="296">
        <f t="shared" si="1505"/>
        <v>0</v>
      </c>
      <c r="ME102" s="296">
        <f t="shared" si="1506"/>
        <v>0</v>
      </c>
      <c r="MF102" s="296"/>
      <c r="MG102" s="261" t="str">
        <f t="shared" si="1507"/>
        <v/>
      </c>
    </row>
    <row r="103" spans="1:345" s="231" customFormat="1" x14ac:dyDescent="0.25">
      <c r="A103" s="235"/>
      <c r="B103" s="238" t="str">
        <f>IF(C103="","",INDEX(Groups!$C$7:$C$65,MATCH(C103,Groups!$D$7:$D$65,0)))</f>
        <v/>
      </c>
      <c r="C103" s="239" t="str">
        <f>'World Cup'!$AO$50</f>
        <v/>
      </c>
      <c r="D103" s="240" t="str">
        <f>IF(E103="","",INDEX(Groups!$C$7:$C$65,MATCH(E103,Groups!$D$7:$D$65,0)))</f>
        <v/>
      </c>
      <c r="E103" s="239" t="str">
        <f>'World Cup'!$AP$50</f>
        <v/>
      </c>
      <c r="F103" s="241" t="str">
        <f>IF(AND('World Cup'!$AO$51&lt;&gt;"",'World Cup'!$AP$51&lt;&gt;""),'World Cup'!$AO$51+IF(AND('World Cup'!$AO$53&lt;&gt;"",'World Cup'!$AP$53&lt;&gt;"",'World Cup'!$AO$51='World Cup'!$AP$51),'World Cup'!$AO$53,0),"")</f>
        <v/>
      </c>
      <c r="G103" s="242" t="str">
        <f>IF(AND('World Cup'!$AO$51&lt;&gt;"",'World Cup'!$AP$51&lt;&gt;""),'World Cup'!$AP$51+IF(AND('World Cup'!$AO$53&lt;&gt;"",'World Cup'!$AP$53&lt;&gt;"",'World Cup'!$AO$51='World Cup'!$AP$51),'World Cup'!$AP$53,0),"")</f>
        <v/>
      </c>
      <c r="I103" s="274"/>
      <c r="J103" s="239" t="str">
        <f>IF(I103="","",VLOOKUP(I103,Language!$D$5:$E$100,2,0))</f>
        <v/>
      </c>
      <c r="K103" s="275"/>
      <c r="L103" s="239" t="str">
        <f>IF(K103="","",VLOOKUP(K103,Language!$D$5:$E$100,2,0))</f>
        <v/>
      </c>
      <c r="M103" s="311"/>
      <c r="N103" s="312"/>
      <c r="O103" s="295"/>
      <c r="P103" s="295"/>
      <c r="Q103" s="296">
        <f t="shared" si="1430"/>
        <v>0</v>
      </c>
      <c r="R103" s="296">
        <f t="shared" si="1431"/>
        <v>0</v>
      </c>
      <c r="S103" s="296"/>
      <c r="T103" s="261" t="str">
        <f t="shared" si="1432"/>
        <v/>
      </c>
      <c r="V103" s="274"/>
      <c r="W103" s="239" t="str">
        <f>IF(V103="","",VLOOKUP(V103,Language!$D$5:$E$100,2,0))</f>
        <v/>
      </c>
      <c r="X103" s="275"/>
      <c r="Y103" s="239" t="str">
        <f>IF(X103="","",VLOOKUP(X103,Language!$D$5:$E$100,2,0))</f>
        <v/>
      </c>
      <c r="Z103" s="311"/>
      <c r="AA103" s="312"/>
      <c r="AB103" s="295"/>
      <c r="AC103" s="295"/>
      <c r="AD103" s="296">
        <f t="shared" si="1433"/>
        <v>0</v>
      </c>
      <c r="AE103" s="296">
        <f t="shared" si="1434"/>
        <v>0</v>
      </c>
      <c r="AF103" s="296"/>
      <c r="AG103" s="261" t="str">
        <f t="shared" si="1435"/>
        <v/>
      </c>
      <c r="AI103" s="274"/>
      <c r="AJ103" s="239" t="str">
        <f>IF(AI103="","",VLOOKUP(AI103,Language!$D$5:$E$100,2,0))</f>
        <v/>
      </c>
      <c r="AK103" s="275"/>
      <c r="AL103" s="239" t="str">
        <f>IF(AK103="","",VLOOKUP(AK103,Language!$D$5:$E$100,2,0))</f>
        <v/>
      </c>
      <c r="AM103" s="311"/>
      <c r="AN103" s="312"/>
      <c r="AO103" s="295"/>
      <c r="AP103" s="295"/>
      <c r="AQ103" s="296">
        <f t="shared" si="1436"/>
        <v>0</v>
      </c>
      <c r="AR103" s="296">
        <f t="shared" si="1437"/>
        <v>0</v>
      </c>
      <c r="AS103" s="296"/>
      <c r="AT103" s="261" t="str">
        <f t="shared" si="1438"/>
        <v/>
      </c>
      <c r="AV103" s="274"/>
      <c r="AW103" s="239" t="str">
        <f>IF(AV103="","",VLOOKUP(AV103,Language!$D$5:$E$100,2,0))</f>
        <v/>
      </c>
      <c r="AX103" s="275"/>
      <c r="AY103" s="239" t="str">
        <f>IF(AX103="","",VLOOKUP(AX103,Language!$D$5:$E$100,2,0))</f>
        <v/>
      </c>
      <c r="AZ103" s="311"/>
      <c r="BA103" s="312"/>
      <c r="BB103" s="295"/>
      <c r="BC103" s="295"/>
      <c r="BD103" s="296">
        <f t="shared" si="1439"/>
        <v>0</v>
      </c>
      <c r="BE103" s="296">
        <f t="shared" si="1440"/>
        <v>0</v>
      </c>
      <c r="BF103" s="296"/>
      <c r="BG103" s="261" t="str">
        <f t="shared" si="1441"/>
        <v/>
      </c>
      <c r="BI103" s="274"/>
      <c r="BJ103" s="239" t="str">
        <f>IF(BI103="","",VLOOKUP(BI103,Language!$D$5:$E$100,2,0))</f>
        <v/>
      </c>
      <c r="BK103" s="275"/>
      <c r="BL103" s="239" t="str">
        <f>IF(BK103="","",VLOOKUP(BK103,Language!$D$5:$E$100,2,0))</f>
        <v/>
      </c>
      <c r="BM103" s="311"/>
      <c r="BN103" s="312"/>
      <c r="BO103" s="295"/>
      <c r="BP103" s="295"/>
      <c r="BQ103" s="296">
        <f t="shared" si="1442"/>
        <v>0</v>
      </c>
      <c r="BR103" s="296">
        <f t="shared" si="1443"/>
        <v>0</v>
      </c>
      <c r="BS103" s="296"/>
      <c r="BT103" s="261" t="str">
        <f t="shared" si="1444"/>
        <v/>
      </c>
      <c r="BV103" s="274"/>
      <c r="BW103" s="239" t="str">
        <f>IF(BV103="","",VLOOKUP(BV103,Language!$D$5:$E$100,2,0))</f>
        <v/>
      </c>
      <c r="BX103" s="275"/>
      <c r="BY103" s="239" t="str">
        <f>IF(BX103="","",VLOOKUP(BX103,Language!$D$5:$E$100,2,0))</f>
        <v/>
      </c>
      <c r="BZ103" s="311"/>
      <c r="CA103" s="312"/>
      <c r="CB103" s="295"/>
      <c r="CC103" s="295"/>
      <c r="CD103" s="296">
        <f t="shared" si="1445"/>
        <v>0</v>
      </c>
      <c r="CE103" s="296">
        <f t="shared" si="1446"/>
        <v>0</v>
      </c>
      <c r="CF103" s="296"/>
      <c r="CG103" s="261" t="str">
        <f t="shared" si="1447"/>
        <v/>
      </c>
      <c r="CI103" s="274"/>
      <c r="CJ103" s="239" t="str">
        <f>IF(CI103="","",VLOOKUP(CI103,Language!$D$5:$E$100,2,0))</f>
        <v/>
      </c>
      <c r="CK103" s="275"/>
      <c r="CL103" s="239" t="str">
        <f>IF(CK103="","",VLOOKUP(CK103,Language!$D$5:$E$100,2,0))</f>
        <v/>
      </c>
      <c r="CM103" s="311"/>
      <c r="CN103" s="312"/>
      <c r="CO103" s="295"/>
      <c r="CP103" s="295"/>
      <c r="CQ103" s="296">
        <f t="shared" si="1448"/>
        <v>0</v>
      </c>
      <c r="CR103" s="296">
        <f t="shared" si="1449"/>
        <v>0</v>
      </c>
      <c r="CS103" s="296"/>
      <c r="CT103" s="261" t="str">
        <f t="shared" si="1450"/>
        <v/>
      </c>
      <c r="CV103" s="274"/>
      <c r="CW103" s="239" t="str">
        <f>IF(CV103="","",VLOOKUP(CV103,Language!$D$5:$E$100,2,0))</f>
        <v/>
      </c>
      <c r="CX103" s="275"/>
      <c r="CY103" s="239" t="str">
        <f>IF(CX103="","",VLOOKUP(CX103,Language!$D$5:$E$100,2,0))</f>
        <v/>
      </c>
      <c r="CZ103" s="311"/>
      <c r="DA103" s="312"/>
      <c r="DB103" s="295"/>
      <c r="DC103" s="295"/>
      <c r="DD103" s="296">
        <f t="shared" si="1451"/>
        <v>0</v>
      </c>
      <c r="DE103" s="296">
        <f t="shared" si="1452"/>
        <v>0</v>
      </c>
      <c r="DF103" s="296"/>
      <c r="DG103" s="261" t="str">
        <f t="shared" si="1453"/>
        <v/>
      </c>
      <c r="DI103" s="274"/>
      <c r="DJ103" s="239" t="str">
        <f>IF(DI103="","",VLOOKUP(DI103,Language!$D$5:$E$100,2,0))</f>
        <v/>
      </c>
      <c r="DK103" s="275"/>
      <c r="DL103" s="239" t="str">
        <f>IF(DK103="","",VLOOKUP(DK103,Language!$D$5:$E$100,2,0))</f>
        <v/>
      </c>
      <c r="DM103" s="311"/>
      <c r="DN103" s="312"/>
      <c r="DO103" s="295"/>
      <c r="DP103" s="295"/>
      <c r="DQ103" s="296">
        <f t="shared" si="1454"/>
        <v>0</v>
      </c>
      <c r="DR103" s="296">
        <f t="shared" si="1455"/>
        <v>0</v>
      </c>
      <c r="DS103" s="296"/>
      <c r="DT103" s="261" t="str">
        <f t="shared" si="1456"/>
        <v/>
      </c>
      <c r="DV103" s="274"/>
      <c r="DW103" s="239" t="str">
        <f>IF(DV103="","",VLOOKUP(DV103,Language!$D$5:$E$100,2,0))</f>
        <v/>
      </c>
      <c r="DX103" s="275"/>
      <c r="DY103" s="239" t="str">
        <f>IF(DX103="","",VLOOKUP(DX103,Language!$D$5:$E$100,2,0))</f>
        <v/>
      </c>
      <c r="DZ103" s="311"/>
      <c r="EA103" s="312"/>
      <c r="EB103" s="295"/>
      <c r="EC103" s="295"/>
      <c r="ED103" s="296">
        <f t="shared" si="1457"/>
        <v>0</v>
      </c>
      <c r="EE103" s="296">
        <f t="shared" si="1458"/>
        <v>0</v>
      </c>
      <c r="EF103" s="296"/>
      <c r="EG103" s="261" t="str">
        <f t="shared" si="1459"/>
        <v/>
      </c>
      <c r="EI103" s="274"/>
      <c r="EJ103" s="239" t="str">
        <f>IF(EI103="","",VLOOKUP(EI103,Language!$D$5:$E$100,2,0))</f>
        <v/>
      </c>
      <c r="EK103" s="275"/>
      <c r="EL103" s="239" t="str">
        <f>IF(EK103="","",VLOOKUP(EK103,Language!$D$5:$E$100,2,0))</f>
        <v/>
      </c>
      <c r="EM103" s="311"/>
      <c r="EN103" s="312"/>
      <c r="EO103" s="295"/>
      <c r="EP103" s="295"/>
      <c r="EQ103" s="296">
        <f t="shared" si="1460"/>
        <v>0</v>
      </c>
      <c r="ER103" s="296">
        <f t="shared" si="1461"/>
        <v>0</v>
      </c>
      <c r="ES103" s="296"/>
      <c r="ET103" s="261" t="str">
        <f t="shared" si="1462"/>
        <v/>
      </c>
      <c r="EV103" s="274"/>
      <c r="EW103" s="239" t="str">
        <f>IF(EV103="","",VLOOKUP(EV103,Language!$D$5:$E$100,2,0))</f>
        <v/>
      </c>
      <c r="EX103" s="275"/>
      <c r="EY103" s="239" t="str">
        <f>IF(EX103="","",VLOOKUP(EX103,Language!$D$5:$E$100,2,0))</f>
        <v/>
      </c>
      <c r="EZ103" s="311"/>
      <c r="FA103" s="312"/>
      <c r="FB103" s="295"/>
      <c r="FC103" s="295"/>
      <c r="FD103" s="296">
        <f t="shared" si="1463"/>
        <v>0</v>
      </c>
      <c r="FE103" s="296">
        <f t="shared" si="1464"/>
        <v>0</v>
      </c>
      <c r="FF103" s="296"/>
      <c r="FG103" s="261" t="str">
        <f t="shared" si="1465"/>
        <v/>
      </c>
      <c r="FI103" s="274"/>
      <c r="FJ103" s="239" t="str">
        <f>IF(FI103="","",VLOOKUP(FI103,Language!$D$5:$E$100,2,0))</f>
        <v/>
      </c>
      <c r="FK103" s="275"/>
      <c r="FL103" s="239" t="str">
        <f>IF(FK103="","",VLOOKUP(FK103,Language!$D$5:$E$100,2,0))</f>
        <v/>
      </c>
      <c r="FM103" s="311"/>
      <c r="FN103" s="312"/>
      <c r="FO103" s="295"/>
      <c r="FP103" s="295"/>
      <c r="FQ103" s="296">
        <f t="shared" si="1466"/>
        <v>0</v>
      </c>
      <c r="FR103" s="296">
        <f t="shared" si="1467"/>
        <v>0</v>
      </c>
      <c r="FS103" s="296"/>
      <c r="FT103" s="261" t="str">
        <f t="shared" si="1468"/>
        <v/>
      </c>
      <c r="FV103" s="274"/>
      <c r="FW103" s="239" t="str">
        <f>IF(FV103="","",VLOOKUP(FV103,Language!$D$5:$E$100,2,0))</f>
        <v/>
      </c>
      <c r="FX103" s="275"/>
      <c r="FY103" s="239" t="str">
        <f>IF(FX103="","",VLOOKUP(FX103,Language!$D$5:$E$100,2,0))</f>
        <v/>
      </c>
      <c r="FZ103" s="311"/>
      <c r="GA103" s="312"/>
      <c r="GB103" s="295"/>
      <c r="GC103" s="295"/>
      <c r="GD103" s="296">
        <f t="shared" si="1469"/>
        <v>0</v>
      </c>
      <c r="GE103" s="296">
        <f t="shared" si="1470"/>
        <v>0</v>
      </c>
      <c r="GF103" s="296"/>
      <c r="GG103" s="261" t="str">
        <f t="shared" si="1471"/>
        <v/>
      </c>
      <c r="GI103" s="274"/>
      <c r="GJ103" s="239" t="str">
        <f>IF(GI103="","",VLOOKUP(GI103,Language!$D$5:$E$100,2,0))</f>
        <v/>
      </c>
      <c r="GK103" s="275"/>
      <c r="GL103" s="239" t="str">
        <f>IF(GK103="","",VLOOKUP(GK103,Language!$D$5:$E$100,2,0))</f>
        <v/>
      </c>
      <c r="GM103" s="311"/>
      <c r="GN103" s="312"/>
      <c r="GO103" s="295"/>
      <c r="GP103" s="295"/>
      <c r="GQ103" s="296">
        <f t="shared" si="1472"/>
        <v>0</v>
      </c>
      <c r="GR103" s="296">
        <f t="shared" si="1473"/>
        <v>0</v>
      </c>
      <c r="GS103" s="296"/>
      <c r="GT103" s="261" t="str">
        <f t="shared" si="1474"/>
        <v/>
      </c>
      <c r="GV103" s="274"/>
      <c r="GW103" s="239" t="str">
        <f>IF(GV103="","",VLOOKUP(GV103,Language!$D$5:$E$100,2,0))</f>
        <v/>
      </c>
      <c r="GX103" s="275"/>
      <c r="GY103" s="239" t="str">
        <f>IF(GX103="","",VLOOKUP(GX103,Language!$D$5:$E$100,2,0))</f>
        <v/>
      </c>
      <c r="GZ103" s="311"/>
      <c r="HA103" s="312"/>
      <c r="HB103" s="295"/>
      <c r="HC103" s="295"/>
      <c r="HD103" s="296">
        <f t="shared" si="1475"/>
        <v>0</v>
      </c>
      <c r="HE103" s="296">
        <f t="shared" si="1476"/>
        <v>0</v>
      </c>
      <c r="HF103" s="296"/>
      <c r="HG103" s="261" t="str">
        <f t="shared" si="1477"/>
        <v/>
      </c>
      <c r="HI103" s="274"/>
      <c r="HJ103" s="239" t="str">
        <f>IF(HI103="","",VLOOKUP(HI103,Language!$D$5:$E$100,2,0))</f>
        <v/>
      </c>
      <c r="HK103" s="275"/>
      <c r="HL103" s="239" t="str">
        <f>IF(HK103="","",VLOOKUP(HK103,Language!$D$5:$E$100,2,0))</f>
        <v/>
      </c>
      <c r="HM103" s="311"/>
      <c r="HN103" s="312"/>
      <c r="HO103" s="295"/>
      <c r="HP103" s="295"/>
      <c r="HQ103" s="296">
        <f t="shared" si="1478"/>
        <v>0</v>
      </c>
      <c r="HR103" s="296">
        <f t="shared" si="1479"/>
        <v>0</v>
      </c>
      <c r="HS103" s="296"/>
      <c r="HT103" s="261" t="str">
        <f t="shared" si="1480"/>
        <v/>
      </c>
      <c r="HV103" s="274"/>
      <c r="HW103" s="239" t="str">
        <f>IF(HV103="","",VLOOKUP(HV103,Language!$D$5:$E$100,2,0))</f>
        <v/>
      </c>
      <c r="HX103" s="275"/>
      <c r="HY103" s="239" t="str">
        <f>IF(HX103="","",VLOOKUP(HX103,Language!$D$5:$E$100,2,0))</f>
        <v/>
      </c>
      <c r="HZ103" s="311"/>
      <c r="IA103" s="312"/>
      <c r="IB103" s="295"/>
      <c r="IC103" s="295"/>
      <c r="ID103" s="296">
        <f t="shared" si="1481"/>
        <v>0</v>
      </c>
      <c r="IE103" s="296">
        <f t="shared" si="1482"/>
        <v>0</v>
      </c>
      <c r="IF103" s="296"/>
      <c r="IG103" s="261" t="str">
        <f t="shared" si="1483"/>
        <v/>
      </c>
      <c r="II103" s="274"/>
      <c r="IJ103" s="239" t="str">
        <f>IF(II103="","",VLOOKUP(II103,Language!$D$5:$E$100,2,0))</f>
        <v/>
      </c>
      <c r="IK103" s="275"/>
      <c r="IL103" s="239" t="str">
        <f>IF(IK103="","",VLOOKUP(IK103,Language!$D$5:$E$100,2,0))</f>
        <v/>
      </c>
      <c r="IM103" s="311"/>
      <c r="IN103" s="312"/>
      <c r="IO103" s="295"/>
      <c r="IP103" s="295"/>
      <c r="IQ103" s="296">
        <f t="shared" si="1484"/>
        <v>0</v>
      </c>
      <c r="IR103" s="296">
        <f t="shared" si="1485"/>
        <v>0</v>
      </c>
      <c r="IS103" s="296"/>
      <c r="IT103" s="261" t="str">
        <f t="shared" si="1486"/>
        <v/>
      </c>
      <c r="IV103" s="274"/>
      <c r="IW103" s="239" t="str">
        <f>IF(IV103="","",VLOOKUP(IV103,Language!$D$5:$E$100,2,0))</f>
        <v/>
      </c>
      <c r="IX103" s="275"/>
      <c r="IY103" s="239" t="str">
        <f>IF(IX103="","",VLOOKUP(IX103,Language!$D$5:$E$100,2,0))</f>
        <v/>
      </c>
      <c r="IZ103" s="311"/>
      <c r="JA103" s="312"/>
      <c r="JB103" s="295"/>
      <c r="JC103" s="295"/>
      <c r="JD103" s="296">
        <f t="shared" si="1487"/>
        <v>0</v>
      </c>
      <c r="JE103" s="296">
        <f t="shared" si="1488"/>
        <v>0</v>
      </c>
      <c r="JF103" s="296"/>
      <c r="JG103" s="261" t="str">
        <f t="shared" si="1489"/>
        <v/>
      </c>
      <c r="JI103" s="274"/>
      <c r="JJ103" s="239" t="str">
        <f>IF(JI103="","",VLOOKUP(JI103,Language!$D$5:$E$100,2,0))</f>
        <v/>
      </c>
      <c r="JK103" s="275"/>
      <c r="JL103" s="239" t="str">
        <f>IF(JK103="","",VLOOKUP(JK103,Language!$D$5:$E$100,2,0))</f>
        <v/>
      </c>
      <c r="JM103" s="311"/>
      <c r="JN103" s="312"/>
      <c r="JO103" s="295"/>
      <c r="JP103" s="295"/>
      <c r="JQ103" s="296">
        <f t="shared" si="1490"/>
        <v>0</v>
      </c>
      <c r="JR103" s="296">
        <f t="shared" si="1491"/>
        <v>0</v>
      </c>
      <c r="JS103" s="296"/>
      <c r="JT103" s="261" t="str">
        <f t="shared" si="1492"/>
        <v/>
      </c>
      <c r="JV103" s="274"/>
      <c r="JW103" s="239" t="str">
        <f>IF(JV103="","",VLOOKUP(JV103,Language!$D$5:$E$100,2,0))</f>
        <v/>
      </c>
      <c r="JX103" s="275"/>
      <c r="JY103" s="239" t="str">
        <f>IF(JX103="","",VLOOKUP(JX103,Language!$D$5:$E$100,2,0))</f>
        <v/>
      </c>
      <c r="JZ103" s="311"/>
      <c r="KA103" s="312"/>
      <c r="KB103" s="295"/>
      <c r="KC103" s="295"/>
      <c r="KD103" s="296">
        <f t="shared" si="1493"/>
        <v>0</v>
      </c>
      <c r="KE103" s="296">
        <f t="shared" si="1494"/>
        <v>0</v>
      </c>
      <c r="KF103" s="296"/>
      <c r="KG103" s="261" t="str">
        <f t="shared" si="1495"/>
        <v/>
      </c>
      <c r="KI103" s="274"/>
      <c r="KJ103" s="239" t="str">
        <f>IF(KI103="","",VLOOKUP(KI103,Language!$D$5:$E$100,2,0))</f>
        <v/>
      </c>
      <c r="KK103" s="275"/>
      <c r="KL103" s="239" t="str">
        <f>IF(KK103="","",VLOOKUP(KK103,Language!$D$5:$E$100,2,0))</f>
        <v/>
      </c>
      <c r="KM103" s="311"/>
      <c r="KN103" s="312"/>
      <c r="KO103" s="295"/>
      <c r="KP103" s="295"/>
      <c r="KQ103" s="296">
        <f t="shared" si="1496"/>
        <v>0</v>
      </c>
      <c r="KR103" s="296">
        <f t="shared" si="1497"/>
        <v>0</v>
      </c>
      <c r="KS103" s="296"/>
      <c r="KT103" s="261" t="str">
        <f t="shared" si="1498"/>
        <v/>
      </c>
      <c r="KV103" s="274"/>
      <c r="KW103" s="239" t="str">
        <f>IF(KV103="","",VLOOKUP(KV103,Language!$D$5:$E$100,2,0))</f>
        <v/>
      </c>
      <c r="KX103" s="275"/>
      <c r="KY103" s="239" t="str">
        <f>IF(KX103="","",VLOOKUP(KX103,Language!$D$5:$E$100,2,0))</f>
        <v/>
      </c>
      <c r="KZ103" s="311"/>
      <c r="LA103" s="312"/>
      <c r="LB103" s="295"/>
      <c r="LC103" s="295"/>
      <c r="LD103" s="296">
        <f t="shared" si="1499"/>
        <v>0</v>
      </c>
      <c r="LE103" s="296">
        <f t="shared" si="1500"/>
        <v>0</v>
      </c>
      <c r="LF103" s="296"/>
      <c r="LG103" s="261" t="str">
        <f t="shared" si="1501"/>
        <v/>
      </c>
      <c r="LI103" s="274"/>
      <c r="LJ103" s="239" t="str">
        <f>IF(LI103="","",VLOOKUP(LI103,Language!$D$5:$E$100,2,0))</f>
        <v/>
      </c>
      <c r="LK103" s="275"/>
      <c r="LL103" s="239" t="str">
        <f>IF(LK103="","",VLOOKUP(LK103,Language!$D$5:$E$100,2,0))</f>
        <v/>
      </c>
      <c r="LM103" s="311"/>
      <c r="LN103" s="312"/>
      <c r="LO103" s="295"/>
      <c r="LP103" s="295"/>
      <c r="LQ103" s="296">
        <f t="shared" si="1502"/>
        <v>0</v>
      </c>
      <c r="LR103" s="296">
        <f t="shared" si="1503"/>
        <v>0</v>
      </c>
      <c r="LS103" s="296"/>
      <c r="LT103" s="261" t="str">
        <f t="shared" si="1504"/>
        <v/>
      </c>
      <c r="LV103" s="274"/>
      <c r="LW103" s="239" t="str">
        <f>IF(LV103="","",VLOOKUP(LV103,Language!$D$5:$E$100,2,0))</f>
        <v/>
      </c>
      <c r="LX103" s="275"/>
      <c r="LY103" s="239" t="str">
        <f>IF(LX103="","",VLOOKUP(LX103,Language!$D$5:$E$100,2,0))</f>
        <v/>
      </c>
      <c r="LZ103" s="311"/>
      <c r="MA103" s="312"/>
      <c r="MB103" s="295"/>
      <c r="MC103" s="295"/>
      <c r="MD103" s="296">
        <f t="shared" si="1505"/>
        <v>0</v>
      </c>
      <c r="ME103" s="296">
        <f t="shared" si="1506"/>
        <v>0</v>
      </c>
      <c r="MF103" s="296"/>
      <c r="MG103" s="261" t="str">
        <f t="shared" si="1507"/>
        <v/>
      </c>
    </row>
    <row r="104" spans="1:345" s="231" customFormat="1" x14ac:dyDescent="0.25">
      <c r="A104" s="235"/>
      <c r="B104" s="238" t="str">
        <f>IF(C104="","",INDEX(Groups!$C$7:$C$65,MATCH(C104,Groups!$D$7:$D$65,0)))</f>
        <v/>
      </c>
      <c r="C104" s="239" t="str">
        <f>'World Cup'!$AR$50</f>
        <v/>
      </c>
      <c r="D104" s="240" t="str">
        <f>IF(E104="","",INDEX(Groups!$C$7:$C$65,MATCH(E104,Groups!$D$7:$D$65,0)))</f>
        <v/>
      </c>
      <c r="E104" s="239" t="str">
        <f>'World Cup'!$AS$50</f>
        <v/>
      </c>
      <c r="F104" s="241" t="str">
        <f>IF(AND('World Cup'!$AR$51&lt;&gt;"",'World Cup'!$AS$51&lt;&gt;""),'World Cup'!$AR$51+IF(AND('World Cup'!$AR$53&lt;&gt;"",'World Cup'!$AS$53&lt;&gt;"",'World Cup'!$AR$51='World Cup'!$AS$51),'World Cup'!$AR$53,0),"")</f>
        <v/>
      </c>
      <c r="G104" s="242" t="str">
        <f>IF(AND('World Cup'!$AR$51&lt;&gt;"",'World Cup'!$AS$51&lt;&gt;""),'World Cup'!$AS$51+IF(AND('World Cup'!$AR$53&lt;&gt;"",'World Cup'!$AS$53&lt;&gt;"",'World Cup'!$AR$51='World Cup'!$AS$51),'World Cup'!$AS$53,0),"")</f>
        <v/>
      </c>
      <c r="I104" s="274"/>
      <c r="J104" s="239" t="str">
        <f>IF(I104="","",VLOOKUP(I104,Language!$D$5:$E$100,2,0))</f>
        <v/>
      </c>
      <c r="K104" s="275"/>
      <c r="L104" s="239" t="str">
        <f>IF(K104="","",VLOOKUP(K104,Language!$D$5:$E$100,2,0))</f>
        <v/>
      </c>
      <c r="M104" s="311"/>
      <c r="N104" s="312"/>
      <c r="O104" s="295"/>
      <c r="P104" s="295"/>
      <c r="Q104" s="296">
        <f t="shared" si="1430"/>
        <v>0</v>
      </c>
      <c r="R104" s="296">
        <f t="shared" si="1431"/>
        <v>0</v>
      </c>
      <c r="S104" s="296"/>
      <c r="T104" s="261" t="str">
        <f t="shared" si="1432"/>
        <v/>
      </c>
      <c r="V104" s="274"/>
      <c r="W104" s="239" t="str">
        <f>IF(V104="","",VLOOKUP(V104,Language!$D$5:$E$100,2,0))</f>
        <v/>
      </c>
      <c r="X104" s="275"/>
      <c r="Y104" s="239" t="str">
        <f>IF(X104="","",VLOOKUP(X104,Language!$D$5:$E$100,2,0))</f>
        <v/>
      </c>
      <c r="Z104" s="311"/>
      <c r="AA104" s="312"/>
      <c r="AB104" s="295"/>
      <c r="AC104" s="295"/>
      <c r="AD104" s="296">
        <f t="shared" si="1433"/>
        <v>0</v>
      </c>
      <c r="AE104" s="296">
        <f t="shared" si="1434"/>
        <v>0</v>
      </c>
      <c r="AF104" s="296"/>
      <c r="AG104" s="261" t="str">
        <f t="shared" si="1435"/>
        <v/>
      </c>
      <c r="AI104" s="274"/>
      <c r="AJ104" s="239" t="str">
        <f>IF(AI104="","",VLOOKUP(AI104,Language!$D$5:$E$100,2,0))</f>
        <v/>
      </c>
      <c r="AK104" s="275"/>
      <c r="AL104" s="239" t="str">
        <f>IF(AK104="","",VLOOKUP(AK104,Language!$D$5:$E$100,2,0))</f>
        <v/>
      </c>
      <c r="AM104" s="311"/>
      <c r="AN104" s="312"/>
      <c r="AO104" s="295"/>
      <c r="AP104" s="295"/>
      <c r="AQ104" s="296">
        <f t="shared" si="1436"/>
        <v>0</v>
      </c>
      <c r="AR104" s="296">
        <f t="shared" si="1437"/>
        <v>0</v>
      </c>
      <c r="AS104" s="296"/>
      <c r="AT104" s="261" t="str">
        <f t="shared" si="1438"/>
        <v/>
      </c>
      <c r="AV104" s="274"/>
      <c r="AW104" s="239" t="str">
        <f>IF(AV104="","",VLOOKUP(AV104,Language!$D$5:$E$100,2,0))</f>
        <v/>
      </c>
      <c r="AX104" s="275"/>
      <c r="AY104" s="239" t="str">
        <f>IF(AX104="","",VLOOKUP(AX104,Language!$D$5:$E$100,2,0))</f>
        <v/>
      </c>
      <c r="AZ104" s="311"/>
      <c r="BA104" s="312"/>
      <c r="BB104" s="295"/>
      <c r="BC104" s="295"/>
      <c r="BD104" s="296">
        <f t="shared" si="1439"/>
        <v>0</v>
      </c>
      <c r="BE104" s="296">
        <f t="shared" si="1440"/>
        <v>0</v>
      </c>
      <c r="BF104" s="296"/>
      <c r="BG104" s="261" t="str">
        <f t="shared" si="1441"/>
        <v/>
      </c>
      <c r="BI104" s="274"/>
      <c r="BJ104" s="239" t="str">
        <f>IF(BI104="","",VLOOKUP(BI104,Language!$D$5:$E$100,2,0))</f>
        <v/>
      </c>
      <c r="BK104" s="275"/>
      <c r="BL104" s="239" t="str">
        <f>IF(BK104="","",VLOOKUP(BK104,Language!$D$5:$E$100,2,0))</f>
        <v/>
      </c>
      <c r="BM104" s="311"/>
      <c r="BN104" s="312"/>
      <c r="BO104" s="295"/>
      <c r="BP104" s="295"/>
      <c r="BQ104" s="296">
        <f t="shared" si="1442"/>
        <v>0</v>
      </c>
      <c r="BR104" s="296">
        <f t="shared" si="1443"/>
        <v>0</v>
      </c>
      <c r="BS104" s="296"/>
      <c r="BT104" s="261" t="str">
        <f t="shared" si="1444"/>
        <v/>
      </c>
      <c r="BV104" s="274"/>
      <c r="BW104" s="239" t="str">
        <f>IF(BV104="","",VLOOKUP(BV104,Language!$D$5:$E$100,2,0))</f>
        <v/>
      </c>
      <c r="BX104" s="275"/>
      <c r="BY104" s="239" t="str">
        <f>IF(BX104="","",VLOOKUP(BX104,Language!$D$5:$E$100,2,0))</f>
        <v/>
      </c>
      <c r="BZ104" s="311"/>
      <c r="CA104" s="312"/>
      <c r="CB104" s="295"/>
      <c r="CC104" s="295"/>
      <c r="CD104" s="296">
        <f t="shared" si="1445"/>
        <v>0</v>
      </c>
      <c r="CE104" s="296">
        <f t="shared" si="1446"/>
        <v>0</v>
      </c>
      <c r="CF104" s="296"/>
      <c r="CG104" s="261" t="str">
        <f t="shared" si="1447"/>
        <v/>
      </c>
      <c r="CI104" s="274"/>
      <c r="CJ104" s="239" t="str">
        <f>IF(CI104="","",VLOOKUP(CI104,Language!$D$5:$E$100,2,0))</f>
        <v/>
      </c>
      <c r="CK104" s="275"/>
      <c r="CL104" s="239" t="str">
        <f>IF(CK104="","",VLOOKUP(CK104,Language!$D$5:$E$100,2,0))</f>
        <v/>
      </c>
      <c r="CM104" s="311"/>
      <c r="CN104" s="312"/>
      <c r="CO104" s="295"/>
      <c r="CP104" s="295"/>
      <c r="CQ104" s="296">
        <f t="shared" si="1448"/>
        <v>0</v>
      </c>
      <c r="CR104" s="296">
        <f t="shared" si="1449"/>
        <v>0</v>
      </c>
      <c r="CS104" s="296"/>
      <c r="CT104" s="261" t="str">
        <f t="shared" si="1450"/>
        <v/>
      </c>
      <c r="CV104" s="274"/>
      <c r="CW104" s="239" t="str">
        <f>IF(CV104="","",VLOOKUP(CV104,Language!$D$5:$E$100,2,0))</f>
        <v/>
      </c>
      <c r="CX104" s="275"/>
      <c r="CY104" s="239" t="str">
        <f>IF(CX104="","",VLOOKUP(CX104,Language!$D$5:$E$100,2,0))</f>
        <v/>
      </c>
      <c r="CZ104" s="311"/>
      <c r="DA104" s="312"/>
      <c r="DB104" s="295"/>
      <c r="DC104" s="295"/>
      <c r="DD104" s="296">
        <f t="shared" si="1451"/>
        <v>0</v>
      </c>
      <c r="DE104" s="296">
        <f t="shared" si="1452"/>
        <v>0</v>
      </c>
      <c r="DF104" s="296"/>
      <c r="DG104" s="261" t="str">
        <f t="shared" si="1453"/>
        <v/>
      </c>
      <c r="DI104" s="274"/>
      <c r="DJ104" s="239" t="str">
        <f>IF(DI104="","",VLOOKUP(DI104,Language!$D$5:$E$100,2,0))</f>
        <v/>
      </c>
      <c r="DK104" s="275"/>
      <c r="DL104" s="239" t="str">
        <f>IF(DK104="","",VLOOKUP(DK104,Language!$D$5:$E$100,2,0))</f>
        <v/>
      </c>
      <c r="DM104" s="311"/>
      <c r="DN104" s="312"/>
      <c r="DO104" s="295"/>
      <c r="DP104" s="295"/>
      <c r="DQ104" s="296">
        <f t="shared" si="1454"/>
        <v>0</v>
      </c>
      <c r="DR104" s="296">
        <f t="shared" si="1455"/>
        <v>0</v>
      </c>
      <c r="DS104" s="296"/>
      <c r="DT104" s="261" t="str">
        <f t="shared" si="1456"/>
        <v/>
      </c>
      <c r="DV104" s="274"/>
      <c r="DW104" s="239" t="str">
        <f>IF(DV104="","",VLOOKUP(DV104,Language!$D$5:$E$100,2,0))</f>
        <v/>
      </c>
      <c r="DX104" s="275"/>
      <c r="DY104" s="239" t="str">
        <f>IF(DX104="","",VLOOKUP(DX104,Language!$D$5:$E$100,2,0))</f>
        <v/>
      </c>
      <c r="DZ104" s="311"/>
      <c r="EA104" s="312"/>
      <c r="EB104" s="295"/>
      <c r="EC104" s="295"/>
      <c r="ED104" s="296">
        <f t="shared" si="1457"/>
        <v>0</v>
      </c>
      <c r="EE104" s="296">
        <f t="shared" si="1458"/>
        <v>0</v>
      </c>
      <c r="EF104" s="296"/>
      <c r="EG104" s="261" t="str">
        <f t="shared" si="1459"/>
        <v/>
      </c>
      <c r="EI104" s="274"/>
      <c r="EJ104" s="239" t="str">
        <f>IF(EI104="","",VLOOKUP(EI104,Language!$D$5:$E$100,2,0))</f>
        <v/>
      </c>
      <c r="EK104" s="275"/>
      <c r="EL104" s="239" t="str">
        <f>IF(EK104="","",VLOOKUP(EK104,Language!$D$5:$E$100,2,0))</f>
        <v/>
      </c>
      <c r="EM104" s="311"/>
      <c r="EN104" s="312"/>
      <c r="EO104" s="295"/>
      <c r="EP104" s="295"/>
      <c r="EQ104" s="296">
        <f t="shared" si="1460"/>
        <v>0</v>
      </c>
      <c r="ER104" s="296">
        <f t="shared" si="1461"/>
        <v>0</v>
      </c>
      <c r="ES104" s="296"/>
      <c r="ET104" s="261" t="str">
        <f t="shared" si="1462"/>
        <v/>
      </c>
      <c r="EV104" s="274"/>
      <c r="EW104" s="239" t="str">
        <f>IF(EV104="","",VLOOKUP(EV104,Language!$D$5:$E$100,2,0))</f>
        <v/>
      </c>
      <c r="EX104" s="275"/>
      <c r="EY104" s="239" t="str">
        <f>IF(EX104="","",VLOOKUP(EX104,Language!$D$5:$E$100,2,0))</f>
        <v/>
      </c>
      <c r="EZ104" s="311"/>
      <c r="FA104" s="312"/>
      <c r="FB104" s="295"/>
      <c r="FC104" s="295"/>
      <c r="FD104" s="296">
        <f t="shared" si="1463"/>
        <v>0</v>
      </c>
      <c r="FE104" s="296">
        <f t="shared" si="1464"/>
        <v>0</v>
      </c>
      <c r="FF104" s="296"/>
      <c r="FG104" s="261" t="str">
        <f t="shared" si="1465"/>
        <v/>
      </c>
      <c r="FI104" s="274"/>
      <c r="FJ104" s="239" t="str">
        <f>IF(FI104="","",VLOOKUP(FI104,Language!$D$5:$E$100,2,0))</f>
        <v/>
      </c>
      <c r="FK104" s="275"/>
      <c r="FL104" s="239" t="str">
        <f>IF(FK104="","",VLOOKUP(FK104,Language!$D$5:$E$100,2,0))</f>
        <v/>
      </c>
      <c r="FM104" s="311"/>
      <c r="FN104" s="312"/>
      <c r="FO104" s="295"/>
      <c r="FP104" s="295"/>
      <c r="FQ104" s="296">
        <f t="shared" si="1466"/>
        <v>0</v>
      </c>
      <c r="FR104" s="296">
        <f t="shared" si="1467"/>
        <v>0</v>
      </c>
      <c r="FS104" s="296"/>
      <c r="FT104" s="261" t="str">
        <f t="shared" si="1468"/>
        <v/>
      </c>
      <c r="FV104" s="274"/>
      <c r="FW104" s="239" t="str">
        <f>IF(FV104="","",VLOOKUP(FV104,Language!$D$5:$E$100,2,0))</f>
        <v/>
      </c>
      <c r="FX104" s="275"/>
      <c r="FY104" s="239" t="str">
        <f>IF(FX104="","",VLOOKUP(FX104,Language!$D$5:$E$100,2,0))</f>
        <v/>
      </c>
      <c r="FZ104" s="311"/>
      <c r="GA104" s="312"/>
      <c r="GB104" s="295"/>
      <c r="GC104" s="295"/>
      <c r="GD104" s="296">
        <f t="shared" si="1469"/>
        <v>0</v>
      </c>
      <c r="GE104" s="296">
        <f t="shared" si="1470"/>
        <v>0</v>
      </c>
      <c r="GF104" s="296"/>
      <c r="GG104" s="261" t="str">
        <f t="shared" si="1471"/>
        <v/>
      </c>
      <c r="GI104" s="274"/>
      <c r="GJ104" s="239" t="str">
        <f>IF(GI104="","",VLOOKUP(GI104,Language!$D$5:$E$100,2,0))</f>
        <v/>
      </c>
      <c r="GK104" s="275"/>
      <c r="GL104" s="239" t="str">
        <f>IF(GK104="","",VLOOKUP(GK104,Language!$D$5:$E$100,2,0))</f>
        <v/>
      </c>
      <c r="GM104" s="311"/>
      <c r="GN104" s="312"/>
      <c r="GO104" s="295"/>
      <c r="GP104" s="295"/>
      <c r="GQ104" s="296">
        <f t="shared" si="1472"/>
        <v>0</v>
      </c>
      <c r="GR104" s="296">
        <f t="shared" si="1473"/>
        <v>0</v>
      </c>
      <c r="GS104" s="296"/>
      <c r="GT104" s="261" t="str">
        <f t="shared" si="1474"/>
        <v/>
      </c>
      <c r="GV104" s="274"/>
      <c r="GW104" s="239" t="str">
        <f>IF(GV104="","",VLOOKUP(GV104,Language!$D$5:$E$100,2,0))</f>
        <v/>
      </c>
      <c r="GX104" s="275"/>
      <c r="GY104" s="239" t="str">
        <f>IF(GX104="","",VLOOKUP(GX104,Language!$D$5:$E$100,2,0))</f>
        <v/>
      </c>
      <c r="GZ104" s="311"/>
      <c r="HA104" s="312"/>
      <c r="HB104" s="295"/>
      <c r="HC104" s="295"/>
      <c r="HD104" s="296">
        <f t="shared" si="1475"/>
        <v>0</v>
      </c>
      <c r="HE104" s="296">
        <f t="shared" si="1476"/>
        <v>0</v>
      </c>
      <c r="HF104" s="296"/>
      <c r="HG104" s="261" t="str">
        <f t="shared" si="1477"/>
        <v/>
      </c>
      <c r="HI104" s="274"/>
      <c r="HJ104" s="239" t="str">
        <f>IF(HI104="","",VLOOKUP(HI104,Language!$D$5:$E$100,2,0))</f>
        <v/>
      </c>
      <c r="HK104" s="275"/>
      <c r="HL104" s="239" t="str">
        <f>IF(HK104="","",VLOOKUP(HK104,Language!$D$5:$E$100,2,0))</f>
        <v/>
      </c>
      <c r="HM104" s="311"/>
      <c r="HN104" s="312"/>
      <c r="HO104" s="295"/>
      <c r="HP104" s="295"/>
      <c r="HQ104" s="296">
        <f t="shared" si="1478"/>
        <v>0</v>
      </c>
      <c r="HR104" s="296">
        <f t="shared" si="1479"/>
        <v>0</v>
      </c>
      <c r="HS104" s="296"/>
      <c r="HT104" s="261" t="str">
        <f t="shared" si="1480"/>
        <v/>
      </c>
      <c r="HV104" s="274"/>
      <c r="HW104" s="239" t="str">
        <f>IF(HV104="","",VLOOKUP(HV104,Language!$D$5:$E$100,2,0))</f>
        <v/>
      </c>
      <c r="HX104" s="275"/>
      <c r="HY104" s="239" t="str">
        <f>IF(HX104="","",VLOOKUP(HX104,Language!$D$5:$E$100,2,0))</f>
        <v/>
      </c>
      <c r="HZ104" s="311"/>
      <c r="IA104" s="312"/>
      <c r="IB104" s="295"/>
      <c r="IC104" s="295"/>
      <c r="ID104" s="296">
        <f t="shared" si="1481"/>
        <v>0</v>
      </c>
      <c r="IE104" s="296">
        <f t="shared" si="1482"/>
        <v>0</v>
      </c>
      <c r="IF104" s="296"/>
      <c r="IG104" s="261" t="str">
        <f t="shared" si="1483"/>
        <v/>
      </c>
      <c r="II104" s="274"/>
      <c r="IJ104" s="239" t="str">
        <f>IF(II104="","",VLOOKUP(II104,Language!$D$5:$E$100,2,0))</f>
        <v/>
      </c>
      <c r="IK104" s="275"/>
      <c r="IL104" s="239" t="str">
        <f>IF(IK104="","",VLOOKUP(IK104,Language!$D$5:$E$100,2,0))</f>
        <v/>
      </c>
      <c r="IM104" s="311"/>
      <c r="IN104" s="312"/>
      <c r="IO104" s="295"/>
      <c r="IP104" s="295"/>
      <c r="IQ104" s="296">
        <f t="shared" si="1484"/>
        <v>0</v>
      </c>
      <c r="IR104" s="296">
        <f t="shared" si="1485"/>
        <v>0</v>
      </c>
      <c r="IS104" s="296"/>
      <c r="IT104" s="261" t="str">
        <f t="shared" si="1486"/>
        <v/>
      </c>
      <c r="IV104" s="274"/>
      <c r="IW104" s="239" t="str">
        <f>IF(IV104="","",VLOOKUP(IV104,Language!$D$5:$E$100,2,0))</f>
        <v/>
      </c>
      <c r="IX104" s="275"/>
      <c r="IY104" s="239" t="str">
        <f>IF(IX104="","",VLOOKUP(IX104,Language!$D$5:$E$100,2,0))</f>
        <v/>
      </c>
      <c r="IZ104" s="311"/>
      <c r="JA104" s="312"/>
      <c r="JB104" s="295"/>
      <c r="JC104" s="295"/>
      <c r="JD104" s="296">
        <f t="shared" si="1487"/>
        <v>0</v>
      </c>
      <c r="JE104" s="296">
        <f t="shared" si="1488"/>
        <v>0</v>
      </c>
      <c r="JF104" s="296"/>
      <c r="JG104" s="261" t="str">
        <f t="shared" si="1489"/>
        <v/>
      </c>
      <c r="JI104" s="274"/>
      <c r="JJ104" s="239" t="str">
        <f>IF(JI104="","",VLOOKUP(JI104,Language!$D$5:$E$100,2,0))</f>
        <v/>
      </c>
      <c r="JK104" s="275"/>
      <c r="JL104" s="239" t="str">
        <f>IF(JK104="","",VLOOKUP(JK104,Language!$D$5:$E$100,2,0))</f>
        <v/>
      </c>
      <c r="JM104" s="311"/>
      <c r="JN104" s="312"/>
      <c r="JO104" s="295"/>
      <c r="JP104" s="295"/>
      <c r="JQ104" s="296">
        <f t="shared" si="1490"/>
        <v>0</v>
      </c>
      <c r="JR104" s="296">
        <f t="shared" si="1491"/>
        <v>0</v>
      </c>
      <c r="JS104" s="296"/>
      <c r="JT104" s="261" t="str">
        <f t="shared" si="1492"/>
        <v/>
      </c>
      <c r="JV104" s="274"/>
      <c r="JW104" s="239" t="str">
        <f>IF(JV104="","",VLOOKUP(JV104,Language!$D$5:$E$100,2,0))</f>
        <v/>
      </c>
      <c r="JX104" s="275"/>
      <c r="JY104" s="239" t="str">
        <f>IF(JX104="","",VLOOKUP(JX104,Language!$D$5:$E$100,2,0))</f>
        <v/>
      </c>
      <c r="JZ104" s="311"/>
      <c r="KA104" s="312"/>
      <c r="KB104" s="295"/>
      <c r="KC104" s="295"/>
      <c r="KD104" s="296">
        <f t="shared" si="1493"/>
        <v>0</v>
      </c>
      <c r="KE104" s="296">
        <f t="shared" si="1494"/>
        <v>0</v>
      </c>
      <c r="KF104" s="296"/>
      <c r="KG104" s="261" t="str">
        <f t="shared" si="1495"/>
        <v/>
      </c>
      <c r="KI104" s="274"/>
      <c r="KJ104" s="239" t="str">
        <f>IF(KI104="","",VLOOKUP(KI104,Language!$D$5:$E$100,2,0))</f>
        <v/>
      </c>
      <c r="KK104" s="275"/>
      <c r="KL104" s="239" t="str">
        <f>IF(KK104="","",VLOOKUP(KK104,Language!$D$5:$E$100,2,0))</f>
        <v/>
      </c>
      <c r="KM104" s="311"/>
      <c r="KN104" s="312"/>
      <c r="KO104" s="295"/>
      <c r="KP104" s="295"/>
      <c r="KQ104" s="296">
        <f t="shared" si="1496"/>
        <v>0</v>
      </c>
      <c r="KR104" s="296">
        <f t="shared" si="1497"/>
        <v>0</v>
      </c>
      <c r="KS104" s="296"/>
      <c r="KT104" s="261" t="str">
        <f t="shared" si="1498"/>
        <v/>
      </c>
      <c r="KV104" s="274"/>
      <c r="KW104" s="239" t="str">
        <f>IF(KV104="","",VLOOKUP(KV104,Language!$D$5:$E$100,2,0))</f>
        <v/>
      </c>
      <c r="KX104" s="275"/>
      <c r="KY104" s="239" t="str">
        <f>IF(KX104="","",VLOOKUP(KX104,Language!$D$5:$E$100,2,0))</f>
        <v/>
      </c>
      <c r="KZ104" s="311"/>
      <c r="LA104" s="312"/>
      <c r="LB104" s="295"/>
      <c r="LC104" s="295"/>
      <c r="LD104" s="296">
        <f t="shared" si="1499"/>
        <v>0</v>
      </c>
      <c r="LE104" s="296">
        <f t="shared" si="1500"/>
        <v>0</v>
      </c>
      <c r="LF104" s="296"/>
      <c r="LG104" s="261" t="str">
        <f t="shared" si="1501"/>
        <v/>
      </c>
      <c r="LI104" s="274"/>
      <c r="LJ104" s="239" t="str">
        <f>IF(LI104="","",VLOOKUP(LI104,Language!$D$5:$E$100,2,0))</f>
        <v/>
      </c>
      <c r="LK104" s="275"/>
      <c r="LL104" s="239" t="str">
        <f>IF(LK104="","",VLOOKUP(LK104,Language!$D$5:$E$100,2,0))</f>
        <v/>
      </c>
      <c r="LM104" s="311"/>
      <c r="LN104" s="312"/>
      <c r="LO104" s="295"/>
      <c r="LP104" s="295"/>
      <c r="LQ104" s="296">
        <f t="shared" si="1502"/>
        <v>0</v>
      </c>
      <c r="LR104" s="296">
        <f t="shared" si="1503"/>
        <v>0</v>
      </c>
      <c r="LS104" s="296"/>
      <c r="LT104" s="261" t="str">
        <f t="shared" si="1504"/>
        <v/>
      </c>
      <c r="LV104" s="274"/>
      <c r="LW104" s="239" t="str">
        <f>IF(LV104="","",VLOOKUP(LV104,Language!$D$5:$E$100,2,0))</f>
        <v/>
      </c>
      <c r="LX104" s="275"/>
      <c r="LY104" s="239" t="str">
        <f>IF(LX104="","",VLOOKUP(LX104,Language!$D$5:$E$100,2,0))</f>
        <v/>
      </c>
      <c r="LZ104" s="311"/>
      <c r="MA104" s="312"/>
      <c r="MB104" s="295"/>
      <c r="MC104" s="295"/>
      <c r="MD104" s="296">
        <f t="shared" si="1505"/>
        <v>0</v>
      </c>
      <c r="ME104" s="296">
        <f t="shared" si="1506"/>
        <v>0</v>
      </c>
      <c r="MF104" s="296"/>
      <c r="MG104" s="261" t="str">
        <f t="shared" si="1507"/>
        <v/>
      </c>
    </row>
    <row r="105" spans="1:345" s="231" customFormat="1" x14ac:dyDescent="0.25">
      <c r="A105" s="235"/>
      <c r="B105" s="238" t="str">
        <f>IF(C105="","",INDEX(Groups!$C$7:$C$65,MATCH(C105,Groups!$D$7:$D$65,0)))</f>
        <v/>
      </c>
      <c r="C105" s="239" t="str">
        <f>'World Cup'!$AU$50</f>
        <v/>
      </c>
      <c r="D105" s="240" t="str">
        <f>IF(E105="","",INDEX(Groups!$C$7:$C$65,MATCH(E105,Groups!$D$7:$D$65,0)))</f>
        <v/>
      </c>
      <c r="E105" s="239" t="str">
        <f>'World Cup'!$AV$50</f>
        <v/>
      </c>
      <c r="F105" s="241" t="str">
        <f>IF(AND('World Cup'!$AU$51&lt;&gt;"",'World Cup'!$AV$51&lt;&gt;""),'World Cup'!$AU$51+IF(AND('World Cup'!$AU$53&lt;&gt;"",'World Cup'!$AV$53&lt;&gt;"",'World Cup'!$AU$51='World Cup'!$AV$51),'World Cup'!$AU$53,0),"")</f>
        <v/>
      </c>
      <c r="G105" s="242" t="str">
        <f>IF(AND('World Cup'!$AU$51&lt;&gt;"",'World Cup'!$AV$51&lt;&gt;""),'World Cup'!$AV$51+IF(AND('World Cup'!$AU$53&lt;&gt;"",'World Cup'!$AV$53&lt;&gt;"",'World Cup'!$AU$51='World Cup'!$AV$51),'World Cup'!$AV$53,0),"")</f>
        <v/>
      </c>
      <c r="I105" s="274"/>
      <c r="J105" s="239" t="str">
        <f>IF(I105="","",VLOOKUP(I105,Language!$D$5:$E$100,2,0))</f>
        <v/>
      </c>
      <c r="K105" s="275"/>
      <c r="L105" s="239" t="str">
        <f>IF(K105="","",VLOOKUP(K105,Language!$D$5:$E$100,2,0))</f>
        <v/>
      </c>
      <c r="M105" s="313"/>
      <c r="N105" s="314"/>
      <c r="O105" s="297"/>
      <c r="P105" s="297"/>
      <c r="Q105" s="298">
        <f t="shared" si="1430"/>
        <v>0</v>
      </c>
      <c r="R105" s="298">
        <f t="shared" si="1431"/>
        <v>0</v>
      </c>
      <c r="S105" s="298"/>
      <c r="T105" s="261" t="str">
        <f t="shared" si="1432"/>
        <v/>
      </c>
      <c r="V105" s="274"/>
      <c r="W105" s="239" t="str">
        <f>IF(V105="","",VLOOKUP(V105,Language!$D$5:$E$100,2,0))</f>
        <v/>
      </c>
      <c r="X105" s="275"/>
      <c r="Y105" s="239" t="str">
        <f>IF(X105="","",VLOOKUP(X105,Language!$D$5:$E$100,2,0))</f>
        <v/>
      </c>
      <c r="Z105" s="313"/>
      <c r="AA105" s="314"/>
      <c r="AB105" s="297"/>
      <c r="AC105" s="297"/>
      <c r="AD105" s="298">
        <f t="shared" si="1433"/>
        <v>0</v>
      </c>
      <c r="AE105" s="298">
        <f t="shared" si="1434"/>
        <v>0</v>
      </c>
      <c r="AF105" s="298"/>
      <c r="AG105" s="261" t="str">
        <f t="shared" si="1435"/>
        <v/>
      </c>
      <c r="AI105" s="274"/>
      <c r="AJ105" s="239" t="str">
        <f>IF(AI105="","",VLOOKUP(AI105,Language!$D$5:$E$100,2,0))</f>
        <v/>
      </c>
      <c r="AK105" s="275"/>
      <c r="AL105" s="239" t="str">
        <f>IF(AK105="","",VLOOKUP(AK105,Language!$D$5:$E$100,2,0))</f>
        <v/>
      </c>
      <c r="AM105" s="313"/>
      <c r="AN105" s="314"/>
      <c r="AO105" s="297"/>
      <c r="AP105" s="297"/>
      <c r="AQ105" s="298">
        <f t="shared" si="1436"/>
        <v>0</v>
      </c>
      <c r="AR105" s="298">
        <f t="shared" si="1437"/>
        <v>0</v>
      </c>
      <c r="AS105" s="298"/>
      <c r="AT105" s="261" t="str">
        <f t="shared" si="1438"/>
        <v/>
      </c>
      <c r="AV105" s="274"/>
      <c r="AW105" s="239" t="str">
        <f>IF(AV105="","",VLOOKUP(AV105,Language!$D$5:$E$100,2,0))</f>
        <v/>
      </c>
      <c r="AX105" s="275"/>
      <c r="AY105" s="239" t="str">
        <f>IF(AX105="","",VLOOKUP(AX105,Language!$D$5:$E$100,2,0))</f>
        <v/>
      </c>
      <c r="AZ105" s="313"/>
      <c r="BA105" s="314"/>
      <c r="BB105" s="297"/>
      <c r="BC105" s="297"/>
      <c r="BD105" s="298">
        <f t="shared" si="1439"/>
        <v>0</v>
      </c>
      <c r="BE105" s="298">
        <f t="shared" si="1440"/>
        <v>0</v>
      </c>
      <c r="BF105" s="298"/>
      <c r="BG105" s="261" t="str">
        <f t="shared" si="1441"/>
        <v/>
      </c>
      <c r="BI105" s="274"/>
      <c r="BJ105" s="239" t="str">
        <f>IF(BI105="","",VLOOKUP(BI105,Language!$D$5:$E$100,2,0))</f>
        <v/>
      </c>
      <c r="BK105" s="275"/>
      <c r="BL105" s="239" t="str">
        <f>IF(BK105="","",VLOOKUP(BK105,Language!$D$5:$E$100,2,0))</f>
        <v/>
      </c>
      <c r="BM105" s="313"/>
      <c r="BN105" s="314"/>
      <c r="BO105" s="297"/>
      <c r="BP105" s="297"/>
      <c r="BQ105" s="298">
        <f t="shared" si="1442"/>
        <v>0</v>
      </c>
      <c r="BR105" s="298">
        <f t="shared" si="1443"/>
        <v>0</v>
      </c>
      <c r="BS105" s="298"/>
      <c r="BT105" s="261" t="str">
        <f t="shared" si="1444"/>
        <v/>
      </c>
      <c r="BV105" s="274"/>
      <c r="BW105" s="239" t="str">
        <f>IF(BV105="","",VLOOKUP(BV105,Language!$D$5:$E$100,2,0))</f>
        <v/>
      </c>
      <c r="BX105" s="275"/>
      <c r="BY105" s="239" t="str">
        <f>IF(BX105="","",VLOOKUP(BX105,Language!$D$5:$E$100,2,0))</f>
        <v/>
      </c>
      <c r="BZ105" s="313"/>
      <c r="CA105" s="314"/>
      <c r="CB105" s="297"/>
      <c r="CC105" s="297"/>
      <c r="CD105" s="298">
        <f t="shared" si="1445"/>
        <v>0</v>
      </c>
      <c r="CE105" s="298">
        <f t="shared" si="1446"/>
        <v>0</v>
      </c>
      <c r="CF105" s="298"/>
      <c r="CG105" s="261" t="str">
        <f t="shared" si="1447"/>
        <v/>
      </c>
      <c r="CI105" s="274"/>
      <c r="CJ105" s="239" t="str">
        <f>IF(CI105="","",VLOOKUP(CI105,Language!$D$5:$E$100,2,0))</f>
        <v/>
      </c>
      <c r="CK105" s="275"/>
      <c r="CL105" s="239" t="str">
        <f>IF(CK105="","",VLOOKUP(CK105,Language!$D$5:$E$100,2,0))</f>
        <v/>
      </c>
      <c r="CM105" s="313"/>
      <c r="CN105" s="314"/>
      <c r="CO105" s="297"/>
      <c r="CP105" s="297"/>
      <c r="CQ105" s="298">
        <f t="shared" si="1448"/>
        <v>0</v>
      </c>
      <c r="CR105" s="298">
        <f t="shared" si="1449"/>
        <v>0</v>
      </c>
      <c r="CS105" s="298"/>
      <c r="CT105" s="261" t="str">
        <f t="shared" si="1450"/>
        <v/>
      </c>
      <c r="CV105" s="274"/>
      <c r="CW105" s="239" t="str">
        <f>IF(CV105="","",VLOOKUP(CV105,Language!$D$5:$E$100,2,0))</f>
        <v/>
      </c>
      <c r="CX105" s="275"/>
      <c r="CY105" s="239" t="str">
        <f>IF(CX105="","",VLOOKUP(CX105,Language!$D$5:$E$100,2,0))</f>
        <v/>
      </c>
      <c r="CZ105" s="313"/>
      <c r="DA105" s="314"/>
      <c r="DB105" s="297"/>
      <c r="DC105" s="297"/>
      <c r="DD105" s="298">
        <f t="shared" si="1451"/>
        <v>0</v>
      </c>
      <c r="DE105" s="298">
        <f t="shared" si="1452"/>
        <v>0</v>
      </c>
      <c r="DF105" s="298"/>
      <c r="DG105" s="261" t="str">
        <f t="shared" si="1453"/>
        <v/>
      </c>
      <c r="DI105" s="274"/>
      <c r="DJ105" s="239" t="str">
        <f>IF(DI105="","",VLOOKUP(DI105,Language!$D$5:$E$100,2,0))</f>
        <v/>
      </c>
      <c r="DK105" s="275"/>
      <c r="DL105" s="239" t="str">
        <f>IF(DK105="","",VLOOKUP(DK105,Language!$D$5:$E$100,2,0))</f>
        <v/>
      </c>
      <c r="DM105" s="313"/>
      <c r="DN105" s="314"/>
      <c r="DO105" s="297"/>
      <c r="DP105" s="297"/>
      <c r="DQ105" s="298">
        <f t="shared" si="1454"/>
        <v>0</v>
      </c>
      <c r="DR105" s="298">
        <f t="shared" si="1455"/>
        <v>0</v>
      </c>
      <c r="DS105" s="298"/>
      <c r="DT105" s="261" t="str">
        <f t="shared" si="1456"/>
        <v/>
      </c>
      <c r="DV105" s="274"/>
      <c r="DW105" s="239" t="str">
        <f>IF(DV105="","",VLOOKUP(DV105,Language!$D$5:$E$100,2,0))</f>
        <v/>
      </c>
      <c r="DX105" s="275"/>
      <c r="DY105" s="239" t="str">
        <f>IF(DX105="","",VLOOKUP(DX105,Language!$D$5:$E$100,2,0))</f>
        <v/>
      </c>
      <c r="DZ105" s="313"/>
      <c r="EA105" s="314"/>
      <c r="EB105" s="297"/>
      <c r="EC105" s="297"/>
      <c r="ED105" s="298">
        <f t="shared" si="1457"/>
        <v>0</v>
      </c>
      <c r="EE105" s="298">
        <f t="shared" si="1458"/>
        <v>0</v>
      </c>
      <c r="EF105" s="298"/>
      <c r="EG105" s="261" t="str">
        <f t="shared" si="1459"/>
        <v/>
      </c>
      <c r="EI105" s="274"/>
      <c r="EJ105" s="239" t="str">
        <f>IF(EI105="","",VLOOKUP(EI105,Language!$D$5:$E$100,2,0))</f>
        <v/>
      </c>
      <c r="EK105" s="275"/>
      <c r="EL105" s="239" t="str">
        <f>IF(EK105="","",VLOOKUP(EK105,Language!$D$5:$E$100,2,0))</f>
        <v/>
      </c>
      <c r="EM105" s="313"/>
      <c r="EN105" s="314"/>
      <c r="EO105" s="297"/>
      <c r="EP105" s="297"/>
      <c r="EQ105" s="298">
        <f t="shared" si="1460"/>
        <v>0</v>
      </c>
      <c r="ER105" s="298">
        <f t="shared" si="1461"/>
        <v>0</v>
      </c>
      <c r="ES105" s="298"/>
      <c r="ET105" s="261" t="str">
        <f t="shared" si="1462"/>
        <v/>
      </c>
      <c r="EV105" s="274"/>
      <c r="EW105" s="239" t="str">
        <f>IF(EV105="","",VLOOKUP(EV105,Language!$D$5:$E$100,2,0))</f>
        <v/>
      </c>
      <c r="EX105" s="275"/>
      <c r="EY105" s="239" t="str">
        <f>IF(EX105="","",VLOOKUP(EX105,Language!$D$5:$E$100,2,0))</f>
        <v/>
      </c>
      <c r="EZ105" s="313"/>
      <c r="FA105" s="314"/>
      <c r="FB105" s="297"/>
      <c r="FC105" s="297"/>
      <c r="FD105" s="298">
        <f t="shared" si="1463"/>
        <v>0</v>
      </c>
      <c r="FE105" s="298">
        <f t="shared" si="1464"/>
        <v>0</v>
      </c>
      <c r="FF105" s="298"/>
      <c r="FG105" s="261" t="str">
        <f t="shared" si="1465"/>
        <v/>
      </c>
      <c r="FI105" s="274"/>
      <c r="FJ105" s="239" t="str">
        <f>IF(FI105="","",VLOOKUP(FI105,Language!$D$5:$E$100,2,0))</f>
        <v/>
      </c>
      <c r="FK105" s="275"/>
      <c r="FL105" s="239" t="str">
        <f>IF(FK105="","",VLOOKUP(FK105,Language!$D$5:$E$100,2,0))</f>
        <v/>
      </c>
      <c r="FM105" s="313"/>
      <c r="FN105" s="314"/>
      <c r="FO105" s="297"/>
      <c r="FP105" s="297"/>
      <c r="FQ105" s="298">
        <f t="shared" si="1466"/>
        <v>0</v>
      </c>
      <c r="FR105" s="298">
        <f t="shared" si="1467"/>
        <v>0</v>
      </c>
      <c r="FS105" s="298"/>
      <c r="FT105" s="261" t="str">
        <f t="shared" si="1468"/>
        <v/>
      </c>
      <c r="FV105" s="274"/>
      <c r="FW105" s="239" t="str">
        <f>IF(FV105="","",VLOOKUP(FV105,Language!$D$5:$E$100,2,0))</f>
        <v/>
      </c>
      <c r="FX105" s="275"/>
      <c r="FY105" s="239" t="str">
        <f>IF(FX105="","",VLOOKUP(FX105,Language!$D$5:$E$100,2,0))</f>
        <v/>
      </c>
      <c r="FZ105" s="313"/>
      <c r="GA105" s="314"/>
      <c r="GB105" s="297"/>
      <c r="GC105" s="297"/>
      <c r="GD105" s="298">
        <f t="shared" si="1469"/>
        <v>0</v>
      </c>
      <c r="GE105" s="298">
        <f t="shared" si="1470"/>
        <v>0</v>
      </c>
      <c r="GF105" s="298"/>
      <c r="GG105" s="261" t="str">
        <f t="shared" si="1471"/>
        <v/>
      </c>
      <c r="GI105" s="274"/>
      <c r="GJ105" s="239" t="str">
        <f>IF(GI105="","",VLOOKUP(GI105,Language!$D$5:$E$100,2,0))</f>
        <v/>
      </c>
      <c r="GK105" s="275"/>
      <c r="GL105" s="239" t="str">
        <f>IF(GK105="","",VLOOKUP(GK105,Language!$D$5:$E$100,2,0))</f>
        <v/>
      </c>
      <c r="GM105" s="313"/>
      <c r="GN105" s="314"/>
      <c r="GO105" s="297"/>
      <c r="GP105" s="297"/>
      <c r="GQ105" s="298">
        <f t="shared" si="1472"/>
        <v>0</v>
      </c>
      <c r="GR105" s="298">
        <f t="shared" si="1473"/>
        <v>0</v>
      </c>
      <c r="GS105" s="298"/>
      <c r="GT105" s="261" t="str">
        <f t="shared" si="1474"/>
        <v/>
      </c>
      <c r="GV105" s="274"/>
      <c r="GW105" s="239" t="str">
        <f>IF(GV105="","",VLOOKUP(GV105,Language!$D$5:$E$100,2,0))</f>
        <v/>
      </c>
      <c r="GX105" s="275"/>
      <c r="GY105" s="239" t="str">
        <f>IF(GX105="","",VLOOKUP(GX105,Language!$D$5:$E$100,2,0))</f>
        <v/>
      </c>
      <c r="GZ105" s="313"/>
      <c r="HA105" s="314"/>
      <c r="HB105" s="297"/>
      <c r="HC105" s="297"/>
      <c r="HD105" s="298">
        <f t="shared" si="1475"/>
        <v>0</v>
      </c>
      <c r="HE105" s="298">
        <f t="shared" si="1476"/>
        <v>0</v>
      </c>
      <c r="HF105" s="298"/>
      <c r="HG105" s="261" t="str">
        <f t="shared" si="1477"/>
        <v/>
      </c>
      <c r="HI105" s="274"/>
      <c r="HJ105" s="239" t="str">
        <f>IF(HI105="","",VLOOKUP(HI105,Language!$D$5:$E$100,2,0))</f>
        <v/>
      </c>
      <c r="HK105" s="275"/>
      <c r="HL105" s="239" t="str">
        <f>IF(HK105="","",VLOOKUP(HK105,Language!$D$5:$E$100,2,0))</f>
        <v/>
      </c>
      <c r="HM105" s="313"/>
      <c r="HN105" s="314"/>
      <c r="HO105" s="297"/>
      <c r="HP105" s="297"/>
      <c r="HQ105" s="298">
        <f t="shared" si="1478"/>
        <v>0</v>
      </c>
      <c r="HR105" s="298">
        <f t="shared" si="1479"/>
        <v>0</v>
      </c>
      <c r="HS105" s="298"/>
      <c r="HT105" s="261" t="str">
        <f t="shared" si="1480"/>
        <v/>
      </c>
      <c r="HV105" s="274"/>
      <c r="HW105" s="239" t="str">
        <f>IF(HV105="","",VLOOKUP(HV105,Language!$D$5:$E$100,2,0))</f>
        <v/>
      </c>
      <c r="HX105" s="275"/>
      <c r="HY105" s="239" t="str">
        <f>IF(HX105="","",VLOOKUP(HX105,Language!$D$5:$E$100,2,0))</f>
        <v/>
      </c>
      <c r="HZ105" s="313"/>
      <c r="IA105" s="314"/>
      <c r="IB105" s="297"/>
      <c r="IC105" s="297"/>
      <c r="ID105" s="298">
        <f t="shared" si="1481"/>
        <v>0</v>
      </c>
      <c r="IE105" s="298">
        <f t="shared" si="1482"/>
        <v>0</v>
      </c>
      <c r="IF105" s="298"/>
      <c r="IG105" s="261" t="str">
        <f t="shared" si="1483"/>
        <v/>
      </c>
      <c r="II105" s="274"/>
      <c r="IJ105" s="239" t="str">
        <f>IF(II105="","",VLOOKUP(II105,Language!$D$5:$E$100,2,0))</f>
        <v/>
      </c>
      <c r="IK105" s="275"/>
      <c r="IL105" s="239" t="str">
        <f>IF(IK105="","",VLOOKUP(IK105,Language!$D$5:$E$100,2,0))</f>
        <v/>
      </c>
      <c r="IM105" s="313"/>
      <c r="IN105" s="314"/>
      <c r="IO105" s="297"/>
      <c r="IP105" s="297"/>
      <c r="IQ105" s="298">
        <f t="shared" si="1484"/>
        <v>0</v>
      </c>
      <c r="IR105" s="298">
        <f t="shared" si="1485"/>
        <v>0</v>
      </c>
      <c r="IS105" s="298"/>
      <c r="IT105" s="261" t="str">
        <f t="shared" si="1486"/>
        <v/>
      </c>
      <c r="IV105" s="274"/>
      <c r="IW105" s="239" t="str">
        <f>IF(IV105="","",VLOOKUP(IV105,Language!$D$5:$E$100,2,0))</f>
        <v/>
      </c>
      <c r="IX105" s="275"/>
      <c r="IY105" s="239" t="str">
        <f>IF(IX105="","",VLOOKUP(IX105,Language!$D$5:$E$100,2,0))</f>
        <v/>
      </c>
      <c r="IZ105" s="313"/>
      <c r="JA105" s="314"/>
      <c r="JB105" s="297"/>
      <c r="JC105" s="297"/>
      <c r="JD105" s="298">
        <f t="shared" si="1487"/>
        <v>0</v>
      </c>
      <c r="JE105" s="298">
        <f t="shared" si="1488"/>
        <v>0</v>
      </c>
      <c r="JF105" s="298"/>
      <c r="JG105" s="261" t="str">
        <f t="shared" si="1489"/>
        <v/>
      </c>
      <c r="JI105" s="274"/>
      <c r="JJ105" s="239" t="str">
        <f>IF(JI105="","",VLOOKUP(JI105,Language!$D$5:$E$100,2,0))</f>
        <v/>
      </c>
      <c r="JK105" s="275"/>
      <c r="JL105" s="239" t="str">
        <f>IF(JK105="","",VLOOKUP(JK105,Language!$D$5:$E$100,2,0))</f>
        <v/>
      </c>
      <c r="JM105" s="313"/>
      <c r="JN105" s="314"/>
      <c r="JO105" s="297"/>
      <c r="JP105" s="297"/>
      <c r="JQ105" s="298">
        <f t="shared" si="1490"/>
        <v>0</v>
      </c>
      <c r="JR105" s="298">
        <f t="shared" si="1491"/>
        <v>0</v>
      </c>
      <c r="JS105" s="298"/>
      <c r="JT105" s="261" t="str">
        <f t="shared" si="1492"/>
        <v/>
      </c>
      <c r="JV105" s="274"/>
      <c r="JW105" s="239" t="str">
        <f>IF(JV105="","",VLOOKUP(JV105,Language!$D$5:$E$100,2,0))</f>
        <v/>
      </c>
      <c r="JX105" s="275"/>
      <c r="JY105" s="239" t="str">
        <f>IF(JX105="","",VLOOKUP(JX105,Language!$D$5:$E$100,2,0))</f>
        <v/>
      </c>
      <c r="JZ105" s="313"/>
      <c r="KA105" s="314"/>
      <c r="KB105" s="297"/>
      <c r="KC105" s="297"/>
      <c r="KD105" s="298">
        <f t="shared" si="1493"/>
        <v>0</v>
      </c>
      <c r="KE105" s="298">
        <f t="shared" si="1494"/>
        <v>0</v>
      </c>
      <c r="KF105" s="298"/>
      <c r="KG105" s="261" t="str">
        <f t="shared" si="1495"/>
        <v/>
      </c>
      <c r="KI105" s="274"/>
      <c r="KJ105" s="239" t="str">
        <f>IF(KI105="","",VLOOKUP(KI105,Language!$D$5:$E$100,2,0))</f>
        <v/>
      </c>
      <c r="KK105" s="275"/>
      <c r="KL105" s="239" t="str">
        <f>IF(KK105="","",VLOOKUP(KK105,Language!$D$5:$E$100,2,0))</f>
        <v/>
      </c>
      <c r="KM105" s="313"/>
      <c r="KN105" s="314"/>
      <c r="KO105" s="297"/>
      <c r="KP105" s="297"/>
      <c r="KQ105" s="298">
        <f t="shared" si="1496"/>
        <v>0</v>
      </c>
      <c r="KR105" s="298">
        <f t="shared" si="1497"/>
        <v>0</v>
      </c>
      <c r="KS105" s="298"/>
      <c r="KT105" s="261" t="str">
        <f t="shared" si="1498"/>
        <v/>
      </c>
      <c r="KV105" s="274"/>
      <c r="KW105" s="239" t="str">
        <f>IF(KV105="","",VLOOKUP(KV105,Language!$D$5:$E$100,2,0))</f>
        <v/>
      </c>
      <c r="KX105" s="275"/>
      <c r="KY105" s="239" t="str">
        <f>IF(KX105="","",VLOOKUP(KX105,Language!$D$5:$E$100,2,0))</f>
        <v/>
      </c>
      <c r="KZ105" s="313"/>
      <c r="LA105" s="314"/>
      <c r="LB105" s="297"/>
      <c r="LC105" s="297"/>
      <c r="LD105" s="298">
        <f t="shared" si="1499"/>
        <v>0</v>
      </c>
      <c r="LE105" s="298">
        <f t="shared" si="1500"/>
        <v>0</v>
      </c>
      <c r="LF105" s="298"/>
      <c r="LG105" s="261" t="str">
        <f t="shared" si="1501"/>
        <v/>
      </c>
      <c r="LI105" s="274"/>
      <c r="LJ105" s="239" t="str">
        <f>IF(LI105="","",VLOOKUP(LI105,Language!$D$5:$E$100,2,0))</f>
        <v/>
      </c>
      <c r="LK105" s="275"/>
      <c r="LL105" s="239" t="str">
        <f>IF(LK105="","",VLOOKUP(LK105,Language!$D$5:$E$100,2,0))</f>
        <v/>
      </c>
      <c r="LM105" s="313"/>
      <c r="LN105" s="314"/>
      <c r="LO105" s="297"/>
      <c r="LP105" s="297"/>
      <c r="LQ105" s="298">
        <f t="shared" si="1502"/>
        <v>0</v>
      </c>
      <c r="LR105" s="298">
        <f t="shared" si="1503"/>
        <v>0</v>
      </c>
      <c r="LS105" s="298"/>
      <c r="LT105" s="261" t="str">
        <f t="shared" si="1504"/>
        <v/>
      </c>
      <c r="LV105" s="274"/>
      <c r="LW105" s="239" t="str">
        <f>IF(LV105="","",VLOOKUP(LV105,Language!$D$5:$E$100,2,0))</f>
        <v/>
      </c>
      <c r="LX105" s="275"/>
      <c r="LY105" s="239" t="str">
        <f>IF(LX105="","",VLOOKUP(LX105,Language!$D$5:$E$100,2,0))</f>
        <v/>
      </c>
      <c r="LZ105" s="313"/>
      <c r="MA105" s="314"/>
      <c r="MB105" s="297"/>
      <c r="MC105" s="297"/>
      <c r="MD105" s="298">
        <f t="shared" si="1505"/>
        <v>0</v>
      </c>
      <c r="ME105" s="298">
        <f t="shared" si="1506"/>
        <v>0</v>
      </c>
      <c r="MF105" s="298"/>
      <c r="MG105" s="261" t="str">
        <f t="shared" si="1507"/>
        <v/>
      </c>
    </row>
    <row r="106" spans="1:345" s="231" customFormat="1" ht="24" customHeight="1" x14ac:dyDescent="0.25">
      <c r="A106" s="235"/>
      <c r="B106" s="247" t="str">
        <f>Language!$E$215</f>
        <v>Round of 16</v>
      </c>
      <c r="C106" s="253"/>
      <c r="D106" s="253"/>
      <c r="E106" s="250"/>
      <c r="F106" s="254"/>
      <c r="G106" s="255"/>
      <c r="I106" s="247" t="str">
        <f t="shared" si="1404"/>
        <v>Round of 16</v>
      </c>
      <c r="J106" s="249"/>
      <c r="K106" s="249"/>
      <c r="L106" s="250"/>
      <c r="M106" s="279"/>
      <c r="N106" s="280"/>
      <c r="O106" s="251"/>
      <c r="P106" s="263"/>
      <c r="Q106" s="250"/>
      <c r="R106" s="250"/>
      <c r="S106" s="250"/>
      <c r="T106" s="264"/>
      <c r="V106" s="247" t="str">
        <f t="shared" si="1405"/>
        <v>Round of 16</v>
      </c>
      <c r="W106" s="249"/>
      <c r="X106" s="249"/>
      <c r="Y106" s="250"/>
      <c r="Z106" s="279"/>
      <c r="AA106" s="280"/>
      <c r="AB106" s="251"/>
      <c r="AC106" s="263"/>
      <c r="AD106" s="250"/>
      <c r="AE106" s="250"/>
      <c r="AF106" s="250"/>
      <c r="AG106" s="264"/>
      <c r="AI106" s="247" t="str">
        <f t="shared" si="1406"/>
        <v>Round of 16</v>
      </c>
      <c r="AJ106" s="249"/>
      <c r="AK106" s="249"/>
      <c r="AL106" s="250"/>
      <c r="AM106" s="279"/>
      <c r="AN106" s="280"/>
      <c r="AO106" s="251"/>
      <c r="AP106" s="263"/>
      <c r="AQ106" s="250"/>
      <c r="AR106" s="250"/>
      <c r="AS106" s="250"/>
      <c r="AT106" s="264"/>
      <c r="AV106" s="247" t="str">
        <f t="shared" si="1407"/>
        <v>Round of 16</v>
      </c>
      <c r="AW106" s="249"/>
      <c r="AX106" s="249"/>
      <c r="AY106" s="250"/>
      <c r="AZ106" s="279"/>
      <c r="BA106" s="280"/>
      <c r="BB106" s="251"/>
      <c r="BC106" s="263"/>
      <c r="BD106" s="250"/>
      <c r="BE106" s="250"/>
      <c r="BF106" s="250"/>
      <c r="BG106" s="264"/>
      <c r="BI106" s="247" t="str">
        <f t="shared" si="1408"/>
        <v>Round of 16</v>
      </c>
      <c r="BJ106" s="249"/>
      <c r="BK106" s="249"/>
      <c r="BL106" s="250"/>
      <c r="BM106" s="279"/>
      <c r="BN106" s="280"/>
      <c r="BO106" s="251"/>
      <c r="BP106" s="263"/>
      <c r="BQ106" s="250"/>
      <c r="BR106" s="250"/>
      <c r="BS106" s="250"/>
      <c r="BT106" s="264"/>
      <c r="BV106" s="247" t="str">
        <f t="shared" si="1409"/>
        <v>Round of 16</v>
      </c>
      <c r="BW106" s="249"/>
      <c r="BX106" s="249"/>
      <c r="BY106" s="250"/>
      <c r="BZ106" s="279"/>
      <c r="CA106" s="280"/>
      <c r="CB106" s="251"/>
      <c r="CC106" s="263"/>
      <c r="CD106" s="250"/>
      <c r="CE106" s="250"/>
      <c r="CF106" s="250"/>
      <c r="CG106" s="264"/>
      <c r="CI106" s="247" t="str">
        <f t="shared" si="1410"/>
        <v>Round of 16</v>
      </c>
      <c r="CJ106" s="249"/>
      <c r="CK106" s="249"/>
      <c r="CL106" s="250"/>
      <c r="CM106" s="279"/>
      <c r="CN106" s="280"/>
      <c r="CO106" s="251"/>
      <c r="CP106" s="263"/>
      <c r="CQ106" s="250"/>
      <c r="CR106" s="250"/>
      <c r="CS106" s="250"/>
      <c r="CT106" s="264"/>
      <c r="CV106" s="247" t="str">
        <f t="shared" si="1411"/>
        <v>Round of 16</v>
      </c>
      <c r="CW106" s="249"/>
      <c r="CX106" s="249"/>
      <c r="CY106" s="250"/>
      <c r="CZ106" s="279"/>
      <c r="DA106" s="280"/>
      <c r="DB106" s="251"/>
      <c r="DC106" s="263"/>
      <c r="DD106" s="250"/>
      <c r="DE106" s="250"/>
      <c r="DF106" s="250"/>
      <c r="DG106" s="264"/>
      <c r="DI106" s="247" t="str">
        <f t="shared" si="1412"/>
        <v>Round of 16</v>
      </c>
      <c r="DJ106" s="249"/>
      <c r="DK106" s="249"/>
      <c r="DL106" s="250"/>
      <c r="DM106" s="279"/>
      <c r="DN106" s="280"/>
      <c r="DO106" s="251"/>
      <c r="DP106" s="263"/>
      <c r="DQ106" s="250"/>
      <c r="DR106" s="250"/>
      <c r="DS106" s="250"/>
      <c r="DT106" s="264"/>
      <c r="DV106" s="247" t="str">
        <f t="shared" si="1413"/>
        <v>Round of 16</v>
      </c>
      <c r="DW106" s="249"/>
      <c r="DX106" s="249"/>
      <c r="DY106" s="250"/>
      <c r="DZ106" s="279"/>
      <c r="EA106" s="280"/>
      <c r="EB106" s="251"/>
      <c r="EC106" s="263"/>
      <c r="ED106" s="250"/>
      <c r="EE106" s="250"/>
      <c r="EF106" s="250"/>
      <c r="EG106" s="264"/>
      <c r="EI106" s="247" t="str">
        <f t="shared" si="1414"/>
        <v>Round of 16</v>
      </c>
      <c r="EJ106" s="249"/>
      <c r="EK106" s="249"/>
      <c r="EL106" s="250"/>
      <c r="EM106" s="279"/>
      <c r="EN106" s="280"/>
      <c r="EO106" s="251"/>
      <c r="EP106" s="263"/>
      <c r="EQ106" s="250"/>
      <c r="ER106" s="250"/>
      <c r="ES106" s="250"/>
      <c r="ET106" s="264"/>
      <c r="EV106" s="247" t="str">
        <f t="shared" si="1415"/>
        <v>Round of 16</v>
      </c>
      <c r="EW106" s="249"/>
      <c r="EX106" s="249"/>
      <c r="EY106" s="250"/>
      <c r="EZ106" s="279"/>
      <c r="FA106" s="280"/>
      <c r="FB106" s="251"/>
      <c r="FC106" s="263"/>
      <c r="FD106" s="250"/>
      <c r="FE106" s="250"/>
      <c r="FF106" s="250"/>
      <c r="FG106" s="264"/>
      <c r="FI106" s="247" t="str">
        <f t="shared" si="1416"/>
        <v>Round of 16</v>
      </c>
      <c r="FJ106" s="249"/>
      <c r="FK106" s="249"/>
      <c r="FL106" s="250"/>
      <c r="FM106" s="279"/>
      <c r="FN106" s="280"/>
      <c r="FO106" s="251"/>
      <c r="FP106" s="263"/>
      <c r="FQ106" s="250"/>
      <c r="FR106" s="250"/>
      <c r="FS106" s="250"/>
      <c r="FT106" s="264"/>
      <c r="FV106" s="247" t="str">
        <f t="shared" si="1417"/>
        <v>Round of 16</v>
      </c>
      <c r="FW106" s="249"/>
      <c r="FX106" s="249"/>
      <c r="FY106" s="250"/>
      <c r="FZ106" s="279"/>
      <c r="GA106" s="280"/>
      <c r="GB106" s="251"/>
      <c r="GC106" s="263"/>
      <c r="GD106" s="250"/>
      <c r="GE106" s="250"/>
      <c r="GF106" s="250"/>
      <c r="GG106" s="264"/>
      <c r="GI106" s="247" t="str">
        <f t="shared" si="1418"/>
        <v>Round of 16</v>
      </c>
      <c r="GJ106" s="249"/>
      <c r="GK106" s="249"/>
      <c r="GL106" s="250"/>
      <c r="GM106" s="279"/>
      <c r="GN106" s="280"/>
      <c r="GO106" s="251"/>
      <c r="GP106" s="263"/>
      <c r="GQ106" s="250"/>
      <c r="GR106" s="250"/>
      <c r="GS106" s="250"/>
      <c r="GT106" s="264"/>
      <c r="GV106" s="247" t="str">
        <f t="shared" si="1419"/>
        <v>Round of 16</v>
      </c>
      <c r="GW106" s="249"/>
      <c r="GX106" s="249"/>
      <c r="GY106" s="250"/>
      <c r="GZ106" s="279"/>
      <c r="HA106" s="280"/>
      <c r="HB106" s="251"/>
      <c r="HC106" s="263"/>
      <c r="HD106" s="250"/>
      <c r="HE106" s="250"/>
      <c r="HF106" s="250"/>
      <c r="HG106" s="264"/>
      <c r="HI106" s="247" t="str">
        <f t="shared" si="1420"/>
        <v>Round of 16</v>
      </c>
      <c r="HJ106" s="249"/>
      <c r="HK106" s="249"/>
      <c r="HL106" s="250"/>
      <c r="HM106" s="279"/>
      <c r="HN106" s="280"/>
      <c r="HO106" s="251"/>
      <c r="HP106" s="263"/>
      <c r="HQ106" s="250"/>
      <c r="HR106" s="250"/>
      <c r="HS106" s="250"/>
      <c r="HT106" s="264"/>
      <c r="HV106" s="247" t="str">
        <f t="shared" si="1421"/>
        <v>Round of 16</v>
      </c>
      <c r="HW106" s="249"/>
      <c r="HX106" s="249"/>
      <c r="HY106" s="250"/>
      <c r="HZ106" s="279"/>
      <c r="IA106" s="280"/>
      <c r="IB106" s="251"/>
      <c r="IC106" s="263"/>
      <c r="ID106" s="250"/>
      <c r="IE106" s="250"/>
      <c r="IF106" s="250"/>
      <c r="IG106" s="264"/>
      <c r="II106" s="247" t="str">
        <f t="shared" si="1422"/>
        <v>Round of 16</v>
      </c>
      <c r="IJ106" s="249"/>
      <c r="IK106" s="249"/>
      <c r="IL106" s="250"/>
      <c r="IM106" s="279"/>
      <c r="IN106" s="280"/>
      <c r="IO106" s="251"/>
      <c r="IP106" s="263"/>
      <c r="IQ106" s="250"/>
      <c r="IR106" s="250"/>
      <c r="IS106" s="250"/>
      <c r="IT106" s="264"/>
      <c r="IV106" s="247" t="str">
        <f t="shared" si="1423"/>
        <v>Round of 16</v>
      </c>
      <c r="IW106" s="249"/>
      <c r="IX106" s="249"/>
      <c r="IY106" s="250"/>
      <c r="IZ106" s="279"/>
      <c r="JA106" s="280"/>
      <c r="JB106" s="251"/>
      <c r="JC106" s="263"/>
      <c r="JD106" s="250"/>
      <c r="JE106" s="250"/>
      <c r="JF106" s="250"/>
      <c r="JG106" s="264"/>
      <c r="JI106" s="247" t="str">
        <f t="shared" si="1424"/>
        <v>Round of 16</v>
      </c>
      <c r="JJ106" s="249"/>
      <c r="JK106" s="249"/>
      <c r="JL106" s="250"/>
      <c r="JM106" s="279"/>
      <c r="JN106" s="280"/>
      <c r="JO106" s="251"/>
      <c r="JP106" s="263"/>
      <c r="JQ106" s="250"/>
      <c r="JR106" s="250"/>
      <c r="JS106" s="250"/>
      <c r="JT106" s="264"/>
      <c r="JV106" s="247" t="str">
        <f t="shared" si="1425"/>
        <v>Round of 16</v>
      </c>
      <c r="JW106" s="249"/>
      <c r="JX106" s="249"/>
      <c r="JY106" s="250"/>
      <c r="JZ106" s="279"/>
      <c r="KA106" s="280"/>
      <c r="KB106" s="251"/>
      <c r="KC106" s="263"/>
      <c r="KD106" s="250"/>
      <c r="KE106" s="250"/>
      <c r="KF106" s="250"/>
      <c r="KG106" s="264"/>
      <c r="KI106" s="247" t="str">
        <f t="shared" si="1426"/>
        <v>Round of 16</v>
      </c>
      <c r="KJ106" s="249"/>
      <c r="KK106" s="249"/>
      <c r="KL106" s="250"/>
      <c r="KM106" s="279"/>
      <c r="KN106" s="280"/>
      <c r="KO106" s="251"/>
      <c r="KP106" s="263"/>
      <c r="KQ106" s="250"/>
      <c r="KR106" s="250"/>
      <c r="KS106" s="250"/>
      <c r="KT106" s="264"/>
      <c r="KV106" s="247" t="str">
        <f t="shared" si="1427"/>
        <v>Round of 16</v>
      </c>
      <c r="KW106" s="249"/>
      <c r="KX106" s="249"/>
      <c r="KY106" s="250"/>
      <c r="KZ106" s="279"/>
      <c r="LA106" s="280"/>
      <c r="LB106" s="251"/>
      <c r="LC106" s="263"/>
      <c r="LD106" s="250"/>
      <c r="LE106" s="250"/>
      <c r="LF106" s="250"/>
      <c r="LG106" s="264"/>
      <c r="LI106" s="247" t="str">
        <f t="shared" si="1428"/>
        <v>Round of 16</v>
      </c>
      <c r="LJ106" s="249"/>
      <c r="LK106" s="249"/>
      <c r="LL106" s="250"/>
      <c r="LM106" s="279"/>
      <c r="LN106" s="280"/>
      <c r="LO106" s="251"/>
      <c r="LP106" s="263"/>
      <c r="LQ106" s="250"/>
      <c r="LR106" s="250"/>
      <c r="LS106" s="250"/>
      <c r="LT106" s="264"/>
      <c r="LV106" s="247" t="str">
        <f t="shared" si="1429"/>
        <v>Round of 16</v>
      </c>
      <c r="LW106" s="249"/>
      <c r="LX106" s="249"/>
      <c r="LY106" s="250"/>
      <c r="LZ106" s="279"/>
      <c r="MA106" s="280"/>
      <c r="MB106" s="251"/>
      <c r="MC106" s="263"/>
      <c r="MD106" s="250"/>
      <c r="ME106" s="250"/>
      <c r="MF106" s="250"/>
      <c r="MG106" s="264"/>
    </row>
    <row r="107" spans="1:345" s="231" customFormat="1" x14ac:dyDescent="0.25">
      <c r="A107" s="235"/>
      <c r="B107" s="238" t="str">
        <f>IF(C107="","",INDEX(Groups!$C$7:$C$65,MATCH(C107,Groups!$D$7:$D$65,0)))</f>
        <v/>
      </c>
      <c r="C107" s="239" t="str">
        <f>'World Cup'!$B$60</f>
        <v/>
      </c>
      <c r="D107" s="240" t="str">
        <f>IF(E107="","",INDEX(Groups!$C$7:$C$65,MATCH(E107,Groups!$D$7:$D$65,0)))</f>
        <v/>
      </c>
      <c r="E107" s="239" t="str">
        <f>'World Cup'!$C$60</f>
        <v/>
      </c>
      <c r="F107" s="241" t="str">
        <f>IF(AND('World Cup'!$B$61&lt;&gt;"",'World Cup'!$C$61&lt;&gt;""),'World Cup'!$B$61+IF(AND('World Cup'!$B$63&lt;&gt;"",'World Cup'!$C$63&lt;&gt;"",'World Cup'!$B$61='World Cup'!$C$61),'World Cup'!$B$63,0),"")</f>
        <v/>
      </c>
      <c r="G107" s="242" t="str">
        <f>IF(AND('World Cup'!$B$61&lt;&gt;"",'World Cup'!$C$61&lt;&gt;""),'World Cup'!$C$61+IF(AND('World Cup'!$B$63&lt;&gt;"",'World Cup'!$C$63&lt;&gt;"",'World Cup'!$B$61='World Cup'!$C$61),'World Cup'!$C$63,0),"")</f>
        <v/>
      </c>
      <c r="I107" s="274"/>
      <c r="J107" s="239" t="str">
        <f>IF(I107="","",VLOOKUP(I107,Language!$D$5:$E$100,2,0))</f>
        <v/>
      </c>
      <c r="K107" s="275"/>
      <c r="L107" s="239" t="str">
        <f>IF(K107="","",VLOOKUP(K107,Language!$D$5:$E$100,2,0))</f>
        <v/>
      </c>
      <c r="M107" s="309"/>
      <c r="N107" s="310"/>
      <c r="O107" s="293"/>
      <c r="P107" s="293"/>
      <c r="Q107" s="294">
        <f t="shared" ref="Q107:Q114" si="1508">COUNTIF(I$107:I$114,I107)+COUNTIF(K$107:K$114,I107)</f>
        <v>0</v>
      </c>
      <c r="R107" s="294">
        <f t="shared" ref="R107:R114" si="1509">COUNTIF(I$107:I$114,K107)+COUNTIF(K$107:K$114,K107)</f>
        <v>0</v>
      </c>
      <c r="S107" s="294"/>
      <c r="T107" s="261" t="str">
        <f t="shared" ref="T107:T114" si="1510">IF(OR(I107&lt;&gt;"",K107&lt;&gt;""),IF(Q107&lt;&gt;1,0,COUNTIF($B$107:$B$114,I107)+COUNTIF($D$107:$D$114,I107))+IF(R107&lt;&gt;1,0,COUNTIF($B$107:$B$114,K107)+COUNTIF($D$107:$D$114,K107)),"")</f>
        <v/>
      </c>
      <c r="V107" s="274"/>
      <c r="W107" s="239" t="str">
        <f>IF(V107="","",VLOOKUP(V107,Language!$D$5:$E$100,2,0))</f>
        <v/>
      </c>
      <c r="X107" s="275"/>
      <c r="Y107" s="239" t="str">
        <f>IF(X107="","",VLOOKUP(X107,Language!$D$5:$E$100,2,0))</f>
        <v/>
      </c>
      <c r="Z107" s="309"/>
      <c r="AA107" s="310"/>
      <c r="AB107" s="293"/>
      <c r="AC107" s="293"/>
      <c r="AD107" s="294">
        <f t="shared" ref="AD107:AD114" si="1511">COUNTIF(V$107:V$114,V107)+COUNTIF(X$107:X$114,V107)</f>
        <v>0</v>
      </c>
      <c r="AE107" s="294">
        <f t="shared" ref="AE107:AE114" si="1512">COUNTIF(V$107:V$114,X107)+COUNTIF(X$107:X$114,X107)</f>
        <v>0</v>
      </c>
      <c r="AF107" s="294"/>
      <c r="AG107" s="261" t="str">
        <f t="shared" ref="AG107:AG114" si="1513">IF(OR(V107&lt;&gt;"",X107&lt;&gt;""),IF(AD107&lt;&gt;1,0,COUNTIF($B$107:$B$114,V107)+COUNTIF($D$107:$D$114,V107))+IF(AE107&lt;&gt;1,0,COUNTIF($B$107:$B$114,X107)+COUNTIF($D$107:$D$114,X107)),"")</f>
        <v/>
      </c>
      <c r="AI107" s="274"/>
      <c r="AJ107" s="239" t="str">
        <f>IF(AI107="","",VLOOKUP(AI107,Language!$D$5:$E$100,2,0))</f>
        <v/>
      </c>
      <c r="AK107" s="275"/>
      <c r="AL107" s="239" t="str">
        <f>IF(AK107="","",VLOOKUP(AK107,Language!$D$5:$E$100,2,0))</f>
        <v/>
      </c>
      <c r="AM107" s="309"/>
      <c r="AN107" s="310"/>
      <c r="AO107" s="293"/>
      <c r="AP107" s="293"/>
      <c r="AQ107" s="294">
        <f t="shared" ref="AQ107:AQ114" si="1514">COUNTIF(AI$107:AI$114,AI107)+COUNTIF(AK$107:AK$114,AI107)</f>
        <v>0</v>
      </c>
      <c r="AR107" s="294">
        <f t="shared" ref="AR107:AR114" si="1515">COUNTIF(AI$107:AI$114,AK107)+COUNTIF(AK$107:AK$114,AK107)</f>
        <v>0</v>
      </c>
      <c r="AS107" s="294"/>
      <c r="AT107" s="261" t="str">
        <f t="shared" ref="AT107:AT114" si="1516">IF(OR(AI107&lt;&gt;"",AK107&lt;&gt;""),IF(AQ107&lt;&gt;1,0,COUNTIF($B$107:$B$114,AI107)+COUNTIF($D$107:$D$114,AI107))+IF(AR107&lt;&gt;1,0,COUNTIF($B$107:$B$114,AK107)+COUNTIF($D$107:$D$114,AK107)),"")</f>
        <v/>
      </c>
      <c r="AV107" s="274"/>
      <c r="AW107" s="239" t="str">
        <f>IF(AV107="","",VLOOKUP(AV107,Language!$D$5:$E$100,2,0))</f>
        <v/>
      </c>
      <c r="AX107" s="275"/>
      <c r="AY107" s="239" t="str">
        <f>IF(AX107="","",VLOOKUP(AX107,Language!$D$5:$E$100,2,0))</f>
        <v/>
      </c>
      <c r="AZ107" s="309"/>
      <c r="BA107" s="310"/>
      <c r="BB107" s="293"/>
      <c r="BC107" s="293"/>
      <c r="BD107" s="294">
        <f t="shared" ref="BD107:BD114" si="1517">COUNTIF(AV$107:AV$114,AV107)+COUNTIF(AX$107:AX$114,AV107)</f>
        <v>0</v>
      </c>
      <c r="BE107" s="294">
        <f t="shared" ref="BE107:BE114" si="1518">COUNTIF(AV$107:AV$114,AX107)+COUNTIF(AX$107:AX$114,AX107)</f>
        <v>0</v>
      </c>
      <c r="BF107" s="294"/>
      <c r="BG107" s="261" t="str">
        <f t="shared" ref="BG107:BG114" si="1519">IF(OR(AV107&lt;&gt;"",AX107&lt;&gt;""),IF(BD107&lt;&gt;1,0,COUNTIF($B$107:$B$114,AV107)+COUNTIF($D$107:$D$114,AV107))+IF(BE107&lt;&gt;1,0,COUNTIF($B$107:$B$114,AX107)+COUNTIF($D$107:$D$114,AX107)),"")</f>
        <v/>
      </c>
      <c r="BI107" s="274"/>
      <c r="BJ107" s="239" t="str">
        <f>IF(BI107="","",VLOOKUP(BI107,Language!$D$5:$E$100,2,0))</f>
        <v/>
      </c>
      <c r="BK107" s="275"/>
      <c r="BL107" s="239" t="str">
        <f>IF(BK107="","",VLOOKUP(BK107,Language!$D$5:$E$100,2,0))</f>
        <v/>
      </c>
      <c r="BM107" s="309"/>
      <c r="BN107" s="310"/>
      <c r="BO107" s="293"/>
      <c r="BP107" s="293"/>
      <c r="BQ107" s="294">
        <f t="shared" ref="BQ107:BQ114" si="1520">COUNTIF(BI$107:BI$114,BI107)+COUNTIF(BK$107:BK$114,BI107)</f>
        <v>0</v>
      </c>
      <c r="BR107" s="294">
        <f t="shared" ref="BR107:BR114" si="1521">COUNTIF(BI$107:BI$114,BK107)+COUNTIF(BK$107:BK$114,BK107)</f>
        <v>0</v>
      </c>
      <c r="BS107" s="294"/>
      <c r="BT107" s="261" t="str">
        <f t="shared" ref="BT107:BT114" si="1522">IF(OR(BI107&lt;&gt;"",BK107&lt;&gt;""),IF(BQ107&lt;&gt;1,0,COUNTIF($B$107:$B$114,BI107)+COUNTIF($D$107:$D$114,BI107))+IF(BR107&lt;&gt;1,0,COUNTIF($B$107:$B$114,BK107)+COUNTIF($D$107:$D$114,BK107)),"")</f>
        <v/>
      </c>
      <c r="BV107" s="274"/>
      <c r="BW107" s="239" t="str">
        <f>IF(BV107="","",VLOOKUP(BV107,Language!$D$5:$E$100,2,0))</f>
        <v/>
      </c>
      <c r="BX107" s="275"/>
      <c r="BY107" s="239" t="str">
        <f>IF(BX107="","",VLOOKUP(BX107,Language!$D$5:$E$100,2,0))</f>
        <v/>
      </c>
      <c r="BZ107" s="309"/>
      <c r="CA107" s="310"/>
      <c r="CB107" s="293"/>
      <c r="CC107" s="293"/>
      <c r="CD107" s="294">
        <f t="shared" ref="CD107:CD114" si="1523">COUNTIF(BV$107:BV$114,BV107)+COUNTIF(BX$107:BX$114,BV107)</f>
        <v>0</v>
      </c>
      <c r="CE107" s="294">
        <f t="shared" ref="CE107:CE114" si="1524">COUNTIF(BV$107:BV$114,BX107)+COUNTIF(BX$107:BX$114,BX107)</f>
        <v>0</v>
      </c>
      <c r="CF107" s="294"/>
      <c r="CG107" s="261" t="str">
        <f t="shared" ref="CG107:CG114" si="1525">IF(OR(BV107&lt;&gt;"",BX107&lt;&gt;""),IF(CD107&lt;&gt;1,0,COUNTIF($B$107:$B$114,BV107)+COUNTIF($D$107:$D$114,BV107))+IF(CE107&lt;&gt;1,0,COUNTIF($B$107:$B$114,BX107)+COUNTIF($D$107:$D$114,BX107)),"")</f>
        <v/>
      </c>
      <c r="CI107" s="274"/>
      <c r="CJ107" s="239" t="str">
        <f>IF(CI107="","",VLOOKUP(CI107,Language!$D$5:$E$100,2,0))</f>
        <v/>
      </c>
      <c r="CK107" s="275"/>
      <c r="CL107" s="239" t="str">
        <f>IF(CK107="","",VLOOKUP(CK107,Language!$D$5:$E$100,2,0))</f>
        <v/>
      </c>
      <c r="CM107" s="309"/>
      <c r="CN107" s="310"/>
      <c r="CO107" s="293"/>
      <c r="CP107" s="293"/>
      <c r="CQ107" s="294">
        <f t="shared" ref="CQ107:CQ114" si="1526">COUNTIF(CI$107:CI$114,CI107)+COUNTIF(CK$107:CK$114,CI107)</f>
        <v>0</v>
      </c>
      <c r="CR107" s="294">
        <f t="shared" ref="CR107:CR114" si="1527">COUNTIF(CI$107:CI$114,CK107)+COUNTIF(CK$107:CK$114,CK107)</f>
        <v>0</v>
      </c>
      <c r="CS107" s="294"/>
      <c r="CT107" s="261" t="str">
        <f t="shared" ref="CT107:CT114" si="1528">IF(OR(CI107&lt;&gt;"",CK107&lt;&gt;""),IF(CQ107&lt;&gt;1,0,COUNTIF($B$107:$B$114,CI107)+COUNTIF($D$107:$D$114,CI107))+IF(CR107&lt;&gt;1,0,COUNTIF($B$107:$B$114,CK107)+COUNTIF($D$107:$D$114,CK107)),"")</f>
        <v/>
      </c>
      <c r="CV107" s="274"/>
      <c r="CW107" s="239" t="str">
        <f>IF(CV107="","",VLOOKUP(CV107,Language!$D$5:$E$100,2,0))</f>
        <v/>
      </c>
      <c r="CX107" s="275"/>
      <c r="CY107" s="239" t="str">
        <f>IF(CX107="","",VLOOKUP(CX107,Language!$D$5:$E$100,2,0))</f>
        <v/>
      </c>
      <c r="CZ107" s="309"/>
      <c r="DA107" s="310"/>
      <c r="DB107" s="293"/>
      <c r="DC107" s="293"/>
      <c r="DD107" s="294">
        <f t="shared" ref="DD107:DD114" si="1529">COUNTIF(CV$107:CV$114,CV107)+COUNTIF(CX$107:CX$114,CV107)</f>
        <v>0</v>
      </c>
      <c r="DE107" s="294">
        <f t="shared" ref="DE107:DE114" si="1530">COUNTIF(CV$107:CV$114,CX107)+COUNTIF(CX$107:CX$114,CX107)</f>
        <v>0</v>
      </c>
      <c r="DF107" s="294"/>
      <c r="DG107" s="261" t="str">
        <f t="shared" ref="DG107:DG114" si="1531">IF(OR(CV107&lt;&gt;"",CX107&lt;&gt;""),IF(DD107&lt;&gt;1,0,COUNTIF($B$107:$B$114,CV107)+COUNTIF($D$107:$D$114,CV107))+IF(DE107&lt;&gt;1,0,COUNTIF($B$107:$B$114,CX107)+COUNTIF($D$107:$D$114,CX107)),"")</f>
        <v/>
      </c>
      <c r="DI107" s="274"/>
      <c r="DJ107" s="239" t="str">
        <f>IF(DI107="","",VLOOKUP(DI107,Language!$D$5:$E$100,2,0))</f>
        <v/>
      </c>
      <c r="DK107" s="275"/>
      <c r="DL107" s="239" t="str">
        <f>IF(DK107="","",VLOOKUP(DK107,Language!$D$5:$E$100,2,0))</f>
        <v/>
      </c>
      <c r="DM107" s="309"/>
      <c r="DN107" s="310"/>
      <c r="DO107" s="293"/>
      <c r="DP107" s="293"/>
      <c r="DQ107" s="294">
        <f t="shared" ref="DQ107:DQ114" si="1532">COUNTIF(DI$107:DI$114,DI107)+COUNTIF(DK$107:DK$114,DI107)</f>
        <v>0</v>
      </c>
      <c r="DR107" s="294">
        <f t="shared" ref="DR107:DR114" si="1533">COUNTIF(DI$107:DI$114,DK107)+COUNTIF(DK$107:DK$114,DK107)</f>
        <v>0</v>
      </c>
      <c r="DS107" s="294"/>
      <c r="DT107" s="261" t="str">
        <f t="shared" ref="DT107:DT114" si="1534">IF(OR(DI107&lt;&gt;"",DK107&lt;&gt;""),IF(DQ107&lt;&gt;1,0,COUNTIF($B$107:$B$114,DI107)+COUNTIF($D$107:$D$114,DI107))+IF(DR107&lt;&gt;1,0,COUNTIF($B$107:$B$114,DK107)+COUNTIF($D$107:$D$114,DK107)),"")</f>
        <v/>
      </c>
      <c r="DV107" s="274"/>
      <c r="DW107" s="239" t="str">
        <f>IF(DV107="","",VLOOKUP(DV107,Language!$D$5:$E$100,2,0))</f>
        <v/>
      </c>
      <c r="DX107" s="275"/>
      <c r="DY107" s="239" t="str">
        <f>IF(DX107="","",VLOOKUP(DX107,Language!$D$5:$E$100,2,0))</f>
        <v/>
      </c>
      <c r="DZ107" s="309"/>
      <c r="EA107" s="310"/>
      <c r="EB107" s="293"/>
      <c r="EC107" s="293"/>
      <c r="ED107" s="294">
        <f t="shared" ref="ED107:ED114" si="1535">COUNTIF(DV$107:DV$114,DV107)+COUNTIF(DX$107:DX$114,DV107)</f>
        <v>0</v>
      </c>
      <c r="EE107" s="294">
        <f t="shared" ref="EE107:EE114" si="1536">COUNTIF(DV$107:DV$114,DX107)+COUNTIF(DX$107:DX$114,DX107)</f>
        <v>0</v>
      </c>
      <c r="EF107" s="294"/>
      <c r="EG107" s="261" t="str">
        <f t="shared" ref="EG107:EG114" si="1537">IF(OR(DV107&lt;&gt;"",DX107&lt;&gt;""),IF(ED107&lt;&gt;1,0,COUNTIF($B$107:$B$114,DV107)+COUNTIF($D$107:$D$114,DV107))+IF(EE107&lt;&gt;1,0,COUNTIF($B$107:$B$114,DX107)+COUNTIF($D$107:$D$114,DX107)),"")</f>
        <v/>
      </c>
      <c r="EI107" s="274"/>
      <c r="EJ107" s="239" t="str">
        <f>IF(EI107="","",VLOOKUP(EI107,Language!$D$5:$E$100,2,0))</f>
        <v/>
      </c>
      <c r="EK107" s="275"/>
      <c r="EL107" s="239" t="str">
        <f>IF(EK107="","",VLOOKUP(EK107,Language!$D$5:$E$100,2,0))</f>
        <v/>
      </c>
      <c r="EM107" s="309"/>
      <c r="EN107" s="310"/>
      <c r="EO107" s="293"/>
      <c r="EP107" s="293"/>
      <c r="EQ107" s="294">
        <f t="shared" ref="EQ107:EQ114" si="1538">COUNTIF(EI$107:EI$114,EI107)+COUNTIF(EK$107:EK$114,EI107)</f>
        <v>0</v>
      </c>
      <c r="ER107" s="294">
        <f t="shared" ref="ER107:ER114" si="1539">COUNTIF(EI$107:EI$114,EK107)+COUNTIF(EK$107:EK$114,EK107)</f>
        <v>0</v>
      </c>
      <c r="ES107" s="294"/>
      <c r="ET107" s="261" t="str">
        <f t="shared" ref="ET107:ET114" si="1540">IF(OR(EI107&lt;&gt;"",EK107&lt;&gt;""),IF(EQ107&lt;&gt;1,0,COUNTIF($B$107:$B$114,EI107)+COUNTIF($D$107:$D$114,EI107))+IF(ER107&lt;&gt;1,0,COUNTIF($B$107:$B$114,EK107)+COUNTIF($D$107:$D$114,EK107)),"")</f>
        <v/>
      </c>
      <c r="EV107" s="274"/>
      <c r="EW107" s="239" t="str">
        <f>IF(EV107="","",VLOOKUP(EV107,Language!$D$5:$E$100,2,0))</f>
        <v/>
      </c>
      <c r="EX107" s="275"/>
      <c r="EY107" s="239" t="str">
        <f>IF(EX107="","",VLOOKUP(EX107,Language!$D$5:$E$100,2,0))</f>
        <v/>
      </c>
      <c r="EZ107" s="309"/>
      <c r="FA107" s="310"/>
      <c r="FB107" s="293"/>
      <c r="FC107" s="293"/>
      <c r="FD107" s="294">
        <f t="shared" ref="FD107:FD114" si="1541">COUNTIF(EV$107:EV$114,EV107)+COUNTIF(EX$107:EX$114,EV107)</f>
        <v>0</v>
      </c>
      <c r="FE107" s="294">
        <f t="shared" ref="FE107:FE114" si="1542">COUNTIF(EV$107:EV$114,EX107)+COUNTIF(EX$107:EX$114,EX107)</f>
        <v>0</v>
      </c>
      <c r="FF107" s="294"/>
      <c r="FG107" s="261" t="str">
        <f t="shared" ref="FG107:FG114" si="1543">IF(OR(EV107&lt;&gt;"",EX107&lt;&gt;""),IF(FD107&lt;&gt;1,0,COUNTIF($B$107:$B$114,EV107)+COUNTIF($D$107:$D$114,EV107))+IF(FE107&lt;&gt;1,0,COUNTIF($B$107:$B$114,EX107)+COUNTIF($D$107:$D$114,EX107)),"")</f>
        <v/>
      </c>
      <c r="FI107" s="274"/>
      <c r="FJ107" s="239" t="str">
        <f>IF(FI107="","",VLOOKUP(FI107,Language!$D$5:$E$100,2,0))</f>
        <v/>
      </c>
      <c r="FK107" s="275"/>
      <c r="FL107" s="239" t="str">
        <f>IF(FK107="","",VLOOKUP(FK107,Language!$D$5:$E$100,2,0))</f>
        <v/>
      </c>
      <c r="FM107" s="309"/>
      <c r="FN107" s="310"/>
      <c r="FO107" s="293"/>
      <c r="FP107" s="293"/>
      <c r="FQ107" s="294">
        <f t="shared" ref="FQ107:FQ114" si="1544">COUNTIF(FI$107:FI$114,FI107)+COUNTIF(FK$107:FK$114,FI107)</f>
        <v>0</v>
      </c>
      <c r="FR107" s="294">
        <f t="shared" ref="FR107:FR114" si="1545">COUNTIF(FI$107:FI$114,FK107)+COUNTIF(FK$107:FK$114,FK107)</f>
        <v>0</v>
      </c>
      <c r="FS107" s="294"/>
      <c r="FT107" s="261" t="str">
        <f t="shared" ref="FT107:FT114" si="1546">IF(OR(FI107&lt;&gt;"",FK107&lt;&gt;""),IF(FQ107&lt;&gt;1,0,COUNTIF($B$107:$B$114,FI107)+COUNTIF($D$107:$D$114,FI107))+IF(FR107&lt;&gt;1,0,COUNTIF($B$107:$B$114,FK107)+COUNTIF($D$107:$D$114,FK107)),"")</f>
        <v/>
      </c>
      <c r="FV107" s="274"/>
      <c r="FW107" s="239" t="str">
        <f>IF(FV107="","",VLOOKUP(FV107,Language!$D$5:$E$100,2,0))</f>
        <v/>
      </c>
      <c r="FX107" s="275"/>
      <c r="FY107" s="239" t="str">
        <f>IF(FX107="","",VLOOKUP(FX107,Language!$D$5:$E$100,2,0))</f>
        <v/>
      </c>
      <c r="FZ107" s="309"/>
      <c r="GA107" s="310"/>
      <c r="GB107" s="293"/>
      <c r="GC107" s="293"/>
      <c r="GD107" s="294">
        <f t="shared" ref="GD107:GD114" si="1547">COUNTIF(FV$107:FV$114,FV107)+COUNTIF(FX$107:FX$114,FV107)</f>
        <v>0</v>
      </c>
      <c r="GE107" s="294">
        <f t="shared" ref="GE107:GE114" si="1548">COUNTIF(FV$107:FV$114,FX107)+COUNTIF(FX$107:FX$114,FX107)</f>
        <v>0</v>
      </c>
      <c r="GF107" s="294"/>
      <c r="GG107" s="261" t="str">
        <f t="shared" ref="GG107:GG114" si="1549">IF(OR(FV107&lt;&gt;"",FX107&lt;&gt;""),IF(GD107&lt;&gt;1,0,COUNTIF($B$107:$B$114,FV107)+COUNTIF($D$107:$D$114,FV107))+IF(GE107&lt;&gt;1,0,COUNTIF($B$107:$B$114,FX107)+COUNTIF($D$107:$D$114,FX107)),"")</f>
        <v/>
      </c>
      <c r="GI107" s="274"/>
      <c r="GJ107" s="239" t="str">
        <f>IF(GI107="","",VLOOKUP(GI107,Language!$D$5:$E$100,2,0))</f>
        <v/>
      </c>
      <c r="GK107" s="275"/>
      <c r="GL107" s="239" t="str">
        <f>IF(GK107="","",VLOOKUP(GK107,Language!$D$5:$E$100,2,0))</f>
        <v/>
      </c>
      <c r="GM107" s="309"/>
      <c r="GN107" s="310"/>
      <c r="GO107" s="293"/>
      <c r="GP107" s="293"/>
      <c r="GQ107" s="294">
        <f t="shared" ref="GQ107:GQ114" si="1550">COUNTIF(GI$107:GI$114,GI107)+COUNTIF(GK$107:GK$114,GI107)</f>
        <v>0</v>
      </c>
      <c r="GR107" s="294">
        <f t="shared" ref="GR107:GR114" si="1551">COUNTIF(GI$107:GI$114,GK107)+COUNTIF(GK$107:GK$114,GK107)</f>
        <v>0</v>
      </c>
      <c r="GS107" s="294"/>
      <c r="GT107" s="261" t="str">
        <f t="shared" ref="GT107:GT114" si="1552">IF(OR(GI107&lt;&gt;"",GK107&lt;&gt;""),IF(GQ107&lt;&gt;1,0,COUNTIF($B$107:$B$114,GI107)+COUNTIF($D$107:$D$114,GI107))+IF(GR107&lt;&gt;1,0,COUNTIF($B$107:$B$114,GK107)+COUNTIF($D$107:$D$114,GK107)),"")</f>
        <v/>
      </c>
      <c r="GV107" s="274"/>
      <c r="GW107" s="239" t="str">
        <f>IF(GV107="","",VLOOKUP(GV107,Language!$D$5:$E$100,2,0))</f>
        <v/>
      </c>
      <c r="GX107" s="275"/>
      <c r="GY107" s="239" t="str">
        <f>IF(GX107="","",VLOOKUP(GX107,Language!$D$5:$E$100,2,0))</f>
        <v/>
      </c>
      <c r="GZ107" s="309"/>
      <c r="HA107" s="310"/>
      <c r="HB107" s="293"/>
      <c r="HC107" s="293"/>
      <c r="HD107" s="294">
        <f t="shared" ref="HD107:HD114" si="1553">COUNTIF(GV$107:GV$114,GV107)+COUNTIF(GX$107:GX$114,GV107)</f>
        <v>0</v>
      </c>
      <c r="HE107" s="294">
        <f t="shared" ref="HE107:HE114" si="1554">COUNTIF(GV$107:GV$114,GX107)+COUNTIF(GX$107:GX$114,GX107)</f>
        <v>0</v>
      </c>
      <c r="HF107" s="294"/>
      <c r="HG107" s="261" t="str">
        <f t="shared" ref="HG107:HG114" si="1555">IF(OR(GV107&lt;&gt;"",GX107&lt;&gt;""),IF(HD107&lt;&gt;1,0,COUNTIF($B$107:$B$114,GV107)+COUNTIF($D$107:$D$114,GV107))+IF(HE107&lt;&gt;1,0,COUNTIF($B$107:$B$114,GX107)+COUNTIF($D$107:$D$114,GX107)),"")</f>
        <v/>
      </c>
      <c r="HI107" s="274"/>
      <c r="HJ107" s="239" t="str">
        <f>IF(HI107="","",VLOOKUP(HI107,Language!$D$5:$E$100,2,0))</f>
        <v/>
      </c>
      <c r="HK107" s="275"/>
      <c r="HL107" s="239" t="str">
        <f>IF(HK107="","",VLOOKUP(HK107,Language!$D$5:$E$100,2,0))</f>
        <v/>
      </c>
      <c r="HM107" s="309"/>
      <c r="HN107" s="310"/>
      <c r="HO107" s="293"/>
      <c r="HP107" s="293"/>
      <c r="HQ107" s="294">
        <f t="shared" ref="HQ107:HQ114" si="1556">COUNTIF(HI$107:HI$114,HI107)+COUNTIF(HK$107:HK$114,HI107)</f>
        <v>0</v>
      </c>
      <c r="HR107" s="294">
        <f t="shared" ref="HR107:HR114" si="1557">COUNTIF(HI$107:HI$114,HK107)+COUNTIF(HK$107:HK$114,HK107)</f>
        <v>0</v>
      </c>
      <c r="HS107" s="294"/>
      <c r="HT107" s="261" t="str">
        <f t="shared" ref="HT107:HT114" si="1558">IF(OR(HI107&lt;&gt;"",HK107&lt;&gt;""),IF(HQ107&lt;&gt;1,0,COUNTIF($B$107:$B$114,HI107)+COUNTIF($D$107:$D$114,HI107))+IF(HR107&lt;&gt;1,0,COUNTIF($B$107:$B$114,HK107)+COUNTIF($D$107:$D$114,HK107)),"")</f>
        <v/>
      </c>
      <c r="HV107" s="274"/>
      <c r="HW107" s="239" t="str">
        <f>IF(HV107="","",VLOOKUP(HV107,Language!$D$5:$E$100,2,0))</f>
        <v/>
      </c>
      <c r="HX107" s="275"/>
      <c r="HY107" s="239" t="str">
        <f>IF(HX107="","",VLOOKUP(HX107,Language!$D$5:$E$100,2,0))</f>
        <v/>
      </c>
      <c r="HZ107" s="309"/>
      <c r="IA107" s="310"/>
      <c r="IB107" s="293"/>
      <c r="IC107" s="293"/>
      <c r="ID107" s="294">
        <f t="shared" ref="ID107:ID114" si="1559">COUNTIF(HV$107:HV$114,HV107)+COUNTIF(HX$107:HX$114,HV107)</f>
        <v>0</v>
      </c>
      <c r="IE107" s="294">
        <f t="shared" ref="IE107:IE114" si="1560">COUNTIF(HV$107:HV$114,HX107)+COUNTIF(HX$107:HX$114,HX107)</f>
        <v>0</v>
      </c>
      <c r="IF107" s="294"/>
      <c r="IG107" s="261" t="str">
        <f t="shared" ref="IG107:IG114" si="1561">IF(OR(HV107&lt;&gt;"",HX107&lt;&gt;""),IF(ID107&lt;&gt;1,0,COUNTIF($B$107:$B$114,HV107)+COUNTIF($D$107:$D$114,HV107))+IF(IE107&lt;&gt;1,0,COUNTIF($B$107:$B$114,HX107)+COUNTIF($D$107:$D$114,HX107)),"")</f>
        <v/>
      </c>
      <c r="II107" s="274"/>
      <c r="IJ107" s="239" t="str">
        <f>IF(II107="","",VLOOKUP(II107,Language!$D$5:$E$100,2,0))</f>
        <v/>
      </c>
      <c r="IK107" s="275"/>
      <c r="IL107" s="239" t="str">
        <f>IF(IK107="","",VLOOKUP(IK107,Language!$D$5:$E$100,2,0))</f>
        <v/>
      </c>
      <c r="IM107" s="309"/>
      <c r="IN107" s="310"/>
      <c r="IO107" s="293"/>
      <c r="IP107" s="293"/>
      <c r="IQ107" s="294">
        <f t="shared" ref="IQ107:IQ114" si="1562">COUNTIF(II$107:II$114,II107)+COUNTIF(IK$107:IK$114,II107)</f>
        <v>0</v>
      </c>
      <c r="IR107" s="294">
        <f t="shared" ref="IR107:IR114" si="1563">COUNTIF(II$107:II$114,IK107)+COUNTIF(IK$107:IK$114,IK107)</f>
        <v>0</v>
      </c>
      <c r="IS107" s="294"/>
      <c r="IT107" s="261" t="str">
        <f t="shared" ref="IT107:IT114" si="1564">IF(OR(II107&lt;&gt;"",IK107&lt;&gt;""),IF(IQ107&lt;&gt;1,0,COUNTIF($B$107:$B$114,II107)+COUNTIF($D$107:$D$114,II107))+IF(IR107&lt;&gt;1,0,COUNTIF($B$107:$B$114,IK107)+COUNTIF($D$107:$D$114,IK107)),"")</f>
        <v/>
      </c>
      <c r="IV107" s="274"/>
      <c r="IW107" s="239" t="str">
        <f>IF(IV107="","",VLOOKUP(IV107,Language!$D$5:$E$100,2,0))</f>
        <v/>
      </c>
      <c r="IX107" s="275"/>
      <c r="IY107" s="239" t="str">
        <f>IF(IX107="","",VLOOKUP(IX107,Language!$D$5:$E$100,2,0))</f>
        <v/>
      </c>
      <c r="IZ107" s="309"/>
      <c r="JA107" s="310"/>
      <c r="JB107" s="293"/>
      <c r="JC107" s="293"/>
      <c r="JD107" s="294">
        <f t="shared" ref="JD107:JD114" si="1565">COUNTIF(IV$107:IV$114,IV107)+COUNTIF(IX$107:IX$114,IV107)</f>
        <v>0</v>
      </c>
      <c r="JE107" s="294">
        <f t="shared" ref="JE107:JE114" si="1566">COUNTIF(IV$107:IV$114,IX107)+COUNTIF(IX$107:IX$114,IX107)</f>
        <v>0</v>
      </c>
      <c r="JF107" s="294"/>
      <c r="JG107" s="261" t="str">
        <f t="shared" ref="JG107:JG114" si="1567">IF(OR(IV107&lt;&gt;"",IX107&lt;&gt;""),IF(JD107&lt;&gt;1,0,COUNTIF($B$107:$B$114,IV107)+COUNTIF($D$107:$D$114,IV107))+IF(JE107&lt;&gt;1,0,COUNTIF($B$107:$B$114,IX107)+COUNTIF($D$107:$D$114,IX107)),"")</f>
        <v/>
      </c>
      <c r="JI107" s="274"/>
      <c r="JJ107" s="239" t="str">
        <f>IF(JI107="","",VLOOKUP(JI107,Language!$D$5:$E$100,2,0))</f>
        <v/>
      </c>
      <c r="JK107" s="275"/>
      <c r="JL107" s="239" t="str">
        <f>IF(JK107="","",VLOOKUP(JK107,Language!$D$5:$E$100,2,0))</f>
        <v/>
      </c>
      <c r="JM107" s="309"/>
      <c r="JN107" s="310"/>
      <c r="JO107" s="293"/>
      <c r="JP107" s="293"/>
      <c r="JQ107" s="294">
        <f t="shared" ref="JQ107:JQ114" si="1568">COUNTIF(JI$107:JI$114,JI107)+COUNTIF(JK$107:JK$114,JI107)</f>
        <v>0</v>
      </c>
      <c r="JR107" s="294">
        <f t="shared" ref="JR107:JR114" si="1569">COUNTIF(JI$107:JI$114,JK107)+COUNTIF(JK$107:JK$114,JK107)</f>
        <v>0</v>
      </c>
      <c r="JS107" s="294"/>
      <c r="JT107" s="261" t="str">
        <f t="shared" ref="JT107:JT114" si="1570">IF(OR(JI107&lt;&gt;"",JK107&lt;&gt;""),IF(JQ107&lt;&gt;1,0,COUNTIF($B$107:$B$114,JI107)+COUNTIF($D$107:$D$114,JI107))+IF(JR107&lt;&gt;1,0,COUNTIF($B$107:$B$114,JK107)+COUNTIF($D$107:$D$114,JK107)),"")</f>
        <v/>
      </c>
      <c r="JV107" s="274"/>
      <c r="JW107" s="239" t="str">
        <f>IF(JV107="","",VLOOKUP(JV107,Language!$D$5:$E$100,2,0))</f>
        <v/>
      </c>
      <c r="JX107" s="275"/>
      <c r="JY107" s="239" t="str">
        <f>IF(JX107="","",VLOOKUP(JX107,Language!$D$5:$E$100,2,0))</f>
        <v/>
      </c>
      <c r="JZ107" s="309"/>
      <c r="KA107" s="310"/>
      <c r="KB107" s="293"/>
      <c r="KC107" s="293"/>
      <c r="KD107" s="294">
        <f t="shared" ref="KD107:KD114" si="1571">COUNTIF(JV$107:JV$114,JV107)+COUNTIF(JX$107:JX$114,JV107)</f>
        <v>0</v>
      </c>
      <c r="KE107" s="294">
        <f t="shared" ref="KE107:KE114" si="1572">COUNTIF(JV$107:JV$114,JX107)+COUNTIF(JX$107:JX$114,JX107)</f>
        <v>0</v>
      </c>
      <c r="KF107" s="294"/>
      <c r="KG107" s="261" t="str">
        <f t="shared" ref="KG107:KG114" si="1573">IF(OR(JV107&lt;&gt;"",JX107&lt;&gt;""),IF(KD107&lt;&gt;1,0,COUNTIF($B$107:$B$114,JV107)+COUNTIF($D$107:$D$114,JV107))+IF(KE107&lt;&gt;1,0,COUNTIF($B$107:$B$114,JX107)+COUNTIF($D$107:$D$114,JX107)),"")</f>
        <v/>
      </c>
      <c r="KI107" s="274"/>
      <c r="KJ107" s="239" t="str">
        <f>IF(KI107="","",VLOOKUP(KI107,Language!$D$5:$E$100,2,0))</f>
        <v/>
      </c>
      <c r="KK107" s="275"/>
      <c r="KL107" s="239" t="str">
        <f>IF(KK107="","",VLOOKUP(KK107,Language!$D$5:$E$100,2,0))</f>
        <v/>
      </c>
      <c r="KM107" s="309"/>
      <c r="KN107" s="310"/>
      <c r="KO107" s="293"/>
      <c r="KP107" s="293"/>
      <c r="KQ107" s="294">
        <f t="shared" ref="KQ107:KQ114" si="1574">COUNTIF(KI$107:KI$114,KI107)+COUNTIF(KK$107:KK$114,KI107)</f>
        <v>0</v>
      </c>
      <c r="KR107" s="294">
        <f t="shared" ref="KR107:KR114" si="1575">COUNTIF(KI$107:KI$114,KK107)+COUNTIF(KK$107:KK$114,KK107)</f>
        <v>0</v>
      </c>
      <c r="KS107" s="294"/>
      <c r="KT107" s="261" t="str">
        <f t="shared" ref="KT107:KT114" si="1576">IF(OR(KI107&lt;&gt;"",KK107&lt;&gt;""),IF(KQ107&lt;&gt;1,0,COUNTIF($B$107:$B$114,KI107)+COUNTIF($D$107:$D$114,KI107))+IF(KR107&lt;&gt;1,0,COUNTIF($B$107:$B$114,KK107)+COUNTIF($D$107:$D$114,KK107)),"")</f>
        <v/>
      </c>
      <c r="KV107" s="274"/>
      <c r="KW107" s="239" t="str">
        <f>IF(KV107="","",VLOOKUP(KV107,Language!$D$5:$E$100,2,0))</f>
        <v/>
      </c>
      <c r="KX107" s="275"/>
      <c r="KY107" s="239" t="str">
        <f>IF(KX107="","",VLOOKUP(KX107,Language!$D$5:$E$100,2,0))</f>
        <v/>
      </c>
      <c r="KZ107" s="309"/>
      <c r="LA107" s="310"/>
      <c r="LB107" s="293"/>
      <c r="LC107" s="293"/>
      <c r="LD107" s="294">
        <f t="shared" ref="LD107:LD114" si="1577">COUNTIF(KV$107:KV$114,KV107)+COUNTIF(KX$107:KX$114,KV107)</f>
        <v>0</v>
      </c>
      <c r="LE107" s="294">
        <f t="shared" ref="LE107:LE114" si="1578">COUNTIF(KV$107:KV$114,KX107)+COUNTIF(KX$107:KX$114,KX107)</f>
        <v>0</v>
      </c>
      <c r="LF107" s="294"/>
      <c r="LG107" s="261" t="str">
        <f t="shared" ref="LG107:LG114" si="1579">IF(OR(KV107&lt;&gt;"",KX107&lt;&gt;""),IF(LD107&lt;&gt;1,0,COUNTIF($B$107:$B$114,KV107)+COUNTIF($D$107:$D$114,KV107))+IF(LE107&lt;&gt;1,0,COUNTIF($B$107:$B$114,KX107)+COUNTIF($D$107:$D$114,KX107)),"")</f>
        <v/>
      </c>
      <c r="LI107" s="274"/>
      <c r="LJ107" s="239" t="str">
        <f>IF(LI107="","",VLOOKUP(LI107,Language!$D$5:$E$100,2,0))</f>
        <v/>
      </c>
      <c r="LK107" s="275"/>
      <c r="LL107" s="239" t="str">
        <f>IF(LK107="","",VLOOKUP(LK107,Language!$D$5:$E$100,2,0))</f>
        <v/>
      </c>
      <c r="LM107" s="309"/>
      <c r="LN107" s="310"/>
      <c r="LO107" s="293"/>
      <c r="LP107" s="293"/>
      <c r="LQ107" s="294">
        <f t="shared" ref="LQ107:LQ114" si="1580">COUNTIF(LI$107:LI$114,LI107)+COUNTIF(LK$107:LK$114,LI107)</f>
        <v>0</v>
      </c>
      <c r="LR107" s="294">
        <f t="shared" ref="LR107:LR114" si="1581">COUNTIF(LI$107:LI$114,LK107)+COUNTIF(LK$107:LK$114,LK107)</f>
        <v>0</v>
      </c>
      <c r="LS107" s="294"/>
      <c r="LT107" s="261" t="str">
        <f t="shared" ref="LT107:LT114" si="1582">IF(OR(LI107&lt;&gt;"",LK107&lt;&gt;""),IF(LQ107&lt;&gt;1,0,COUNTIF($B$107:$B$114,LI107)+COUNTIF($D$107:$D$114,LI107))+IF(LR107&lt;&gt;1,0,COUNTIF($B$107:$B$114,LK107)+COUNTIF($D$107:$D$114,LK107)),"")</f>
        <v/>
      </c>
      <c r="LV107" s="274"/>
      <c r="LW107" s="239" t="str">
        <f>IF(LV107="","",VLOOKUP(LV107,Language!$D$5:$E$100,2,0))</f>
        <v/>
      </c>
      <c r="LX107" s="275"/>
      <c r="LY107" s="239" t="str">
        <f>IF(LX107="","",VLOOKUP(LX107,Language!$D$5:$E$100,2,0))</f>
        <v/>
      </c>
      <c r="LZ107" s="309"/>
      <c r="MA107" s="310"/>
      <c r="MB107" s="293"/>
      <c r="MC107" s="293"/>
      <c r="MD107" s="294">
        <f t="shared" ref="MD107:MD114" si="1583">COUNTIF(LV$107:LV$114,LV107)+COUNTIF(LX$107:LX$114,LV107)</f>
        <v>0</v>
      </c>
      <c r="ME107" s="294">
        <f t="shared" ref="ME107:ME114" si="1584">COUNTIF(LV$107:LV$114,LX107)+COUNTIF(LX$107:LX$114,LX107)</f>
        <v>0</v>
      </c>
      <c r="MF107" s="294"/>
      <c r="MG107" s="261" t="str">
        <f t="shared" ref="MG107:MG114" si="1585">IF(OR(LV107&lt;&gt;"",LX107&lt;&gt;""),IF(MD107&lt;&gt;1,0,COUNTIF($B$107:$B$114,LV107)+COUNTIF($D$107:$D$114,LV107))+IF(ME107&lt;&gt;1,0,COUNTIF($B$107:$B$114,LX107)+COUNTIF($D$107:$D$114,LX107)),"")</f>
        <v/>
      </c>
    </row>
    <row r="108" spans="1:345" s="231" customFormat="1" x14ac:dyDescent="0.25">
      <c r="A108" s="235"/>
      <c r="B108" s="238" t="str">
        <f>IF(C108="","",INDEX(Groups!$C$7:$C$65,MATCH(C108,Groups!$D$7:$D$65,0)))</f>
        <v/>
      </c>
      <c r="C108" s="239" t="str">
        <f>'World Cup'!$E$60</f>
        <v/>
      </c>
      <c r="D108" s="240" t="str">
        <f>IF(E108="","",INDEX(Groups!$C$7:$C$65,MATCH(E108,Groups!$D$7:$D$65,0)))</f>
        <v/>
      </c>
      <c r="E108" s="239" t="str">
        <f>'World Cup'!$F$60</f>
        <v/>
      </c>
      <c r="F108" s="241" t="str">
        <f>IF(AND('World Cup'!$E$61&lt;&gt;"",'World Cup'!$F$61&lt;&gt;""),'World Cup'!$E$61+IF(AND('World Cup'!$E$63&lt;&gt;"",'World Cup'!$F$63&lt;&gt;"",'World Cup'!$E$61='World Cup'!$F$61),'World Cup'!$E$63,0),"")</f>
        <v/>
      </c>
      <c r="G108" s="242" t="str">
        <f>IF(AND('World Cup'!$E$61&lt;&gt;"",'World Cup'!$F$61&lt;&gt;""),'World Cup'!$F$61+IF(AND('World Cup'!$E$63&lt;&gt;"",'World Cup'!$F$63&lt;&gt;"",'World Cup'!$E$61='World Cup'!$F$61),'World Cup'!$F$63,0),"")</f>
        <v/>
      </c>
      <c r="I108" s="274"/>
      <c r="J108" s="239" t="str">
        <f>IF(I108="","",VLOOKUP(I108,Language!$D$5:$E$100,2,0))</f>
        <v/>
      </c>
      <c r="K108" s="275"/>
      <c r="L108" s="239" t="str">
        <f>IF(K108="","",VLOOKUP(K108,Language!$D$5:$E$100,2,0))</f>
        <v/>
      </c>
      <c r="M108" s="311"/>
      <c r="N108" s="312"/>
      <c r="O108" s="295"/>
      <c r="P108" s="295"/>
      <c r="Q108" s="296">
        <f t="shared" si="1508"/>
        <v>0</v>
      </c>
      <c r="R108" s="296">
        <f t="shared" si="1509"/>
        <v>0</v>
      </c>
      <c r="S108" s="296"/>
      <c r="T108" s="261" t="str">
        <f t="shared" si="1510"/>
        <v/>
      </c>
      <c r="V108" s="274"/>
      <c r="W108" s="239" t="str">
        <f>IF(V108="","",VLOOKUP(V108,Language!$D$5:$E$100,2,0))</f>
        <v/>
      </c>
      <c r="X108" s="275"/>
      <c r="Y108" s="239" t="str">
        <f>IF(X108="","",VLOOKUP(X108,Language!$D$5:$E$100,2,0))</f>
        <v/>
      </c>
      <c r="Z108" s="311"/>
      <c r="AA108" s="312"/>
      <c r="AB108" s="295"/>
      <c r="AC108" s="295"/>
      <c r="AD108" s="296">
        <f t="shared" si="1511"/>
        <v>0</v>
      </c>
      <c r="AE108" s="296">
        <f t="shared" si="1512"/>
        <v>0</v>
      </c>
      <c r="AF108" s="296"/>
      <c r="AG108" s="261" t="str">
        <f t="shared" si="1513"/>
        <v/>
      </c>
      <c r="AI108" s="274"/>
      <c r="AJ108" s="239" t="str">
        <f>IF(AI108="","",VLOOKUP(AI108,Language!$D$5:$E$100,2,0))</f>
        <v/>
      </c>
      <c r="AK108" s="275"/>
      <c r="AL108" s="239" t="str">
        <f>IF(AK108="","",VLOOKUP(AK108,Language!$D$5:$E$100,2,0))</f>
        <v/>
      </c>
      <c r="AM108" s="311"/>
      <c r="AN108" s="312"/>
      <c r="AO108" s="295"/>
      <c r="AP108" s="295"/>
      <c r="AQ108" s="296">
        <f t="shared" si="1514"/>
        <v>0</v>
      </c>
      <c r="AR108" s="296">
        <f t="shared" si="1515"/>
        <v>0</v>
      </c>
      <c r="AS108" s="296"/>
      <c r="AT108" s="261" t="str">
        <f t="shared" si="1516"/>
        <v/>
      </c>
      <c r="AV108" s="274"/>
      <c r="AW108" s="239" t="str">
        <f>IF(AV108="","",VLOOKUP(AV108,Language!$D$5:$E$100,2,0))</f>
        <v/>
      </c>
      <c r="AX108" s="275"/>
      <c r="AY108" s="239" t="str">
        <f>IF(AX108="","",VLOOKUP(AX108,Language!$D$5:$E$100,2,0))</f>
        <v/>
      </c>
      <c r="AZ108" s="311"/>
      <c r="BA108" s="312"/>
      <c r="BB108" s="295"/>
      <c r="BC108" s="295"/>
      <c r="BD108" s="296">
        <f t="shared" si="1517"/>
        <v>0</v>
      </c>
      <c r="BE108" s="296">
        <f t="shared" si="1518"/>
        <v>0</v>
      </c>
      <c r="BF108" s="296"/>
      <c r="BG108" s="261" t="str">
        <f t="shared" si="1519"/>
        <v/>
      </c>
      <c r="BI108" s="274"/>
      <c r="BJ108" s="239" t="str">
        <f>IF(BI108="","",VLOOKUP(BI108,Language!$D$5:$E$100,2,0))</f>
        <v/>
      </c>
      <c r="BK108" s="275"/>
      <c r="BL108" s="239" t="str">
        <f>IF(BK108="","",VLOOKUP(BK108,Language!$D$5:$E$100,2,0))</f>
        <v/>
      </c>
      <c r="BM108" s="311"/>
      <c r="BN108" s="312"/>
      <c r="BO108" s="295"/>
      <c r="BP108" s="295"/>
      <c r="BQ108" s="296">
        <f t="shared" si="1520"/>
        <v>0</v>
      </c>
      <c r="BR108" s="296">
        <f t="shared" si="1521"/>
        <v>0</v>
      </c>
      <c r="BS108" s="296"/>
      <c r="BT108" s="261" t="str">
        <f t="shared" si="1522"/>
        <v/>
      </c>
      <c r="BV108" s="274"/>
      <c r="BW108" s="239" t="str">
        <f>IF(BV108="","",VLOOKUP(BV108,Language!$D$5:$E$100,2,0))</f>
        <v/>
      </c>
      <c r="BX108" s="275"/>
      <c r="BY108" s="239" t="str">
        <f>IF(BX108="","",VLOOKUP(BX108,Language!$D$5:$E$100,2,0))</f>
        <v/>
      </c>
      <c r="BZ108" s="311"/>
      <c r="CA108" s="312"/>
      <c r="CB108" s="295"/>
      <c r="CC108" s="295"/>
      <c r="CD108" s="296">
        <f t="shared" si="1523"/>
        <v>0</v>
      </c>
      <c r="CE108" s="296">
        <f t="shared" si="1524"/>
        <v>0</v>
      </c>
      <c r="CF108" s="296"/>
      <c r="CG108" s="261" t="str">
        <f t="shared" si="1525"/>
        <v/>
      </c>
      <c r="CI108" s="274"/>
      <c r="CJ108" s="239" t="str">
        <f>IF(CI108="","",VLOOKUP(CI108,Language!$D$5:$E$100,2,0))</f>
        <v/>
      </c>
      <c r="CK108" s="275"/>
      <c r="CL108" s="239" t="str">
        <f>IF(CK108="","",VLOOKUP(CK108,Language!$D$5:$E$100,2,0))</f>
        <v/>
      </c>
      <c r="CM108" s="311"/>
      <c r="CN108" s="312"/>
      <c r="CO108" s="295"/>
      <c r="CP108" s="295"/>
      <c r="CQ108" s="296">
        <f t="shared" si="1526"/>
        <v>0</v>
      </c>
      <c r="CR108" s="296">
        <f t="shared" si="1527"/>
        <v>0</v>
      </c>
      <c r="CS108" s="296"/>
      <c r="CT108" s="261" t="str">
        <f t="shared" si="1528"/>
        <v/>
      </c>
      <c r="CV108" s="274"/>
      <c r="CW108" s="239" t="str">
        <f>IF(CV108="","",VLOOKUP(CV108,Language!$D$5:$E$100,2,0))</f>
        <v/>
      </c>
      <c r="CX108" s="275"/>
      <c r="CY108" s="239" t="str">
        <f>IF(CX108="","",VLOOKUP(CX108,Language!$D$5:$E$100,2,0))</f>
        <v/>
      </c>
      <c r="CZ108" s="311"/>
      <c r="DA108" s="312"/>
      <c r="DB108" s="295"/>
      <c r="DC108" s="295"/>
      <c r="DD108" s="296">
        <f t="shared" si="1529"/>
        <v>0</v>
      </c>
      <c r="DE108" s="296">
        <f t="shared" si="1530"/>
        <v>0</v>
      </c>
      <c r="DF108" s="296"/>
      <c r="DG108" s="261" t="str">
        <f t="shared" si="1531"/>
        <v/>
      </c>
      <c r="DI108" s="274"/>
      <c r="DJ108" s="239" t="str">
        <f>IF(DI108="","",VLOOKUP(DI108,Language!$D$5:$E$100,2,0))</f>
        <v/>
      </c>
      <c r="DK108" s="275"/>
      <c r="DL108" s="239" t="str">
        <f>IF(DK108="","",VLOOKUP(DK108,Language!$D$5:$E$100,2,0))</f>
        <v/>
      </c>
      <c r="DM108" s="311"/>
      <c r="DN108" s="312"/>
      <c r="DO108" s="295"/>
      <c r="DP108" s="295"/>
      <c r="DQ108" s="296">
        <f t="shared" si="1532"/>
        <v>0</v>
      </c>
      <c r="DR108" s="296">
        <f t="shared" si="1533"/>
        <v>0</v>
      </c>
      <c r="DS108" s="296"/>
      <c r="DT108" s="261" t="str">
        <f t="shared" si="1534"/>
        <v/>
      </c>
      <c r="DV108" s="274"/>
      <c r="DW108" s="239" t="str">
        <f>IF(DV108="","",VLOOKUP(DV108,Language!$D$5:$E$100,2,0))</f>
        <v/>
      </c>
      <c r="DX108" s="275"/>
      <c r="DY108" s="239" t="str">
        <f>IF(DX108="","",VLOOKUP(DX108,Language!$D$5:$E$100,2,0))</f>
        <v/>
      </c>
      <c r="DZ108" s="311"/>
      <c r="EA108" s="312"/>
      <c r="EB108" s="295"/>
      <c r="EC108" s="295"/>
      <c r="ED108" s="296">
        <f t="shared" si="1535"/>
        <v>0</v>
      </c>
      <c r="EE108" s="296">
        <f t="shared" si="1536"/>
        <v>0</v>
      </c>
      <c r="EF108" s="296"/>
      <c r="EG108" s="261" t="str">
        <f t="shared" si="1537"/>
        <v/>
      </c>
      <c r="EI108" s="274"/>
      <c r="EJ108" s="239" t="str">
        <f>IF(EI108="","",VLOOKUP(EI108,Language!$D$5:$E$100,2,0))</f>
        <v/>
      </c>
      <c r="EK108" s="275"/>
      <c r="EL108" s="239" t="str">
        <f>IF(EK108="","",VLOOKUP(EK108,Language!$D$5:$E$100,2,0))</f>
        <v/>
      </c>
      <c r="EM108" s="311"/>
      <c r="EN108" s="312"/>
      <c r="EO108" s="295"/>
      <c r="EP108" s="295"/>
      <c r="EQ108" s="296">
        <f t="shared" si="1538"/>
        <v>0</v>
      </c>
      <c r="ER108" s="296">
        <f t="shared" si="1539"/>
        <v>0</v>
      </c>
      <c r="ES108" s="296"/>
      <c r="ET108" s="261" t="str">
        <f t="shared" si="1540"/>
        <v/>
      </c>
      <c r="EV108" s="274"/>
      <c r="EW108" s="239" t="str">
        <f>IF(EV108="","",VLOOKUP(EV108,Language!$D$5:$E$100,2,0))</f>
        <v/>
      </c>
      <c r="EX108" s="275"/>
      <c r="EY108" s="239" t="str">
        <f>IF(EX108="","",VLOOKUP(EX108,Language!$D$5:$E$100,2,0))</f>
        <v/>
      </c>
      <c r="EZ108" s="311"/>
      <c r="FA108" s="312"/>
      <c r="FB108" s="295"/>
      <c r="FC108" s="295"/>
      <c r="FD108" s="296">
        <f t="shared" si="1541"/>
        <v>0</v>
      </c>
      <c r="FE108" s="296">
        <f t="shared" si="1542"/>
        <v>0</v>
      </c>
      <c r="FF108" s="296"/>
      <c r="FG108" s="261" t="str">
        <f t="shared" si="1543"/>
        <v/>
      </c>
      <c r="FI108" s="274"/>
      <c r="FJ108" s="239" t="str">
        <f>IF(FI108="","",VLOOKUP(FI108,Language!$D$5:$E$100,2,0))</f>
        <v/>
      </c>
      <c r="FK108" s="275"/>
      <c r="FL108" s="239" t="str">
        <f>IF(FK108="","",VLOOKUP(FK108,Language!$D$5:$E$100,2,0))</f>
        <v/>
      </c>
      <c r="FM108" s="311"/>
      <c r="FN108" s="312"/>
      <c r="FO108" s="295"/>
      <c r="FP108" s="295"/>
      <c r="FQ108" s="296">
        <f t="shared" si="1544"/>
        <v>0</v>
      </c>
      <c r="FR108" s="296">
        <f t="shared" si="1545"/>
        <v>0</v>
      </c>
      <c r="FS108" s="296"/>
      <c r="FT108" s="261" t="str">
        <f t="shared" si="1546"/>
        <v/>
      </c>
      <c r="FV108" s="274"/>
      <c r="FW108" s="239" t="str">
        <f>IF(FV108="","",VLOOKUP(FV108,Language!$D$5:$E$100,2,0))</f>
        <v/>
      </c>
      <c r="FX108" s="275"/>
      <c r="FY108" s="239" t="str">
        <f>IF(FX108="","",VLOOKUP(FX108,Language!$D$5:$E$100,2,0))</f>
        <v/>
      </c>
      <c r="FZ108" s="311"/>
      <c r="GA108" s="312"/>
      <c r="GB108" s="295"/>
      <c r="GC108" s="295"/>
      <c r="GD108" s="296">
        <f t="shared" si="1547"/>
        <v>0</v>
      </c>
      <c r="GE108" s="296">
        <f t="shared" si="1548"/>
        <v>0</v>
      </c>
      <c r="GF108" s="296"/>
      <c r="GG108" s="261" t="str">
        <f t="shared" si="1549"/>
        <v/>
      </c>
      <c r="GI108" s="274"/>
      <c r="GJ108" s="239" t="str">
        <f>IF(GI108="","",VLOOKUP(GI108,Language!$D$5:$E$100,2,0))</f>
        <v/>
      </c>
      <c r="GK108" s="275"/>
      <c r="GL108" s="239" t="str">
        <f>IF(GK108="","",VLOOKUP(GK108,Language!$D$5:$E$100,2,0))</f>
        <v/>
      </c>
      <c r="GM108" s="311"/>
      <c r="GN108" s="312"/>
      <c r="GO108" s="295"/>
      <c r="GP108" s="295"/>
      <c r="GQ108" s="296">
        <f t="shared" si="1550"/>
        <v>0</v>
      </c>
      <c r="GR108" s="296">
        <f t="shared" si="1551"/>
        <v>0</v>
      </c>
      <c r="GS108" s="296"/>
      <c r="GT108" s="261" t="str">
        <f t="shared" si="1552"/>
        <v/>
      </c>
      <c r="GV108" s="274"/>
      <c r="GW108" s="239" t="str">
        <f>IF(GV108="","",VLOOKUP(GV108,Language!$D$5:$E$100,2,0))</f>
        <v/>
      </c>
      <c r="GX108" s="275"/>
      <c r="GY108" s="239" t="str">
        <f>IF(GX108="","",VLOOKUP(GX108,Language!$D$5:$E$100,2,0))</f>
        <v/>
      </c>
      <c r="GZ108" s="311"/>
      <c r="HA108" s="312"/>
      <c r="HB108" s="295"/>
      <c r="HC108" s="295"/>
      <c r="HD108" s="296">
        <f t="shared" si="1553"/>
        <v>0</v>
      </c>
      <c r="HE108" s="296">
        <f t="shared" si="1554"/>
        <v>0</v>
      </c>
      <c r="HF108" s="296"/>
      <c r="HG108" s="261" t="str">
        <f t="shared" si="1555"/>
        <v/>
      </c>
      <c r="HI108" s="274"/>
      <c r="HJ108" s="239" t="str">
        <f>IF(HI108="","",VLOOKUP(HI108,Language!$D$5:$E$100,2,0))</f>
        <v/>
      </c>
      <c r="HK108" s="275"/>
      <c r="HL108" s="239" t="str">
        <f>IF(HK108="","",VLOOKUP(HK108,Language!$D$5:$E$100,2,0))</f>
        <v/>
      </c>
      <c r="HM108" s="311"/>
      <c r="HN108" s="312"/>
      <c r="HO108" s="295"/>
      <c r="HP108" s="295"/>
      <c r="HQ108" s="296">
        <f t="shared" si="1556"/>
        <v>0</v>
      </c>
      <c r="HR108" s="296">
        <f t="shared" si="1557"/>
        <v>0</v>
      </c>
      <c r="HS108" s="296"/>
      <c r="HT108" s="261" t="str">
        <f t="shared" si="1558"/>
        <v/>
      </c>
      <c r="HV108" s="274"/>
      <c r="HW108" s="239" t="str">
        <f>IF(HV108="","",VLOOKUP(HV108,Language!$D$5:$E$100,2,0))</f>
        <v/>
      </c>
      <c r="HX108" s="275"/>
      <c r="HY108" s="239" t="str">
        <f>IF(HX108="","",VLOOKUP(HX108,Language!$D$5:$E$100,2,0))</f>
        <v/>
      </c>
      <c r="HZ108" s="311"/>
      <c r="IA108" s="312"/>
      <c r="IB108" s="295"/>
      <c r="IC108" s="295"/>
      <c r="ID108" s="296">
        <f t="shared" si="1559"/>
        <v>0</v>
      </c>
      <c r="IE108" s="296">
        <f t="shared" si="1560"/>
        <v>0</v>
      </c>
      <c r="IF108" s="296"/>
      <c r="IG108" s="261" t="str">
        <f t="shared" si="1561"/>
        <v/>
      </c>
      <c r="II108" s="274"/>
      <c r="IJ108" s="239" t="str">
        <f>IF(II108="","",VLOOKUP(II108,Language!$D$5:$E$100,2,0))</f>
        <v/>
      </c>
      <c r="IK108" s="275"/>
      <c r="IL108" s="239" t="str">
        <f>IF(IK108="","",VLOOKUP(IK108,Language!$D$5:$E$100,2,0))</f>
        <v/>
      </c>
      <c r="IM108" s="311"/>
      <c r="IN108" s="312"/>
      <c r="IO108" s="295"/>
      <c r="IP108" s="295"/>
      <c r="IQ108" s="296">
        <f t="shared" si="1562"/>
        <v>0</v>
      </c>
      <c r="IR108" s="296">
        <f t="shared" si="1563"/>
        <v>0</v>
      </c>
      <c r="IS108" s="296"/>
      <c r="IT108" s="261" t="str">
        <f t="shared" si="1564"/>
        <v/>
      </c>
      <c r="IV108" s="274"/>
      <c r="IW108" s="239" t="str">
        <f>IF(IV108="","",VLOOKUP(IV108,Language!$D$5:$E$100,2,0))</f>
        <v/>
      </c>
      <c r="IX108" s="275"/>
      <c r="IY108" s="239" t="str">
        <f>IF(IX108="","",VLOOKUP(IX108,Language!$D$5:$E$100,2,0))</f>
        <v/>
      </c>
      <c r="IZ108" s="311"/>
      <c r="JA108" s="312"/>
      <c r="JB108" s="295"/>
      <c r="JC108" s="295"/>
      <c r="JD108" s="296">
        <f t="shared" si="1565"/>
        <v>0</v>
      </c>
      <c r="JE108" s="296">
        <f t="shared" si="1566"/>
        <v>0</v>
      </c>
      <c r="JF108" s="296"/>
      <c r="JG108" s="261" t="str">
        <f t="shared" si="1567"/>
        <v/>
      </c>
      <c r="JI108" s="274"/>
      <c r="JJ108" s="239" t="str">
        <f>IF(JI108="","",VLOOKUP(JI108,Language!$D$5:$E$100,2,0))</f>
        <v/>
      </c>
      <c r="JK108" s="275"/>
      <c r="JL108" s="239" t="str">
        <f>IF(JK108="","",VLOOKUP(JK108,Language!$D$5:$E$100,2,0))</f>
        <v/>
      </c>
      <c r="JM108" s="311"/>
      <c r="JN108" s="312"/>
      <c r="JO108" s="295"/>
      <c r="JP108" s="295"/>
      <c r="JQ108" s="296">
        <f t="shared" si="1568"/>
        <v>0</v>
      </c>
      <c r="JR108" s="296">
        <f t="shared" si="1569"/>
        <v>0</v>
      </c>
      <c r="JS108" s="296"/>
      <c r="JT108" s="261" t="str">
        <f t="shared" si="1570"/>
        <v/>
      </c>
      <c r="JV108" s="274"/>
      <c r="JW108" s="239" t="str">
        <f>IF(JV108="","",VLOOKUP(JV108,Language!$D$5:$E$100,2,0))</f>
        <v/>
      </c>
      <c r="JX108" s="275"/>
      <c r="JY108" s="239" t="str">
        <f>IF(JX108="","",VLOOKUP(JX108,Language!$D$5:$E$100,2,0))</f>
        <v/>
      </c>
      <c r="JZ108" s="311"/>
      <c r="KA108" s="312"/>
      <c r="KB108" s="295"/>
      <c r="KC108" s="295"/>
      <c r="KD108" s="296">
        <f t="shared" si="1571"/>
        <v>0</v>
      </c>
      <c r="KE108" s="296">
        <f t="shared" si="1572"/>
        <v>0</v>
      </c>
      <c r="KF108" s="296"/>
      <c r="KG108" s="261" t="str">
        <f t="shared" si="1573"/>
        <v/>
      </c>
      <c r="KI108" s="274"/>
      <c r="KJ108" s="239" t="str">
        <f>IF(KI108="","",VLOOKUP(KI108,Language!$D$5:$E$100,2,0))</f>
        <v/>
      </c>
      <c r="KK108" s="275"/>
      <c r="KL108" s="239" t="str">
        <f>IF(KK108="","",VLOOKUP(KK108,Language!$D$5:$E$100,2,0))</f>
        <v/>
      </c>
      <c r="KM108" s="311"/>
      <c r="KN108" s="312"/>
      <c r="KO108" s="295"/>
      <c r="KP108" s="295"/>
      <c r="KQ108" s="296">
        <f t="shared" si="1574"/>
        <v>0</v>
      </c>
      <c r="KR108" s="296">
        <f t="shared" si="1575"/>
        <v>0</v>
      </c>
      <c r="KS108" s="296"/>
      <c r="KT108" s="261" t="str">
        <f t="shared" si="1576"/>
        <v/>
      </c>
      <c r="KV108" s="274"/>
      <c r="KW108" s="239" t="str">
        <f>IF(KV108="","",VLOOKUP(KV108,Language!$D$5:$E$100,2,0))</f>
        <v/>
      </c>
      <c r="KX108" s="275"/>
      <c r="KY108" s="239" t="str">
        <f>IF(KX108="","",VLOOKUP(KX108,Language!$D$5:$E$100,2,0))</f>
        <v/>
      </c>
      <c r="KZ108" s="311"/>
      <c r="LA108" s="312"/>
      <c r="LB108" s="295"/>
      <c r="LC108" s="295"/>
      <c r="LD108" s="296">
        <f t="shared" si="1577"/>
        <v>0</v>
      </c>
      <c r="LE108" s="296">
        <f t="shared" si="1578"/>
        <v>0</v>
      </c>
      <c r="LF108" s="296"/>
      <c r="LG108" s="261" t="str">
        <f t="shared" si="1579"/>
        <v/>
      </c>
      <c r="LI108" s="274"/>
      <c r="LJ108" s="239" t="str">
        <f>IF(LI108="","",VLOOKUP(LI108,Language!$D$5:$E$100,2,0))</f>
        <v/>
      </c>
      <c r="LK108" s="275"/>
      <c r="LL108" s="239" t="str">
        <f>IF(LK108="","",VLOOKUP(LK108,Language!$D$5:$E$100,2,0))</f>
        <v/>
      </c>
      <c r="LM108" s="311"/>
      <c r="LN108" s="312"/>
      <c r="LO108" s="295"/>
      <c r="LP108" s="295"/>
      <c r="LQ108" s="296">
        <f t="shared" si="1580"/>
        <v>0</v>
      </c>
      <c r="LR108" s="296">
        <f t="shared" si="1581"/>
        <v>0</v>
      </c>
      <c r="LS108" s="296"/>
      <c r="LT108" s="261" t="str">
        <f t="shared" si="1582"/>
        <v/>
      </c>
      <c r="LV108" s="274"/>
      <c r="LW108" s="239" t="str">
        <f>IF(LV108="","",VLOOKUP(LV108,Language!$D$5:$E$100,2,0))</f>
        <v/>
      </c>
      <c r="LX108" s="275"/>
      <c r="LY108" s="239" t="str">
        <f>IF(LX108="","",VLOOKUP(LX108,Language!$D$5:$E$100,2,0))</f>
        <v/>
      </c>
      <c r="LZ108" s="311"/>
      <c r="MA108" s="312"/>
      <c r="MB108" s="295"/>
      <c r="MC108" s="295"/>
      <c r="MD108" s="296">
        <f t="shared" si="1583"/>
        <v>0</v>
      </c>
      <c r="ME108" s="296">
        <f t="shared" si="1584"/>
        <v>0</v>
      </c>
      <c r="MF108" s="296"/>
      <c r="MG108" s="261" t="str">
        <f t="shared" si="1585"/>
        <v/>
      </c>
    </row>
    <row r="109" spans="1:345" s="231" customFormat="1" x14ac:dyDescent="0.25">
      <c r="A109" s="235"/>
      <c r="B109" s="238" t="str">
        <f>IF(C109="","",INDEX(Groups!$C$7:$C$65,MATCH(C109,Groups!$D$7:$D$65,0)))</f>
        <v/>
      </c>
      <c r="C109" s="239" t="str">
        <f>'World Cup'!$H$60</f>
        <v/>
      </c>
      <c r="D109" s="240" t="str">
        <f>IF(E109="","",INDEX(Groups!$C$7:$C$65,MATCH(E109,Groups!$D$7:$D$65,0)))</f>
        <v/>
      </c>
      <c r="E109" s="239" t="str">
        <f>'World Cup'!$I$60</f>
        <v/>
      </c>
      <c r="F109" s="241" t="str">
        <f>IF(AND('World Cup'!$H$61&lt;&gt;"",'World Cup'!$I$61&lt;&gt;""),'World Cup'!$H$61+IF(AND('World Cup'!$H$63&lt;&gt;"",'World Cup'!$I$63&lt;&gt;"",'World Cup'!$H$61='World Cup'!$I$61),'World Cup'!$H$63,0),"")</f>
        <v/>
      </c>
      <c r="G109" s="242" t="str">
        <f>IF(AND('World Cup'!$H$61&lt;&gt;"",'World Cup'!$I$61&lt;&gt;""),'World Cup'!$I$61+IF(AND('World Cup'!$H$63&lt;&gt;"",'World Cup'!$I$63&lt;&gt;"",'World Cup'!$H$61='World Cup'!$I$61),'World Cup'!$I$63,0),"")</f>
        <v/>
      </c>
      <c r="I109" s="274"/>
      <c r="J109" s="239" t="str">
        <f>IF(I109="","",VLOOKUP(I109,Language!$D$5:$E$100,2,0))</f>
        <v/>
      </c>
      <c r="K109" s="275"/>
      <c r="L109" s="239" t="str">
        <f>IF(K109="","",VLOOKUP(K109,Language!$D$5:$E$100,2,0))</f>
        <v/>
      </c>
      <c r="M109" s="311"/>
      <c r="N109" s="312"/>
      <c r="O109" s="295"/>
      <c r="P109" s="295"/>
      <c r="Q109" s="296">
        <f t="shared" si="1508"/>
        <v>0</v>
      </c>
      <c r="R109" s="296">
        <f t="shared" si="1509"/>
        <v>0</v>
      </c>
      <c r="S109" s="296"/>
      <c r="T109" s="261" t="str">
        <f t="shared" si="1510"/>
        <v/>
      </c>
      <c r="V109" s="274"/>
      <c r="W109" s="239" t="str">
        <f>IF(V109="","",VLOOKUP(V109,Language!$D$5:$E$100,2,0))</f>
        <v/>
      </c>
      <c r="X109" s="275"/>
      <c r="Y109" s="239" t="str">
        <f>IF(X109="","",VLOOKUP(X109,Language!$D$5:$E$100,2,0))</f>
        <v/>
      </c>
      <c r="Z109" s="311"/>
      <c r="AA109" s="312"/>
      <c r="AB109" s="295"/>
      <c r="AC109" s="295"/>
      <c r="AD109" s="296">
        <f t="shared" si="1511"/>
        <v>0</v>
      </c>
      <c r="AE109" s="296">
        <f t="shared" si="1512"/>
        <v>0</v>
      </c>
      <c r="AF109" s="296"/>
      <c r="AG109" s="261" t="str">
        <f t="shared" si="1513"/>
        <v/>
      </c>
      <c r="AI109" s="274"/>
      <c r="AJ109" s="239" t="str">
        <f>IF(AI109="","",VLOOKUP(AI109,Language!$D$5:$E$100,2,0))</f>
        <v/>
      </c>
      <c r="AK109" s="275"/>
      <c r="AL109" s="239" t="str">
        <f>IF(AK109="","",VLOOKUP(AK109,Language!$D$5:$E$100,2,0))</f>
        <v/>
      </c>
      <c r="AM109" s="311"/>
      <c r="AN109" s="312"/>
      <c r="AO109" s="295"/>
      <c r="AP109" s="295"/>
      <c r="AQ109" s="296">
        <f t="shared" si="1514"/>
        <v>0</v>
      </c>
      <c r="AR109" s="296">
        <f t="shared" si="1515"/>
        <v>0</v>
      </c>
      <c r="AS109" s="296"/>
      <c r="AT109" s="261" t="str">
        <f t="shared" si="1516"/>
        <v/>
      </c>
      <c r="AV109" s="274"/>
      <c r="AW109" s="239" t="str">
        <f>IF(AV109="","",VLOOKUP(AV109,Language!$D$5:$E$100,2,0))</f>
        <v/>
      </c>
      <c r="AX109" s="275"/>
      <c r="AY109" s="239" t="str">
        <f>IF(AX109="","",VLOOKUP(AX109,Language!$D$5:$E$100,2,0))</f>
        <v/>
      </c>
      <c r="AZ109" s="311"/>
      <c r="BA109" s="312"/>
      <c r="BB109" s="295"/>
      <c r="BC109" s="295"/>
      <c r="BD109" s="296">
        <f t="shared" si="1517"/>
        <v>0</v>
      </c>
      <c r="BE109" s="296">
        <f t="shared" si="1518"/>
        <v>0</v>
      </c>
      <c r="BF109" s="296"/>
      <c r="BG109" s="261" t="str">
        <f t="shared" si="1519"/>
        <v/>
      </c>
      <c r="BI109" s="274"/>
      <c r="BJ109" s="239" t="str">
        <f>IF(BI109="","",VLOOKUP(BI109,Language!$D$5:$E$100,2,0))</f>
        <v/>
      </c>
      <c r="BK109" s="275"/>
      <c r="BL109" s="239" t="str">
        <f>IF(BK109="","",VLOOKUP(BK109,Language!$D$5:$E$100,2,0))</f>
        <v/>
      </c>
      <c r="BM109" s="311"/>
      <c r="BN109" s="312"/>
      <c r="BO109" s="295"/>
      <c r="BP109" s="295"/>
      <c r="BQ109" s="296">
        <f t="shared" si="1520"/>
        <v>0</v>
      </c>
      <c r="BR109" s="296">
        <f t="shared" si="1521"/>
        <v>0</v>
      </c>
      <c r="BS109" s="296"/>
      <c r="BT109" s="261" t="str">
        <f t="shared" si="1522"/>
        <v/>
      </c>
      <c r="BV109" s="274"/>
      <c r="BW109" s="239" t="str">
        <f>IF(BV109="","",VLOOKUP(BV109,Language!$D$5:$E$100,2,0))</f>
        <v/>
      </c>
      <c r="BX109" s="275"/>
      <c r="BY109" s="239" t="str">
        <f>IF(BX109="","",VLOOKUP(BX109,Language!$D$5:$E$100,2,0))</f>
        <v/>
      </c>
      <c r="BZ109" s="311"/>
      <c r="CA109" s="312"/>
      <c r="CB109" s="295"/>
      <c r="CC109" s="295"/>
      <c r="CD109" s="296">
        <f t="shared" si="1523"/>
        <v>0</v>
      </c>
      <c r="CE109" s="296">
        <f t="shared" si="1524"/>
        <v>0</v>
      </c>
      <c r="CF109" s="296"/>
      <c r="CG109" s="261" t="str">
        <f t="shared" si="1525"/>
        <v/>
      </c>
      <c r="CI109" s="274"/>
      <c r="CJ109" s="239" t="str">
        <f>IF(CI109="","",VLOOKUP(CI109,Language!$D$5:$E$100,2,0))</f>
        <v/>
      </c>
      <c r="CK109" s="275"/>
      <c r="CL109" s="239" t="str">
        <f>IF(CK109="","",VLOOKUP(CK109,Language!$D$5:$E$100,2,0))</f>
        <v/>
      </c>
      <c r="CM109" s="311"/>
      <c r="CN109" s="312"/>
      <c r="CO109" s="295"/>
      <c r="CP109" s="295"/>
      <c r="CQ109" s="296">
        <f t="shared" si="1526"/>
        <v>0</v>
      </c>
      <c r="CR109" s="296">
        <f t="shared" si="1527"/>
        <v>0</v>
      </c>
      <c r="CS109" s="296"/>
      <c r="CT109" s="261" t="str">
        <f t="shared" si="1528"/>
        <v/>
      </c>
      <c r="CV109" s="274"/>
      <c r="CW109" s="239" t="str">
        <f>IF(CV109="","",VLOOKUP(CV109,Language!$D$5:$E$100,2,0))</f>
        <v/>
      </c>
      <c r="CX109" s="275"/>
      <c r="CY109" s="239" t="str">
        <f>IF(CX109="","",VLOOKUP(CX109,Language!$D$5:$E$100,2,0))</f>
        <v/>
      </c>
      <c r="CZ109" s="311"/>
      <c r="DA109" s="312"/>
      <c r="DB109" s="295"/>
      <c r="DC109" s="295"/>
      <c r="DD109" s="296">
        <f t="shared" si="1529"/>
        <v>0</v>
      </c>
      <c r="DE109" s="296">
        <f t="shared" si="1530"/>
        <v>0</v>
      </c>
      <c r="DF109" s="296"/>
      <c r="DG109" s="261" t="str">
        <f t="shared" si="1531"/>
        <v/>
      </c>
      <c r="DI109" s="274"/>
      <c r="DJ109" s="239" t="str">
        <f>IF(DI109="","",VLOOKUP(DI109,Language!$D$5:$E$100,2,0))</f>
        <v/>
      </c>
      <c r="DK109" s="275"/>
      <c r="DL109" s="239" t="str">
        <f>IF(DK109="","",VLOOKUP(DK109,Language!$D$5:$E$100,2,0))</f>
        <v/>
      </c>
      <c r="DM109" s="311"/>
      <c r="DN109" s="312"/>
      <c r="DO109" s="295"/>
      <c r="DP109" s="295"/>
      <c r="DQ109" s="296">
        <f t="shared" si="1532"/>
        <v>0</v>
      </c>
      <c r="DR109" s="296">
        <f t="shared" si="1533"/>
        <v>0</v>
      </c>
      <c r="DS109" s="296"/>
      <c r="DT109" s="261" t="str">
        <f t="shared" si="1534"/>
        <v/>
      </c>
      <c r="DV109" s="274"/>
      <c r="DW109" s="239" t="str">
        <f>IF(DV109="","",VLOOKUP(DV109,Language!$D$5:$E$100,2,0))</f>
        <v/>
      </c>
      <c r="DX109" s="275"/>
      <c r="DY109" s="239" t="str">
        <f>IF(DX109="","",VLOOKUP(DX109,Language!$D$5:$E$100,2,0))</f>
        <v/>
      </c>
      <c r="DZ109" s="311"/>
      <c r="EA109" s="312"/>
      <c r="EB109" s="295"/>
      <c r="EC109" s="295"/>
      <c r="ED109" s="296">
        <f t="shared" si="1535"/>
        <v>0</v>
      </c>
      <c r="EE109" s="296">
        <f t="shared" si="1536"/>
        <v>0</v>
      </c>
      <c r="EF109" s="296"/>
      <c r="EG109" s="261" t="str">
        <f t="shared" si="1537"/>
        <v/>
      </c>
      <c r="EI109" s="274"/>
      <c r="EJ109" s="239" t="str">
        <f>IF(EI109="","",VLOOKUP(EI109,Language!$D$5:$E$100,2,0))</f>
        <v/>
      </c>
      <c r="EK109" s="275"/>
      <c r="EL109" s="239" t="str">
        <f>IF(EK109="","",VLOOKUP(EK109,Language!$D$5:$E$100,2,0))</f>
        <v/>
      </c>
      <c r="EM109" s="311"/>
      <c r="EN109" s="312"/>
      <c r="EO109" s="295"/>
      <c r="EP109" s="295"/>
      <c r="EQ109" s="296">
        <f t="shared" si="1538"/>
        <v>0</v>
      </c>
      <c r="ER109" s="296">
        <f t="shared" si="1539"/>
        <v>0</v>
      </c>
      <c r="ES109" s="296"/>
      <c r="ET109" s="261" t="str">
        <f t="shared" si="1540"/>
        <v/>
      </c>
      <c r="EV109" s="274"/>
      <c r="EW109" s="239" t="str">
        <f>IF(EV109="","",VLOOKUP(EV109,Language!$D$5:$E$100,2,0))</f>
        <v/>
      </c>
      <c r="EX109" s="275"/>
      <c r="EY109" s="239" t="str">
        <f>IF(EX109="","",VLOOKUP(EX109,Language!$D$5:$E$100,2,0))</f>
        <v/>
      </c>
      <c r="EZ109" s="311"/>
      <c r="FA109" s="312"/>
      <c r="FB109" s="295"/>
      <c r="FC109" s="295"/>
      <c r="FD109" s="296">
        <f t="shared" si="1541"/>
        <v>0</v>
      </c>
      <c r="FE109" s="296">
        <f t="shared" si="1542"/>
        <v>0</v>
      </c>
      <c r="FF109" s="296"/>
      <c r="FG109" s="261" t="str">
        <f t="shared" si="1543"/>
        <v/>
      </c>
      <c r="FI109" s="274"/>
      <c r="FJ109" s="239" t="str">
        <f>IF(FI109="","",VLOOKUP(FI109,Language!$D$5:$E$100,2,0))</f>
        <v/>
      </c>
      <c r="FK109" s="275"/>
      <c r="FL109" s="239" t="str">
        <f>IF(FK109="","",VLOOKUP(FK109,Language!$D$5:$E$100,2,0))</f>
        <v/>
      </c>
      <c r="FM109" s="311"/>
      <c r="FN109" s="312"/>
      <c r="FO109" s="295"/>
      <c r="FP109" s="295"/>
      <c r="FQ109" s="296">
        <f t="shared" si="1544"/>
        <v>0</v>
      </c>
      <c r="FR109" s="296">
        <f t="shared" si="1545"/>
        <v>0</v>
      </c>
      <c r="FS109" s="296"/>
      <c r="FT109" s="261" t="str">
        <f t="shared" si="1546"/>
        <v/>
      </c>
      <c r="FV109" s="274"/>
      <c r="FW109" s="239" t="str">
        <f>IF(FV109="","",VLOOKUP(FV109,Language!$D$5:$E$100,2,0))</f>
        <v/>
      </c>
      <c r="FX109" s="275"/>
      <c r="FY109" s="239" t="str">
        <f>IF(FX109="","",VLOOKUP(FX109,Language!$D$5:$E$100,2,0))</f>
        <v/>
      </c>
      <c r="FZ109" s="311"/>
      <c r="GA109" s="312"/>
      <c r="GB109" s="295"/>
      <c r="GC109" s="295"/>
      <c r="GD109" s="296">
        <f t="shared" si="1547"/>
        <v>0</v>
      </c>
      <c r="GE109" s="296">
        <f t="shared" si="1548"/>
        <v>0</v>
      </c>
      <c r="GF109" s="296"/>
      <c r="GG109" s="261" t="str">
        <f t="shared" si="1549"/>
        <v/>
      </c>
      <c r="GI109" s="274"/>
      <c r="GJ109" s="239" t="str">
        <f>IF(GI109="","",VLOOKUP(GI109,Language!$D$5:$E$100,2,0))</f>
        <v/>
      </c>
      <c r="GK109" s="275"/>
      <c r="GL109" s="239" t="str">
        <f>IF(GK109="","",VLOOKUP(GK109,Language!$D$5:$E$100,2,0))</f>
        <v/>
      </c>
      <c r="GM109" s="311"/>
      <c r="GN109" s="312"/>
      <c r="GO109" s="295"/>
      <c r="GP109" s="295"/>
      <c r="GQ109" s="296">
        <f t="shared" si="1550"/>
        <v>0</v>
      </c>
      <c r="GR109" s="296">
        <f t="shared" si="1551"/>
        <v>0</v>
      </c>
      <c r="GS109" s="296"/>
      <c r="GT109" s="261" t="str">
        <f t="shared" si="1552"/>
        <v/>
      </c>
      <c r="GV109" s="274"/>
      <c r="GW109" s="239" t="str">
        <f>IF(GV109="","",VLOOKUP(GV109,Language!$D$5:$E$100,2,0))</f>
        <v/>
      </c>
      <c r="GX109" s="275"/>
      <c r="GY109" s="239" t="str">
        <f>IF(GX109="","",VLOOKUP(GX109,Language!$D$5:$E$100,2,0))</f>
        <v/>
      </c>
      <c r="GZ109" s="311"/>
      <c r="HA109" s="312"/>
      <c r="HB109" s="295"/>
      <c r="HC109" s="295"/>
      <c r="HD109" s="296">
        <f t="shared" si="1553"/>
        <v>0</v>
      </c>
      <c r="HE109" s="296">
        <f t="shared" si="1554"/>
        <v>0</v>
      </c>
      <c r="HF109" s="296"/>
      <c r="HG109" s="261" t="str">
        <f t="shared" si="1555"/>
        <v/>
      </c>
      <c r="HI109" s="274"/>
      <c r="HJ109" s="239" t="str">
        <f>IF(HI109="","",VLOOKUP(HI109,Language!$D$5:$E$100,2,0))</f>
        <v/>
      </c>
      <c r="HK109" s="275"/>
      <c r="HL109" s="239" t="str">
        <f>IF(HK109="","",VLOOKUP(HK109,Language!$D$5:$E$100,2,0))</f>
        <v/>
      </c>
      <c r="HM109" s="311"/>
      <c r="HN109" s="312"/>
      <c r="HO109" s="295"/>
      <c r="HP109" s="295"/>
      <c r="HQ109" s="296">
        <f t="shared" si="1556"/>
        <v>0</v>
      </c>
      <c r="HR109" s="296">
        <f t="shared" si="1557"/>
        <v>0</v>
      </c>
      <c r="HS109" s="296"/>
      <c r="HT109" s="261" t="str">
        <f t="shared" si="1558"/>
        <v/>
      </c>
      <c r="HV109" s="274"/>
      <c r="HW109" s="239" t="str">
        <f>IF(HV109="","",VLOOKUP(HV109,Language!$D$5:$E$100,2,0))</f>
        <v/>
      </c>
      <c r="HX109" s="275"/>
      <c r="HY109" s="239" t="str">
        <f>IF(HX109="","",VLOOKUP(HX109,Language!$D$5:$E$100,2,0))</f>
        <v/>
      </c>
      <c r="HZ109" s="311"/>
      <c r="IA109" s="312"/>
      <c r="IB109" s="295"/>
      <c r="IC109" s="295"/>
      <c r="ID109" s="296">
        <f t="shared" si="1559"/>
        <v>0</v>
      </c>
      <c r="IE109" s="296">
        <f t="shared" si="1560"/>
        <v>0</v>
      </c>
      <c r="IF109" s="296"/>
      <c r="IG109" s="261" t="str">
        <f t="shared" si="1561"/>
        <v/>
      </c>
      <c r="II109" s="274"/>
      <c r="IJ109" s="239" t="str">
        <f>IF(II109="","",VLOOKUP(II109,Language!$D$5:$E$100,2,0))</f>
        <v/>
      </c>
      <c r="IK109" s="275"/>
      <c r="IL109" s="239" t="str">
        <f>IF(IK109="","",VLOOKUP(IK109,Language!$D$5:$E$100,2,0))</f>
        <v/>
      </c>
      <c r="IM109" s="311"/>
      <c r="IN109" s="312"/>
      <c r="IO109" s="295"/>
      <c r="IP109" s="295"/>
      <c r="IQ109" s="296">
        <f t="shared" si="1562"/>
        <v>0</v>
      </c>
      <c r="IR109" s="296">
        <f t="shared" si="1563"/>
        <v>0</v>
      </c>
      <c r="IS109" s="296"/>
      <c r="IT109" s="261" t="str">
        <f t="shared" si="1564"/>
        <v/>
      </c>
      <c r="IV109" s="274"/>
      <c r="IW109" s="239" t="str">
        <f>IF(IV109="","",VLOOKUP(IV109,Language!$D$5:$E$100,2,0))</f>
        <v/>
      </c>
      <c r="IX109" s="275"/>
      <c r="IY109" s="239" t="str">
        <f>IF(IX109="","",VLOOKUP(IX109,Language!$D$5:$E$100,2,0))</f>
        <v/>
      </c>
      <c r="IZ109" s="311"/>
      <c r="JA109" s="312"/>
      <c r="JB109" s="295"/>
      <c r="JC109" s="295"/>
      <c r="JD109" s="296">
        <f t="shared" si="1565"/>
        <v>0</v>
      </c>
      <c r="JE109" s="296">
        <f t="shared" si="1566"/>
        <v>0</v>
      </c>
      <c r="JF109" s="296"/>
      <c r="JG109" s="261" t="str">
        <f t="shared" si="1567"/>
        <v/>
      </c>
      <c r="JI109" s="274"/>
      <c r="JJ109" s="239" t="str">
        <f>IF(JI109="","",VLOOKUP(JI109,Language!$D$5:$E$100,2,0))</f>
        <v/>
      </c>
      <c r="JK109" s="275"/>
      <c r="JL109" s="239" t="str">
        <f>IF(JK109="","",VLOOKUP(JK109,Language!$D$5:$E$100,2,0))</f>
        <v/>
      </c>
      <c r="JM109" s="311"/>
      <c r="JN109" s="312"/>
      <c r="JO109" s="295"/>
      <c r="JP109" s="295"/>
      <c r="JQ109" s="296">
        <f t="shared" si="1568"/>
        <v>0</v>
      </c>
      <c r="JR109" s="296">
        <f t="shared" si="1569"/>
        <v>0</v>
      </c>
      <c r="JS109" s="296"/>
      <c r="JT109" s="261" t="str">
        <f t="shared" si="1570"/>
        <v/>
      </c>
      <c r="JV109" s="274"/>
      <c r="JW109" s="239" t="str">
        <f>IF(JV109="","",VLOOKUP(JV109,Language!$D$5:$E$100,2,0))</f>
        <v/>
      </c>
      <c r="JX109" s="275"/>
      <c r="JY109" s="239" t="str">
        <f>IF(JX109="","",VLOOKUP(JX109,Language!$D$5:$E$100,2,0))</f>
        <v/>
      </c>
      <c r="JZ109" s="311"/>
      <c r="KA109" s="312"/>
      <c r="KB109" s="295"/>
      <c r="KC109" s="295"/>
      <c r="KD109" s="296">
        <f t="shared" si="1571"/>
        <v>0</v>
      </c>
      <c r="KE109" s="296">
        <f t="shared" si="1572"/>
        <v>0</v>
      </c>
      <c r="KF109" s="296"/>
      <c r="KG109" s="261" t="str">
        <f t="shared" si="1573"/>
        <v/>
      </c>
      <c r="KI109" s="274"/>
      <c r="KJ109" s="239" t="str">
        <f>IF(KI109="","",VLOOKUP(KI109,Language!$D$5:$E$100,2,0))</f>
        <v/>
      </c>
      <c r="KK109" s="275"/>
      <c r="KL109" s="239" t="str">
        <f>IF(KK109="","",VLOOKUP(KK109,Language!$D$5:$E$100,2,0))</f>
        <v/>
      </c>
      <c r="KM109" s="311"/>
      <c r="KN109" s="312"/>
      <c r="KO109" s="295"/>
      <c r="KP109" s="295"/>
      <c r="KQ109" s="296">
        <f t="shared" si="1574"/>
        <v>0</v>
      </c>
      <c r="KR109" s="296">
        <f t="shared" si="1575"/>
        <v>0</v>
      </c>
      <c r="KS109" s="296"/>
      <c r="KT109" s="261" t="str">
        <f t="shared" si="1576"/>
        <v/>
      </c>
      <c r="KV109" s="274"/>
      <c r="KW109" s="239" t="str">
        <f>IF(KV109="","",VLOOKUP(KV109,Language!$D$5:$E$100,2,0))</f>
        <v/>
      </c>
      <c r="KX109" s="275"/>
      <c r="KY109" s="239" t="str">
        <f>IF(KX109="","",VLOOKUP(KX109,Language!$D$5:$E$100,2,0))</f>
        <v/>
      </c>
      <c r="KZ109" s="311"/>
      <c r="LA109" s="312"/>
      <c r="LB109" s="295"/>
      <c r="LC109" s="295"/>
      <c r="LD109" s="296">
        <f t="shared" si="1577"/>
        <v>0</v>
      </c>
      <c r="LE109" s="296">
        <f t="shared" si="1578"/>
        <v>0</v>
      </c>
      <c r="LF109" s="296"/>
      <c r="LG109" s="261" t="str">
        <f t="shared" si="1579"/>
        <v/>
      </c>
      <c r="LI109" s="274"/>
      <c r="LJ109" s="239" t="str">
        <f>IF(LI109="","",VLOOKUP(LI109,Language!$D$5:$E$100,2,0))</f>
        <v/>
      </c>
      <c r="LK109" s="275"/>
      <c r="LL109" s="239" t="str">
        <f>IF(LK109="","",VLOOKUP(LK109,Language!$D$5:$E$100,2,0))</f>
        <v/>
      </c>
      <c r="LM109" s="311"/>
      <c r="LN109" s="312"/>
      <c r="LO109" s="295"/>
      <c r="LP109" s="295"/>
      <c r="LQ109" s="296">
        <f t="shared" si="1580"/>
        <v>0</v>
      </c>
      <c r="LR109" s="296">
        <f t="shared" si="1581"/>
        <v>0</v>
      </c>
      <c r="LS109" s="296"/>
      <c r="LT109" s="261" t="str">
        <f t="shared" si="1582"/>
        <v/>
      </c>
      <c r="LV109" s="274"/>
      <c r="LW109" s="239" t="str">
        <f>IF(LV109="","",VLOOKUP(LV109,Language!$D$5:$E$100,2,0))</f>
        <v/>
      </c>
      <c r="LX109" s="275"/>
      <c r="LY109" s="239" t="str">
        <f>IF(LX109="","",VLOOKUP(LX109,Language!$D$5:$E$100,2,0))</f>
        <v/>
      </c>
      <c r="LZ109" s="311"/>
      <c r="MA109" s="312"/>
      <c r="MB109" s="295"/>
      <c r="MC109" s="295"/>
      <c r="MD109" s="296">
        <f t="shared" si="1583"/>
        <v>0</v>
      </c>
      <c r="ME109" s="296">
        <f t="shared" si="1584"/>
        <v>0</v>
      </c>
      <c r="MF109" s="296"/>
      <c r="MG109" s="261" t="str">
        <f t="shared" si="1585"/>
        <v/>
      </c>
    </row>
    <row r="110" spans="1:345" s="231" customFormat="1" x14ac:dyDescent="0.25">
      <c r="A110" s="235"/>
      <c r="B110" s="238" t="str">
        <f>IF(C110="","",INDEX(Groups!$C$7:$C$65,MATCH(C110,Groups!$D$7:$D$65,0)))</f>
        <v/>
      </c>
      <c r="C110" s="239" t="str">
        <f>'World Cup'!$K$60</f>
        <v/>
      </c>
      <c r="D110" s="240" t="str">
        <f>IF(E110="","",INDEX(Groups!$C$7:$C$65,MATCH(E110,Groups!$D$7:$D$65,0)))</f>
        <v/>
      </c>
      <c r="E110" s="239" t="str">
        <f>'World Cup'!$L$60</f>
        <v/>
      </c>
      <c r="F110" s="241" t="str">
        <f>IF(AND('World Cup'!$K$61&lt;&gt;"",'World Cup'!$L$61&lt;&gt;""),'World Cup'!$K$61+IF(AND('World Cup'!$K$63&lt;&gt;"",'World Cup'!$L$63&lt;&gt;"",'World Cup'!$K$61='World Cup'!$L$61),'World Cup'!$K$63,0),"")</f>
        <v/>
      </c>
      <c r="G110" s="242" t="str">
        <f>IF(AND('World Cup'!$K$61&lt;&gt;"",'World Cup'!$L$61&lt;&gt;""),'World Cup'!$L$61+IF(AND('World Cup'!$K$63&lt;&gt;"",'World Cup'!$L$63&lt;&gt;"",'World Cup'!$K$61='World Cup'!$L$61),'World Cup'!$L$63,0),"")</f>
        <v/>
      </c>
      <c r="I110" s="274"/>
      <c r="J110" s="239" t="str">
        <f>IF(I110="","",VLOOKUP(I110,Language!$D$5:$E$100,2,0))</f>
        <v/>
      </c>
      <c r="K110" s="275"/>
      <c r="L110" s="239" t="str">
        <f>IF(K110="","",VLOOKUP(K110,Language!$D$5:$E$100,2,0))</f>
        <v/>
      </c>
      <c r="M110" s="311"/>
      <c r="N110" s="312"/>
      <c r="O110" s="295"/>
      <c r="P110" s="295"/>
      <c r="Q110" s="296">
        <f t="shared" si="1508"/>
        <v>0</v>
      </c>
      <c r="R110" s="296">
        <f t="shared" si="1509"/>
        <v>0</v>
      </c>
      <c r="S110" s="296"/>
      <c r="T110" s="261" t="str">
        <f t="shared" si="1510"/>
        <v/>
      </c>
      <c r="V110" s="274"/>
      <c r="W110" s="239" t="str">
        <f>IF(V110="","",VLOOKUP(V110,Language!$D$5:$E$100,2,0))</f>
        <v/>
      </c>
      <c r="X110" s="275"/>
      <c r="Y110" s="239" t="str">
        <f>IF(X110="","",VLOOKUP(X110,Language!$D$5:$E$100,2,0))</f>
        <v/>
      </c>
      <c r="Z110" s="311"/>
      <c r="AA110" s="312"/>
      <c r="AB110" s="295"/>
      <c r="AC110" s="295"/>
      <c r="AD110" s="296">
        <f t="shared" si="1511"/>
        <v>0</v>
      </c>
      <c r="AE110" s="296">
        <f t="shared" si="1512"/>
        <v>0</v>
      </c>
      <c r="AF110" s="296"/>
      <c r="AG110" s="261" t="str">
        <f t="shared" si="1513"/>
        <v/>
      </c>
      <c r="AI110" s="274"/>
      <c r="AJ110" s="239" t="str">
        <f>IF(AI110="","",VLOOKUP(AI110,Language!$D$5:$E$100,2,0))</f>
        <v/>
      </c>
      <c r="AK110" s="275"/>
      <c r="AL110" s="239" t="str">
        <f>IF(AK110="","",VLOOKUP(AK110,Language!$D$5:$E$100,2,0))</f>
        <v/>
      </c>
      <c r="AM110" s="311"/>
      <c r="AN110" s="312"/>
      <c r="AO110" s="295"/>
      <c r="AP110" s="295"/>
      <c r="AQ110" s="296">
        <f t="shared" si="1514"/>
        <v>0</v>
      </c>
      <c r="AR110" s="296">
        <f t="shared" si="1515"/>
        <v>0</v>
      </c>
      <c r="AS110" s="296"/>
      <c r="AT110" s="261" t="str">
        <f t="shared" si="1516"/>
        <v/>
      </c>
      <c r="AV110" s="274"/>
      <c r="AW110" s="239" t="str">
        <f>IF(AV110="","",VLOOKUP(AV110,Language!$D$5:$E$100,2,0))</f>
        <v/>
      </c>
      <c r="AX110" s="275"/>
      <c r="AY110" s="239" t="str">
        <f>IF(AX110="","",VLOOKUP(AX110,Language!$D$5:$E$100,2,0))</f>
        <v/>
      </c>
      <c r="AZ110" s="311"/>
      <c r="BA110" s="312"/>
      <c r="BB110" s="295"/>
      <c r="BC110" s="295"/>
      <c r="BD110" s="296">
        <f t="shared" si="1517"/>
        <v>0</v>
      </c>
      <c r="BE110" s="296">
        <f t="shared" si="1518"/>
        <v>0</v>
      </c>
      <c r="BF110" s="296"/>
      <c r="BG110" s="261" t="str">
        <f t="shared" si="1519"/>
        <v/>
      </c>
      <c r="BI110" s="274"/>
      <c r="BJ110" s="239" t="str">
        <f>IF(BI110="","",VLOOKUP(BI110,Language!$D$5:$E$100,2,0))</f>
        <v/>
      </c>
      <c r="BK110" s="275"/>
      <c r="BL110" s="239" t="str">
        <f>IF(BK110="","",VLOOKUP(BK110,Language!$D$5:$E$100,2,0))</f>
        <v/>
      </c>
      <c r="BM110" s="311"/>
      <c r="BN110" s="312"/>
      <c r="BO110" s="295"/>
      <c r="BP110" s="295"/>
      <c r="BQ110" s="296">
        <f t="shared" si="1520"/>
        <v>0</v>
      </c>
      <c r="BR110" s="296">
        <f t="shared" si="1521"/>
        <v>0</v>
      </c>
      <c r="BS110" s="296"/>
      <c r="BT110" s="261" t="str">
        <f t="shared" si="1522"/>
        <v/>
      </c>
      <c r="BV110" s="274"/>
      <c r="BW110" s="239" t="str">
        <f>IF(BV110="","",VLOOKUP(BV110,Language!$D$5:$E$100,2,0))</f>
        <v/>
      </c>
      <c r="BX110" s="275"/>
      <c r="BY110" s="239" t="str">
        <f>IF(BX110="","",VLOOKUP(BX110,Language!$D$5:$E$100,2,0))</f>
        <v/>
      </c>
      <c r="BZ110" s="311"/>
      <c r="CA110" s="312"/>
      <c r="CB110" s="295"/>
      <c r="CC110" s="295"/>
      <c r="CD110" s="296">
        <f t="shared" si="1523"/>
        <v>0</v>
      </c>
      <c r="CE110" s="296">
        <f t="shared" si="1524"/>
        <v>0</v>
      </c>
      <c r="CF110" s="296"/>
      <c r="CG110" s="261" t="str">
        <f t="shared" si="1525"/>
        <v/>
      </c>
      <c r="CI110" s="274"/>
      <c r="CJ110" s="239" t="str">
        <f>IF(CI110="","",VLOOKUP(CI110,Language!$D$5:$E$100,2,0))</f>
        <v/>
      </c>
      <c r="CK110" s="275"/>
      <c r="CL110" s="239" t="str">
        <f>IF(CK110="","",VLOOKUP(CK110,Language!$D$5:$E$100,2,0))</f>
        <v/>
      </c>
      <c r="CM110" s="311"/>
      <c r="CN110" s="312"/>
      <c r="CO110" s="295"/>
      <c r="CP110" s="295"/>
      <c r="CQ110" s="296">
        <f t="shared" si="1526"/>
        <v>0</v>
      </c>
      <c r="CR110" s="296">
        <f t="shared" si="1527"/>
        <v>0</v>
      </c>
      <c r="CS110" s="296"/>
      <c r="CT110" s="261" t="str">
        <f t="shared" si="1528"/>
        <v/>
      </c>
      <c r="CV110" s="274"/>
      <c r="CW110" s="239" t="str">
        <f>IF(CV110="","",VLOOKUP(CV110,Language!$D$5:$E$100,2,0))</f>
        <v/>
      </c>
      <c r="CX110" s="275"/>
      <c r="CY110" s="239" t="str">
        <f>IF(CX110="","",VLOOKUP(CX110,Language!$D$5:$E$100,2,0))</f>
        <v/>
      </c>
      <c r="CZ110" s="311"/>
      <c r="DA110" s="312"/>
      <c r="DB110" s="295"/>
      <c r="DC110" s="295"/>
      <c r="DD110" s="296">
        <f t="shared" si="1529"/>
        <v>0</v>
      </c>
      <c r="DE110" s="296">
        <f t="shared" si="1530"/>
        <v>0</v>
      </c>
      <c r="DF110" s="296"/>
      <c r="DG110" s="261" t="str">
        <f t="shared" si="1531"/>
        <v/>
      </c>
      <c r="DI110" s="274"/>
      <c r="DJ110" s="239" t="str">
        <f>IF(DI110="","",VLOOKUP(DI110,Language!$D$5:$E$100,2,0))</f>
        <v/>
      </c>
      <c r="DK110" s="275"/>
      <c r="DL110" s="239" t="str">
        <f>IF(DK110="","",VLOOKUP(DK110,Language!$D$5:$E$100,2,0))</f>
        <v/>
      </c>
      <c r="DM110" s="311"/>
      <c r="DN110" s="312"/>
      <c r="DO110" s="295"/>
      <c r="DP110" s="295"/>
      <c r="DQ110" s="296">
        <f t="shared" si="1532"/>
        <v>0</v>
      </c>
      <c r="DR110" s="296">
        <f t="shared" si="1533"/>
        <v>0</v>
      </c>
      <c r="DS110" s="296"/>
      <c r="DT110" s="261" t="str">
        <f t="shared" si="1534"/>
        <v/>
      </c>
      <c r="DV110" s="274"/>
      <c r="DW110" s="239" t="str">
        <f>IF(DV110="","",VLOOKUP(DV110,Language!$D$5:$E$100,2,0))</f>
        <v/>
      </c>
      <c r="DX110" s="275"/>
      <c r="DY110" s="239" t="str">
        <f>IF(DX110="","",VLOOKUP(DX110,Language!$D$5:$E$100,2,0))</f>
        <v/>
      </c>
      <c r="DZ110" s="311"/>
      <c r="EA110" s="312"/>
      <c r="EB110" s="295"/>
      <c r="EC110" s="295"/>
      <c r="ED110" s="296">
        <f t="shared" si="1535"/>
        <v>0</v>
      </c>
      <c r="EE110" s="296">
        <f t="shared" si="1536"/>
        <v>0</v>
      </c>
      <c r="EF110" s="296"/>
      <c r="EG110" s="261" t="str">
        <f t="shared" si="1537"/>
        <v/>
      </c>
      <c r="EI110" s="274"/>
      <c r="EJ110" s="239" t="str">
        <f>IF(EI110="","",VLOOKUP(EI110,Language!$D$5:$E$100,2,0))</f>
        <v/>
      </c>
      <c r="EK110" s="275"/>
      <c r="EL110" s="239" t="str">
        <f>IF(EK110="","",VLOOKUP(EK110,Language!$D$5:$E$100,2,0))</f>
        <v/>
      </c>
      <c r="EM110" s="311"/>
      <c r="EN110" s="312"/>
      <c r="EO110" s="295"/>
      <c r="EP110" s="295"/>
      <c r="EQ110" s="296">
        <f t="shared" si="1538"/>
        <v>0</v>
      </c>
      <c r="ER110" s="296">
        <f t="shared" si="1539"/>
        <v>0</v>
      </c>
      <c r="ES110" s="296"/>
      <c r="ET110" s="261" t="str">
        <f t="shared" si="1540"/>
        <v/>
      </c>
      <c r="EV110" s="274"/>
      <c r="EW110" s="239" t="str">
        <f>IF(EV110="","",VLOOKUP(EV110,Language!$D$5:$E$100,2,0))</f>
        <v/>
      </c>
      <c r="EX110" s="275"/>
      <c r="EY110" s="239" t="str">
        <f>IF(EX110="","",VLOOKUP(EX110,Language!$D$5:$E$100,2,0))</f>
        <v/>
      </c>
      <c r="EZ110" s="311"/>
      <c r="FA110" s="312"/>
      <c r="FB110" s="295"/>
      <c r="FC110" s="295"/>
      <c r="FD110" s="296">
        <f t="shared" si="1541"/>
        <v>0</v>
      </c>
      <c r="FE110" s="296">
        <f t="shared" si="1542"/>
        <v>0</v>
      </c>
      <c r="FF110" s="296"/>
      <c r="FG110" s="261" t="str">
        <f t="shared" si="1543"/>
        <v/>
      </c>
      <c r="FI110" s="274"/>
      <c r="FJ110" s="239" t="str">
        <f>IF(FI110="","",VLOOKUP(FI110,Language!$D$5:$E$100,2,0))</f>
        <v/>
      </c>
      <c r="FK110" s="275"/>
      <c r="FL110" s="239" t="str">
        <f>IF(FK110="","",VLOOKUP(FK110,Language!$D$5:$E$100,2,0))</f>
        <v/>
      </c>
      <c r="FM110" s="311"/>
      <c r="FN110" s="312"/>
      <c r="FO110" s="295"/>
      <c r="FP110" s="295"/>
      <c r="FQ110" s="296">
        <f t="shared" si="1544"/>
        <v>0</v>
      </c>
      <c r="FR110" s="296">
        <f t="shared" si="1545"/>
        <v>0</v>
      </c>
      <c r="FS110" s="296"/>
      <c r="FT110" s="261" t="str">
        <f t="shared" si="1546"/>
        <v/>
      </c>
      <c r="FV110" s="274"/>
      <c r="FW110" s="239" t="str">
        <f>IF(FV110="","",VLOOKUP(FV110,Language!$D$5:$E$100,2,0))</f>
        <v/>
      </c>
      <c r="FX110" s="275"/>
      <c r="FY110" s="239" t="str">
        <f>IF(FX110="","",VLOOKUP(FX110,Language!$D$5:$E$100,2,0))</f>
        <v/>
      </c>
      <c r="FZ110" s="311"/>
      <c r="GA110" s="312"/>
      <c r="GB110" s="295"/>
      <c r="GC110" s="295"/>
      <c r="GD110" s="296">
        <f t="shared" si="1547"/>
        <v>0</v>
      </c>
      <c r="GE110" s="296">
        <f t="shared" si="1548"/>
        <v>0</v>
      </c>
      <c r="GF110" s="296"/>
      <c r="GG110" s="261" t="str">
        <f t="shared" si="1549"/>
        <v/>
      </c>
      <c r="GI110" s="274"/>
      <c r="GJ110" s="239" t="str">
        <f>IF(GI110="","",VLOOKUP(GI110,Language!$D$5:$E$100,2,0))</f>
        <v/>
      </c>
      <c r="GK110" s="275"/>
      <c r="GL110" s="239" t="str">
        <f>IF(GK110="","",VLOOKUP(GK110,Language!$D$5:$E$100,2,0))</f>
        <v/>
      </c>
      <c r="GM110" s="311"/>
      <c r="GN110" s="312"/>
      <c r="GO110" s="295"/>
      <c r="GP110" s="295"/>
      <c r="GQ110" s="296">
        <f t="shared" si="1550"/>
        <v>0</v>
      </c>
      <c r="GR110" s="296">
        <f t="shared" si="1551"/>
        <v>0</v>
      </c>
      <c r="GS110" s="296"/>
      <c r="GT110" s="261" t="str">
        <f t="shared" si="1552"/>
        <v/>
      </c>
      <c r="GV110" s="274"/>
      <c r="GW110" s="239" t="str">
        <f>IF(GV110="","",VLOOKUP(GV110,Language!$D$5:$E$100,2,0))</f>
        <v/>
      </c>
      <c r="GX110" s="275"/>
      <c r="GY110" s="239" t="str">
        <f>IF(GX110="","",VLOOKUP(GX110,Language!$D$5:$E$100,2,0))</f>
        <v/>
      </c>
      <c r="GZ110" s="311"/>
      <c r="HA110" s="312"/>
      <c r="HB110" s="295"/>
      <c r="HC110" s="295"/>
      <c r="HD110" s="296">
        <f t="shared" si="1553"/>
        <v>0</v>
      </c>
      <c r="HE110" s="296">
        <f t="shared" si="1554"/>
        <v>0</v>
      </c>
      <c r="HF110" s="296"/>
      <c r="HG110" s="261" t="str">
        <f t="shared" si="1555"/>
        <v/>
      </c>
      <c r="HI110" s="274"/>
      <c r="HJ110" s="239" t="str">
        <f>IF(HI110="","",VLOOKUP(HI110,Language!$D$5:$E$100,2,0))</f>
        <v/>
      </c>
      <c r="HK110" s="275"/>
      <c r="HL110" s="239" t="str">
        <f>IF(HK110="","",VLOOKUP(HK110,Language!$D$5:$E$100,2,0))</f>
        <v/>
      </c>
      <c r="HM110" s="311"/>
      <c r="HN110" s="312"/>
      <c r="HO110" s="295"/>
      <c r="HP110" s="295"/>
      <c r="HQ110" s="296">
        <f t="shared" si="1556"/>
        <v>0</v>
      </c>
      <c r="HR110" s="296">
        <f t="shared" si="1557"/>
        <v>0</v>
      </c>
      <c r="HS110" s="296"/>
      <c r="HT110" s="261" t="str">
        <f t="shared" si="1558"/>
        <v/>
      </c>
      <c r="HV110" s="274"/>
      <c r="HW110" s="239" t="str">
        <f>IF(HV110="","",VLOOKUP(HV110,Language!$D$5:$E$100,2,0))</f>
        <v/>
      </c>
      <c r="HX110" s="275"/>
      <c r="HY110" s="239" t="str">
        <f>IF(HX110="","",VLOOKUP(HX110,Language!$D$5:$E$100,2,0))</f>
        <v/>
      </c>
      <c r="HZ110" s="311"/>
      <c r="IA110" s="312"/>
      <c r="IB110" s="295"/>
      <c r="IC110" s="295"/>
      <c r="ID110" s="296">
        <f t="shared" si="1559"/>
        <v>0</v>
      </c>
      <c r="IE110" s="296">
        <f t="shared" si="1560"/>
        <v>0</v>
      </c>
      <c r="IF110" s="296"/>
      <c r="IG110" s="261" t="str">
        <f t="shared" si="1561"/>
        <v/>
      </c>
      <c r="II110" s="274"/>
      <c r="IJ110" s="239" t="str">
        <f>IF(II110="","",VLOOKUP(II110,Language!$D$5:$E$100,2,0))</f>
        <v/>
      </c>
      <c r="IK110" s="275"/>
      <c r="IL110" s="239" t="str">
        <f>IF(IK110="","",VLOOKUP(IK110,Language!$D$5:$E$100,2,0))</f>
        <v/>
      </c>
      <c r="IM110" s="311"/>
      <c r="IN110" s="312"/>
      <c r="IO110" s="295"/>
      <c r="IP110" s="295"/>
      <c r="IQ110" s="296">
        <f t="shared" si="1562"/>
        <v>0</v>
      </c>
      <c r="IR110" s="296">
        <f t="shared" si="1563"/>
        <v>0</v>
      </c>
      <c r="IS110" s="296"/>
      <c r="IT110" s="261" t="str">
        <f t="shared" si="1564"/>
        <v/>
      </c>
      <c r="IV110" s="274"/>
      <c r="IW110" s="239" t="str">
        <f>IF(IV110="","",VLOOKUP(IV110,Language!$D$5:$E$100,2,0))</f>
        <v/>
      </c>
      <c r="IX110" s="275"/>
      <c r="IY110" s="239" t="str">
        <f>IF(IX110="","",VLOOKUP(IX110,Language!$D$5:$E$100,2,0))</f>
        <v/>
      </c>
      <c r="IZ110" s="311"/>
      <c r="JA110" s="312"/>
      <c r="JB110" s="295"/>
      <c r="JC110" s="295"/>
      <c r="JD110" s="296">
        <f t="shared" si="1565"/>
        <v>0</v>
      </c>
      <c r="JE110" s="296">
        <f t="shared" si="1566"/>
        <v>0</v>
      </c>
      <c r="JF110" s="296"/>
      <c r="JG110" s="261" t="str">
        <f t="shared" si="1567"/>
        <v/>
      </c>
      <c r="JI110" s="274"/>
      <c r="JJ110" s="239" t="str">
        <f>IF(JI110="","",VLOOKUP(JI110,Language!$D$5:$E$100,2,0))</f>
        <v/>
      </c>
      <c r="JK110" s="275"/>
      <c r="JL110" s="239" t="str">
        <f>IF(JK110="","",VLOOKUP(JK110,Language!$D$5:$E$100,2,0))</f>
        <v/>
      </c>
      <c r="JM110" s="311"/>
      <c r="JN110" s="312"/>
      <c r="JO110" s="295"/>
      <c r="JP110" s="295"/>
      <c r="JQ110" s="296">
        <f t="shared" si="1568"/>
        <v>0</v>
      </c>
      <c r="JR110" s="296">
        <f t="shared" si="1569"/>
        <v>0</v>
      </c>
      <c r="JS110" s="296"/>
      <c r="JT110" s="261" t="str">
        <f t="shared" si="1570"/>
        <v/>
      </c>
      <c r="JV110" s="274"/>
      <c r="JW110" s="239" t="str">
        <f>IF(JV110="","",VLOOKUP(JV110,Language!$D$5:$E$100,2,0))</f>
        <v/>
      </c>
      <c r="JX110" s="275"/>
      <c r="JY110" s="239" t="str">
        <f>IF(JX110="","",VLOOKUP(JX110,Language!$D$5:$E$100,2,0))</f>
        <v/>
      </c>
      <c r="JZ110" s="311"/>
      <c r="KA110" s="312"/>
      <c r="KB110" s="295"/>
      <c r="KC110" s="295"/>
      <c r="KD110" s="296">
        <f t="shared" si="1571"/>
        <v>0</v>
      </c>
      <c r="KE110" s="296">
        <f t="shared" si="1572"/>
        <v>0</v>
      </c>
      <c r="KF110" s="296"/>
      <c r="KG110" s="261" t="str">
        <f t="shared" si="1573"/>
        <v/>
      </c>
      <c r="KI110" s="274"/>
      <c r="KJ110" s="239" t="str">
        <f>IF(KI110="","",VLOOKUP(KI110,Language!$D$5:$E$100,2,0))</f>
        <v/>
      </c>
      <c r="KK110" s="275"/>
      <c r="KL110" s="239" t="str">
        <f>IF(KK110="","",VLOOKUP(KK110,Language!$D$5:$E$100,2,0))</f>
        <v/>
      </c>
      <c r="KM110" s="311"/>
      <c r="KN110" s="312"/>
      <c r="KO110" s="295"/>
      <c r="KP110" s="295"/>
      <c r="KQ110" s="296">
        <f t="shared" si="1574"/>
        <v>0</v>
      </c>
      <c r="KR110" s="296">
        <f t="shared" si="1575"/>
        <v>0</v>
      </c>
      <c r="KS110" s="296"/>
      <c r="KT110" s="261" t="str">
        <f t="shared" si="1576"/>
        <v/>
      </c>
      <c r="KV110" s="274"/>
      <c r="KW110" s="239" t="str">
        <f>IF(KV110="","",VLOOKUP(KV110,Language!$D$5:$E$100,2,0))</f>
        <v/>
      </c>
      <c r="KX110" s="275"/>
      <c r="KY110" s="239" t="str">
        <f>IF(KX110="","",VLOOKUP(KX110,Language!$D$5:$E$100,2,0))</f>
        <v/>
      </c>
      <c r="KZ110" s="311"/>
      <c r="LA110" s="312"/>
      <c r="LB110" s="295"/>
      <c r="LC110" s="295"/>
      <c r="LD110" s="296">
        <f t="shared" si="1577"/>
        <v>0</v>
      </c>
      <c r="LE110" s="296">
        <f t="shared" si="1578"/>
        <v>0</v>
      </c>
      <c r="LF110" s="296"/>
      <c r="LG110" s="261" t="str">
        <f t="shared" si="1579"/>
        <v/>
      </c>
      <c r="LI110" s="274"/>
      <c r="LJ110" s="239" t="str">
        <f>IF(LI110="","",VLOOKUP(LI110,Language!$D$5:$E$100,2,0))</f>
        <v/>
      </c>
      <c r="LK110" s="275"/>
      <c r="LL110" s="239" t="str">
        <f>IF(LK110="","",VLOOKUP(LK110,Language!$D$5:$E$100,2,0))</f>
        <v/>
      </c>
      <c r="LM110" s="311"/>
      <c r="LN110" s="312"/>
      <c r="LO110" s="295"/>
      <c r="LP110" s="295"/>
      <c r="LQ110" s="296">
        <f t="shared" si="1580"/>
        <v>0</v>
      </c>
      <c r="LR110" s="296">
        <f t="shared" si="1581"/>
        <v>0</v>
      </c>
      <c r="LS110" s="296"/>
      <c r="LT110" s="261" t="str">
        <f t="shared" si="1582"/>
        <v/>
      </c>
      <c r="LV110" s="274"/>
      <c r="LW110" s="239" t="str">
        <f>IF(LV110="","",VLOOKUP(LV110,Language!$D$5:$E$100,2,0))</f>
        <v/>
      </c>
      <c r="LX110" s="275"/>
      <c r="LY110" s="239" t="str">
        <f>IF(LX110="","",VLOOKUP(LX110,Language!$D$5:$E$100,2,0))</f>
        <v/>
      </c>
      <c r="LZ110" s="311"/>
      <c r="MA110" s="312"/>
      <c r="MB110" s="295"/>
      <c r="MC110" s="295"/>
      <c r="MD110" s="296">
        <f t="shared" si="1583"/>
        <v>0</v>
      </c>
      <c r="ME110" s="296">
        <f t="shared" si="1584"/>
        <v>0</v>
      </c>
      <c r="MF110" s="296"/>
      <c r="MG110" s="261" t="str">
        <f t="shared" si="1585"/>
        <v/>
      </c>
    </row>
    <row r="111" spans="1:345" s="231" customFormat="1" x14ac:dyDescent="0.25">
      <c r="A111" s="235"/>
      <c r="B111" s="238" t="str">
        <f>IF(C111="","",INDEX(Groups!$C$7:$C$65,MATCH(C111,Groups!$D$7:$D$65,0)))</f>
        <v/>
      </c>
      <c r="C111" s="239" t="str">
        <f>'World Cup'!$N$60</f>
        <v/>
      </c>
      <c r="D111" s="240" t="str">
        <f>IF(E111="","",INDEX(Groups!$C$7:$C$65,MATCH(E111,Groups!$D$7:$D$65,0)))</f>
        <v/>
      </c>
      <c r="E111" s="239" t="str">
        <f>'World Cup'!$O$60</f>
        <v/>
      </c>
      <c r="F111" s="241" t="str">
        <f>IF(AND('World Cup'!$N$61&lt;&gt;"",'World Cup'!$O$61&lt;&gt;""),'World Cup'!$N$61+IF(AND('World Cup'!$N$63&lt;&gt;"",'World Cup'!$O$63&lt;&gt;"",'World Cup'!$N$61='World Cup'!$O$61),'World Cup'!$N$63,0),"")</f>
        <v/>
      </c>
      <c r="G111" s="242" t="str">
        <f>IF(AND('World Cup'!$N$61&lt;&gt;"",'World Cup'!$O$61&lt;&gt;""),'World Cup'!$O$61+IF(AND('World Cup'!$N$63&lt;&gt;"",'World Cup'!$O$63&lt;&gt;"",'World Cup'!$N$61='World Cup'!$O$61),'World Cup'!$O$63,0),"")</f>
        <v/>
      </c>
      <c r="I111" s="274"/>
      <c r="J111" s="239" t="str">
        <f>IF(I111="","",VLOOKUP(I111,Language!$D$5:$E$100,2,0))</f>
        <v/>
      </c>
      <c r="K111" s="275"/>
      <c r="L111" s="239" t="str">
        <f>IF(K111="","",VLOOKUP(K111,Language!$D$5:$E$100,2,0))</f>
        <v/>
      </c>
      <c r="M111" s="311"/>
      <c r="N111" s="312"/>
      <c r="O111" s="295"/>
      <c r="P111" s="295"/>
      <c r="Q111" s="296">
        <f t="shared" si="1508"/>
        <v>0</v>
      </c>
      <c r="R111" s="296">
        <f t="shared" si="1509"/>
        <v>0</v>
      </c>
      <c r="S111" s="296"/>
      <c r="T111" s="261" t="str">
        <f t="shared" si="1510"/>
        <v/>
      </c>
      <c r="V111" s="274"/>
      <c r="W111" s="239" t="str">
        <f>IF(V111="","",VLOOKUP(V111,Language!$D$5:$E$100,2,0))</f>
        <v/>
      </c>
      <c r="X111" s="275"/>
      <c r="Y111" s="239" t="str">
        <f>IF(X111="","",VLOOKUP(X111,Language!$D$5:$E$100,2,0))</f>
        <v/>
      </c>
      <c r="Z111" s="311"/>
      <c r="AA111" s="312"/>
      <c r="AB111" s="295"/>
      <c r="AC111" s="295"/>
      <c r="AD111" s="296">
        <f t="shared" si="1511"/>
        <v>0</v>
      </c>
      <c r="AE111" s="296">
        <f t="shared" si="1512"/>
        <v>0</v>
      </c>
      <c r="AF111" s="296"/>
      <c r="AG111" s="261" t="str">
        <f t="shared" si="1513"/>
        <v/>
      </c>
      <c r="AI111" s="274"/>
      <c r="AJ111" s="239" t="str">
        <f>IF(AI111="","",VLOOKUP(AI111,Language!$D$5:$E$100,2,0))</f>
        <v/>
      </c>
      <c r="AK111" s="275"/>
      <c r="AL111" s="239" t="str">
        <f>IF(AK111="","",VLOOKUP(AK111,Language!$D$5:$E$100,2,0))</f>
        <v/>
      </c>
      <c r="AM111" s="311"/>
      <c r="AN111" s="312"/>
      <c r="AO111" s="295"/>
      <c r="AP111" s="295"/>
      <c r="AQ111" s="296">
        <f t="shared" si="1514"/>
        <v>0</v>
      </c>
      <c r="AR111" s="296">
        <f t="shared" si="1515"/>
        <v>0</v>
      </c>
      <c r="AS111" s="296"/>
      <c r="AT111" s="261" t="str">
        <f t="shared" si="1516"/>
        <v/>
      </c>
      <c r="AV111" s="274"/>
      <c r="AW111" s="239" t="str">
        <f>IF(AV111="","",VLOOKUP(AV111,Language!$D$5:$E$100,2,0))</f>
        <v/>
      </c>
      <c r="AX111" s="275"/>
      <c r="AY111" s="239" t="str">
        <f>IF(AX111="","",VLOOKUP(AX111,Language!$D$5:$E$100,2,0))</f>
        <v/>
      </c>
      <c r="AZ111" s="311"/>
      <c r="BA111" s="312"/>
      <c r="BB111" s="295"/>
      <c r="BC111" s="295"/>
      <c r="BD111" s="296">
        <f t="shared" si="1517"/>
        <v>0</v>
      </c>
      <c r="BE111" s="296">
        <f t="shared" si="1518"/>
        <v>0</v>
      </c>
      <c r="BF111" s="296"/>
      <c r="BG111" s="261" t="str">
        <f t="shared" si="1519"/>
        <v/>
      </c>
      <c r="BI111" s="274"/>
      <c r="BJ111" s="239" t="str">
        <f>IF(BI111="","",VLOOKUP(BI111,Language!$D$5:$E$100,2,0))</f>
        <v/>
      </c>
      <c r="BK111" s="275"/>
      <c r="BL111" s="239" t="str">
        <f>IF(BK111="","",VLOOKUP(BK111,Language!$D$5:$E$100,2,0))</f>
        <v/>
      </c>
      <c r="BM111" s="311"/>
      <c r="BN111" s="312"/>
      <c r="BO111" s="295"/>
      <c r="BP111" s="295"/>
      <c r="BQ111" s="296">
        <f t="shared" si="1520"/>
        <v>0</v>
      </c>
      <c r="BR111" s="296">
        <f t="shared" si="1521"/>
        <v>0</v>
      </c>
      <c r="BS111" s="296"/>
      <c r="BT111" s="261" t="str">
        <f t="shared" si="1522"/>
        <v/>
      </c>
      <c r="BV111" s="274"/>
      <c r="BW111" s="239" t="str">
        <f>IF(BV111="","",VLOOKUP(BV111,Language!$D$5:$E$100,2,0))</f>
        <v/>
      </c>
      <c r="BX111" s="275"/>
      <c r="BY111" s="239" t="str">
        <f>IF(BX111="","",VLOOKUP(BX111,Language!$D$5:$E$100,2,0))</f>
        <v/>
      </c>
      <c r="BZ111" s="311"/>
      <c r="CA111" s="312"/>
      <c r="CB111" s="295"/>
      <c r="CC111" s="295"/>
      <c r="CD111" s="296">
        <f t="shared" si="1523"/>
        <v>0</v>
      </c>
      <c r="CE111" s="296">
        <f t="shared" si="1524"/>
        <v>0</v>
      </c>
      <c r="CF111" s="296"/>
      <c r="CG111" s="261" t="str">
        <f t="shared" si="1525"/>
        <v/>
      </c>
      <c r="CI111" s="274"/>
      <c r="CJ111" s="239" t="str">
        <f>IF(CI111="","",VLOOKUP(CI111,Language!$D$5:$E$100,2,0))</f>
        <v/>
      </c>
      <c r="CK111" s="275"/>
      <c r="CL111" s="239" t="str">
        <f>IF(CK111="","",VLOOKUP(CK111,Language!$D$5:$E$100,2,0))</f>
        <v/>
      </c>
      <c r="CM111" s="311"/>
      <c r="CN111" s="312"/>
      <c r="CO111" s="295"/>
      <c r="CP111" s="295"/>
      <c r="CQ111" s="296">
        <f t="shared" si="1526"/>
        <v>0</v>
      </c>
      <c r="CR111" s="296">
        <f t="shared" si="1527"/>
        <v>0</v>
      </c>
      <c r="CS111" s="296"/>
      <c r="CT111" s="261" t="str">
        <f t="shared" si="1528"/>
        <v/>
      </c>
      <c r="CV111" s="274"/>
      <c r="CW111" s="239" t="str">
        <f>IF(CV111="","",VLOOKUP(CV111,Language!$D$5:$E$100,2,0))</f>
        <v/>
      </c>
      <c r="CX111" s="275"/>
      <c r="CY111" s="239" t="str">
        <f>IF(CX111="","",VLOOKUP(CX111,Language!$D$5:$E$100,2,0))</f>
        <v/>
      </c>
      <c r="CZ111" s="311"/>
      <c r="DA111" s="312"/>
      <c r="DB111" s="295"/>
      <c r="DC111" s="295"/>
      <c r="DD111" s="296">
        <f t="shared" si="1529"/>
        <v>0</v>
      </c>
      <c r="DE111" s="296">
        <f t="shared" si="1530"/>
        <v>0</v>
      </c>
      <c r="DF111" s="296"/>
      <c r="DG111" s="261" t="str">
        <f t="shared" si="1531"/>
        <v/>
      </c>
      <c r="DI111" s="274"/>
      <c r="DJ111" s="239" t="str">
        <f>IF(DI111="","",VLOOKUP(DI111,Language!$D$5:$E$100,2,0))</f>
        <v/>
      </c>
      <c r="DK111" s="275"/>
      <c r="DL111" s="239" t="str">
        <f>IF(DK111="","",VLOOKUP(DK111,Language!$D$5:$E$100,2,0))</f>
        <v/>
      </c>
      <c r="DM111" s="311"/>
      <c r="DN111" s="312"/>
      <c r="DO111" s="295"/>
      <c r="DP111" s="295"/>
      <c r="DQ111" s="296">
        <f t="shared" si="1532"/>
        <v>0</v>
      </c>
      <c r="DR111" s="296">
        <f t="shared" si="1533"/>
        <v>0</v>
      </c>
      <c r="DS111" s="296"/>
      <c r="DT111" s="261" t="str">
        <f t="shared" si="1534"/>
        <v/>
      </c>
      <c r="DV111" s="274"/>
      <c r="DW111" s="239" t="str">
        <f>IF(DV111="","",VLOOKUP(DV111,Language!$D$5:$E$100,2,0))</f>
        <v/>
      </c>
      <c r="DX111" s="275"/>
      <c r="DY111" s="239" t="str">
        <f>IF(DX111="","",VLOOKUP(DX111,Language!$D$5:$E$100,2,0))</f>
        <v/>
      </c>
      <c r="DZ111" s="311"/>
      <c r="EA111" s="312"/>
      <c r="EB111" s="295"/>
      <c r="EC111" s="295"/>
      <c r="ED111" s="296">
        <f t="shared" si="1535"/>
        <v>0</v>
      </c>
      <c r="EE111" s="296">
        <f t="shared" si="1536"/>
        <v>0</v>
      </c>
      <c r="EF111" s="296"/>
      <c r="EG111" s="261" t="str">
        <f t="shared" si="1537"/>
        <v/>
      </c>
      <c r="EI111" s="274"/>
      <c r="EJ111" s="239" t="str">
        <f>IF(EI111="","",VLOOKUP(EI111,Language!$D$5:$E$100,2,0))</f>
        <v/>
      </c>
      <c r="EK111" s="275"/>
      <c r="EL111" s="239" t="str">
        <f>IF(EK111="","",VLOOKUP(EK111,Language!$D$5:$E$100,2,0))</f>
        <v/>
      </c>
      <c r="EM111" s="311"/>
      <c r="EN111" s="312"/>
      <c r="EO111" s="295"/>
      <c r="EP111" s="295"/>
      <c r="EQ111" s="296">
        <f t="shared" si="1538"/>
        <v>0</v>
      </c>
      <c r="ER111" s="296">
        <f t="shared" si="1539"/>
        <v>0</v>
      </c>
      <c r="ES111" s="296"/>
      <c r="ET111" s="261" t="str">
        <f t="shared" si="1540"/>
        <v/>
      </c>
      <c r="EV111" s="274"/>
      <c r="EW111" s="239" t="str">
        <f>IF(EV111="","",VLOOKUP(EV111,Language!$D$5:$E$100,2,0))</f>
        <v/>
      </c>
      <c r="EX111" s="275"/>
      <c r="EY111" s="239" t="str">
        <f>IF(EX111="","",VLOOKUP(EX111,Language!$D$5:$E$100,2,0))</f>
        <v/>
      </c>
      <c r="EZ111" s="311"/>
      <c r="FA111" s="312"/>
      <c r="FB111" s="295"/>
      <c r="FC111" s="295"/>
      <c r="FD111" s="296">
        <f t="shared" si="1541"/>
        <v>0</v>
      </c>
      <c r="FE111" s="296">
        <f t="shared" si="1542"/>
        <v>0</v>
      </c>
      <c r="FF111" s="296"/>
      <c r="FG111" s="261" t="str">
        <f t="shared" si="1543"/>
        <v/>
      </c>
      <c r="FI111" s="274"/>
      <c r="FJ111" s="239" t="str">
        <f>IF(FI111="","",VLOOKUP(FI111,Language!$D$5:$E$100,2,0))</f>
        <v/>
      </c>
      <c r="FK111" s="275"/>
      <c r="FL111" s="239" t="str">
        <f>IF(FK111="","",VLOOKUP(FK111,Language!$D$5:$E$100,2,0))</f>
        <v/>
      </c>
      <c r="FM111" s="311"/>
      <c r="FN111" s="312"/>
      <c r="FO111" s="295"/>
      <c r="FP111" s="295"/>
      <c r="FQ111" s="296">
        <f t="shared" si="1544"/>
        <v>0</v>
      </c>
      <c r="FR111" s="296">
        <f t="shared" si="1545"/>
        <v>0</v>
      </c>
      <c r="FS111" s="296"/>
      <c r="FT111" s="261" t="str">
        <f t="shared" si="1546"/>
        <v/>
      </c>
      <c r="FV111" s="274"/>
      <c r="FW111" s="239" t="str">
        <f>IF(FV111="","",VLOOKUP(FV111,Language!$D$5:$E$100,2,0))</f>
        <v/>
      </c>
      <c r="FX111" s="275"/>
      <c r="FY111" s="239" t="str">
        <f>IF(FX111="","",VLOOKUP(FX111,Language!$D$5:$E$100,2,0))</f>
        <v/>
      </c>
      <c r="FZ111" s="311"/>
      <c r="GA111" s="312"/>
      <c r="GB111" s="295"/>
      <c r="GC111" s="295"/>
      <c r="GD111" s="296">
        <f t="shared" si="1547"/>
        <v>0</v>
      </c>
      <c r="GE111" s="296">
        <f t="shared" si="1548"/>
        <v>0</v>
      </c>
      <c r="GF111" s="296"/>
      <c r="GG111" s="261" t="str">
        <f t="shared" si="1549"/>
        <v/>
      </c>
      <c r="GI111" s="274"/>
      <c r="GJ111" s="239" t="str">
        <f>IF(GI111="","",VLOOKUP(GI111,Language!$D$5:$E$100,2,0))</f>
        <v/>
      </c>
      <c r="GK111" s="275"/>
      <c r="GL111" s="239" t="str">
        <f>IF(GK111="","",VLOOKUP(GK111,Language!$D$5:$E$100,2,0))</f>
        <v/>
      </c>
      <c r="GM111" s="311"/>
      <c r="GN111" s="312"/>
      <c r="GO111" s="295"/>
      <c r="GP111" s="295"/>
      <c r="GQ111" s="296">
        <f t="shared" si="1550"/>
        <v>0</v>
      </c>
      <c r="GR111" s="296">
        <f t="shared" si="1551"/>
        <v>0</v>
      </c>
      <c r="GS111" s="296"/>
      <c r="GT111" s="261" t="str">
        <f t="shared" si="1552"/>
        <v/>
      </c>
      <c r="GV111" s="274"/>
      <c r="GW111" s="239" t="str">
        <f>IF(GV111="","",VLOOKUP(GV111,Language!$D$5:$E$100,2,0))</f>
        <v/>
      </c>
      <c r="GX111" s="275"/>
      <c r="GY111" s="239" t="str">
        <f>IF(GX111="","",VLOOKUP(GX111,Language!$D$5:$E$100,2,0))</f>
        <v/>
      </c>
      <c r="GZ111" s="311"/>
      <c r="HA111" s="312"/>
      <c r="HB111" s="295"/>
      <c r="HC111" s="295"/>
      <c r="HD111" s="296">
        <f t="shared" si="1553"/>
        <v>0</v>
      </c>
      <c r="HE111" s="296">
        <f t="shared" si="1554"/>
        <v>0</v>
      </c>
      <c r="HF111" s="296"/>
      <c r="HG111" s="261" t="str">
        <f t="shared" si="1555"/>
        <v/>
      </c>
      <c r="HI111" s="274"/>
      <c r="HJ111" s="239" t="str">
        <f>IF(HI111="","",VLOOKUP(HI111,Language!$D$5:$E$100,2,0))</f>
        <v/>
      </c>
      <c r="HK111" s="275"/>
      <c r="HL111" s="239" t="str">
        <f>IF(HK111="","",VLOOKUP(HK111,Language!$D$5:$E$100,2,0))</f>
        <v/>
      </c>
      <c r="HM111" s="311"/>
      <c r="HN111" s="312"/>
      <c r="HO111" s="295"/>
      <c r="HP111" s="295"/>
      <c r="HQ111" s="296">
        <f t="shared" si="1556"/>
        <v>0</v>
      </c>
      <c r="HR111" s="296">
        <f t="shared" si="1557"/>
        <v>0</v>
      </c>
      <c r="HS111" s="296"/>
      <c r="HT111" s="261" t="str">
        <f t="shared" si="1558"/>
        <v/>
      </c>
      <c r="HV111" s="274"/>
      <c r="HW111" s="239" t="str">
        <f>IF(HV111="","",VLOOKUP(HV111,Language!$D$5:$E$100,2,0))</f>
        <v/>
      </c>
      <c r="HX111" s="275"/>
      <c r="HY111" s="239" t="str">
        <f>IF(HX111="","",VLOOKUP(HX111,Language!$D$5:$E$100,2,0))</f>
        <v/>
      </c>
      <c r="HZ111" s="311"/>
      <c r="IA111" s="312"/>
      <c r="IB111" s="295"/>
      <c r="IC111" s="295"/>
      <c r="ID111" s="296">
        <f t="shared" si="1559"/>
        <v>0</v>
      </c>
      <c r="IE111" s="296">
        <f t="shared" si="1560"/>
        <v>0</v>
      </c>
      <c r="IF111" s="296"/>
      <c r="IG111" s="261" t="str">
        <f t="shared" si="1561"/>
        <v/>
      </c>
      <c r="II111" s="274"/>
      <c r="IJ111" s="239" t="str">
        <f>IF(II111="","",VLOOKUP(II111,Language!$D$5:$E$100,2,0))</f>
        <v/>
      </c>
      <c r="IK111" s="275"/>
      <c r="IL111" s="239" t="str">
        <f>IF(IK111="","",VLOOKUP(IK111,Language!$D$5:$E$100,2,0))</f>
        <v/>
      </c>
      <c r="IM111" s="311"/>
      <c r="IN111" s="312"/>
      <c r="IO111" s="295"/>
      <c r="IP111" s="295"/>
      <c r="IQ111" s="296">
        <f t="shared" si="1562"/>
        <v>0</v>
      </c>
      <c r="IR111" s="296">
        <f t="shared" si="1563"/>
        <v>0</v>
      </c>
      <c r="IS111" s="296"/>
      <c r="IT111" s="261" t="str">
        <f t="shared" si="1564"/>
        <v/>
      </c>
      <c r="IV111" s="274"/>
      <c r="IW111" s="239" t="str">
        <f>IF(IV111="","",VLOOKUP(IV111,Language!$D$5:$E$100,2,0))</f>
        <v/>
      </c>
      <c r="IX111" s="275"/>
      <c r="IY111" s="239" t="str">
        <f>IF(IX111="","",VLOOKUP(IX111,Language!$D$5:$E$100,2,0))</f>
        <v/>
      </c>
      <c r="IZ111" s="311"/>
      <c r="JA111" s="312"/>
      <c r="JB111" s="295"/>
      <c r="JC111" s="295"/>
      <c r="JD111" s="296">
        <f t="shared" si="1565"/>
        <v>0</v>
      </c>
      <c r="JE111" s="296">
        <f t="shared" si="1566"/>
        <v>0</v>
      </c>
      <c r="JF111" s="296"/>
      <c r="JG111" s="261" t="str">
        <f t="shared" si="1567"/>
        <v/>
      </c>
      <c r="JI111" s="274"/>
      <c r="JJ111" s="239" t="str">
        <f>IF(JI111="","",VLOOKUP(JI111,Language!$D$5:$E$100,2,0))</f>
        <v/>
      </c>
      <c r="JK111" s="275"/>
      <c r="JL111" s="239" t="str">
        <f>IF(JK111="","",VLOOKUP(JK111,Language!$D$5:$E$100,2,0))</f>
        <v/>
      </c>
      <c r="JM111" s="311"/>
      <c r="JN111" s="312"/>
      <c r="JO111" s="295"/>
      <c r="JP111" s="295"/>
      <c r="JQ111" s="296">
        <f t="shared" si="1568"/>
        <v>0</v>
      </c>
      <c r="JR111" s="296">
        <f t="shared" si="1569"/>
        <v>0</v>
      </c>
      <c r="JS111" s="296"/>
      <c r="JT111" s="261" t="str">
        <f t="shared" si="1570"/>
        <v/>
      </c>
      <c r="JV111" s="274"/>
      <c r="JW111" s="239" t="str">
        <f>IF(JV111="","",VLOOKUP(JV111,Language!$D$5:$E$100,2,0))</f>
        <v/>
      </c>
      <c r="JX111" s="275"/>
      <c r="JY111" s="239" t="str">
        <f>IF(JX111="","",VLOOKUP(JX111,Language!$D$5:$E$100,2,0))</f>
        <v/>
      </c>
      <c r="JZ111" s="311"/>
      <c r="KA111" s="312"/>
      <c r="KB111" s="295"/>
      <c r="KC111" s="295"/>
      <c r="KD111" s="296">
        <f t="shared" si="1571"/>
        <v>0</v>
      </c>
      <c r="KE111" s="296">
        <f t="shared" si="1572"/>
        <v>0</v>
      </c>
      <c r="KF111" s="296"/>
      <c r="KG111" s="261" t="str">
        <f t="shared" si="1573"/>
        <v/>
      </c>
      <c r="KI111" s="274"/>
      <c r="KJ111" s="239" t="str">
        <f>IF(KI111="","",VLOOKUP(KI111,Language!$D$5:$E$100,2,0))</f>
        <v/>
      </c>
      <c r="KK111" s="275"/>
      <c r="KL111" s="239" t="str">
        <f>IF(KK111="","",VLOOKUP(KK111,Language!$D$5:$E$100,2,0))</f>
        <v/>
      </c>
      <c r="KM111" s="311"/>
      <c r="KN111" s="312"/>
      <c r="KO111" s="295"/>
      <c r="KP111" s="295"/>
      <c r="KQ111" s="296">
        <f t="shared" si="1574"/>
        <v>0</v>
      </c>
      <c r="KR111" s="296">
        <f t="shared" si="1575"/>
        <v>0</v>
      </c>
      <c r="KS111" s="296"/>
      <c r="KT111" s="261" t="str">
        <f t="shared" si="1576"/>
        <v/>
      </c>
      <c r="KV111" s="274"/>
      <c r="KW111" s="239" t="str">
        <f>IF(KV111="","",VLOOKUP(KV111,Language!$D$5:$E$100,2,0))</f>
        <v/>
      </c>
      <c r="KX111" s="275"/>
      <c r="KY111" s="239" t="str">
        <f>IF(KX111="","",VLOOKUP(KX111,Language!$D$5:$E$100,2,0))</f>
        <v/>
      </c>
      <c r="KZ111" s="311"/>
      <c r="LA111" s="312"/>
      <c r="LB111" s="295"/>
      <c r="LC111" s="295"/>
      <c r="LD111" s="296">
        <f t="shared" si="1577"/>
        <v>0</v>
      </c>
      <c r="LE111" s="296">
        <f t="shared" si="1578"/>
        <v>0</v>
      </c>
      <c r="LF111" s="296"/>
      <c r="LG111" s="261" t="str">
        <f t="shared" si="1579"/>
        <v/>
      </c>
      <c r="LI111" s="274"/>
      <c r="LJ111" s="239" t="str">
        <f>IF(LI111="","",VLOOKUP(LI111,Language!$D$5:$E$100,2,0))</f>
        <v/>
      </c>
      <c r="LK111" s="275"/>
      <c r="LL111" s="239" t="str">
        <f>IF(LK111="","",VLOOKUP(LK111,Language!$D$5:$E$100,2,0))</f>
        <v/>
      </c>
      <c r="LM111" s="311"/>
      <c r="LN111" s="312"/>
      <c r="LO111" s="295"/>
      <c r="LP111" s="295"/>
      <c r="LQ111" s="296">
        <f t="shared" si="1580"/>
        <v>0</v>
      </c>
      <c r="LR111" s="296">
        <f t="shared" si="1581"/>
        <v>0</v>
      </c>
      <c r="LS111" s="296"/>
      <c r="LT111" s="261" t="str">
        <f t="shared" si="1582"/>
        <v/>
      </c>
      <c r="LV111" s="274"/>
      <c r="LW111" s="239" t="str">
        <f>IF(LV111="","",VLOOKUP(LV111,Language!$D$5:$E$100,2,0))</f>
        <v/>
      </c>
      <c r="LX111" s="275"/>
      <c r="LY111" s="239" t="str">
        <f>IF(LX111="","",VLOOKUP(LX111,Language!$D$5:$E$100,2,0))</f>
        <v/>
      </c>
      <c r="LZ111" s="311"/>
      <c r="MA111" s="312"/>
      <c r="MB111" s="295"/>
      <c r="MC111" s="295"/>
      <c r="MD111" s="296">
        <f t="shared" si="1583"/>
        <v>0</v>
      </c>
      <c r="ME111" s="296">
        <f t="shared" si="1584"/>
        <v>0</v>
      </c>
      <c r="MF111" s="296"/>
      <c r="MG111" s="261" t="str">
        <f t="shared" si="1585"/>
        <v/>
      </c>
    </row>
    <row r="112" spans="1:345" s="231" customFormat="1" x14ac:dyDescent="0.25">
      <c r="A112" s="235"/>
      <c r="B112" s="238" t="str">
        <f>IF(C112="","",INDEX(Groups!$C$7:$C$65,MATCH(C112,Groups!$D$7:$D$65,0)))</f>
        <v/>
      </c>
      <c r="C112" s="239" t="str">
        <f>'World Cup'!$Q$60</f>
        <v/>
      </c>
      <c r="D112" s="240" t="str">
        <f>IF(E112="","",INDEX(Groups!$C$7:$C$65,MATCH(E112,Groups!$D$7:$D$65,0)))</f>
        <v/>
      </c>
      <c r="E112" s="239" t="str">
        <f>'World Cup'!$R$60</f>
        <v/>
      </c>
      <c r="F112" s="241" t="str">
        <f>IF(AND('World Cup'!$Q$61&lt;&gt;"",'World Cup'!$R$61&lt;&gt;""),'World Cup'!$Q$61+IF(AND('World Cup'!$Q$63&lt;&gt;"",'World Cup'!$R$63&lt;&gt;"",'World Cup'!$Q$61='World Cup'!$R$61),'World Cup'!$Q$63,0),"")</f>
        <v/>
      </c>
      <c r="G112" s="242" t="str">
        <f>IF(AND('World Cup'!$Q$61&lt;&gt;"",'World Cup'!$R$61&lt;&gt;""),'World Cup'!$R$61+IF(AND('World Cup'!$Q$63&lt;&gt;"",'World Cup'!$R$63&lt;&gt;"",'World Cup'!$Q$61='World Cup'!$R$61),'World Cup'!$R$63,0),"")</f>
        <v/>
      </c>
      <c r="I112" s="274"/>
      <c r="J112" s="239" t="str">
        <f>IF(I112="","",VLOOKUP(I112,Language!$D$5:$E$100,2,0))</f>
        <v/>
      </c>
      <c r="K112" s="275"/>
      <c r="L112" s="239" t="str">
        <f>IF(K112="","",VLOOKUP(K112,Language!$D$5:$E$100,2,0))</f>
        <v/>
      </c>
      <c r="M112" s="311"/>
      <c r="N112" s="312"/>
      <c r="O112" s="295"/>
      <c r="P112" s="295"/>
      <c r="Q112" s="296">
        <f t="shared" si="1508"/>
        <v>0</v>
      </c>
      <c r="R112" s="296">
        <f t="shared" si="1509"/>
        <v>0</v>
      </c>
      <c r="S112" s="296"/>
      <c r="T112" s="261" t="str">
        <f t="shared" si="1510"/>
        <v/>
      </c>
      <c r="V112" s="274"/>
      <c r="W112" s="239" t="str">
        <f>IF(V112="","",VLOOKUP(V112,Language!$D$5:$E$100,2,0))</f>
        <v/>
      </c>
      <c r="X112" s="275"/>
      <c r="Y112" s="239" t="str">
        <f>IF(X112="","",VLOOKUP(X112,Language!$D$5:$E$100,2,0))</f>
        <v/>
      </c>
      <c r="Z112" s="311"/>
      <c r="AA112" s="312"/>
      <c r="AB112" s="295"/>
      <c r="AC112" s="295"/>
      <c r="AD112" s="296">
        <f t="shared" si="1511"/>
        <v>0</v>
      </c>
      <c r="AE112" s="296">
        <f t="shared" si="1512"/>
        <v>0</v>
      </c>
      <c r="AF112" s="296"/>
      <c r="AG112" s="261" t="str">
        <f t="shared" si="1513"/>
        <v/>
      </c>
      <c r="AI112" s="274"/>
      <c r="AJ112" s="239" t="str">
        <f>IF(AI112="","",VLOOKUP(AI112,Language!$D$5:$E$100,2,0))</f>
        <v/>
      </c>
      <c r="AK112" s="275"/>
      <c r="AL112" s="239" t="str">
        <f>IF(AK112="","",VLOOKUP(AK112,Language!$D$5:$E$100,2,0))</f>
        <v/>
      </c>
      <c r="AM112" s="311"/>
      <c r="AN112" s="312"/>
      <c r="AO112" s="295"/>
      <c r="AP112" s="295"/>
      <c r="AQ112" s="296">
        <f t="shared" si="1514"/>
        <v>0</v>
      </c>
      <c r="AR112" s="296">
        <f t="shared" si="1515"/>
        <v>0</v>
      </c>
      <c r="AS112" s="296"/>
      <c r="AT112" s="261" t="str">
        <f t="shared" si="1516"/>
        <v/>
      </c>
      <c r="AV112" s="274"/>
      <c r="AW112" s="239" t="str">
        <f>IF(AV112="","",VLOOKUP(AV112,Language!$D$5:$E$100,2,0))</f>
        <v/>
      </c>
      <c r="AX112" s="275"/>
      <c r="AY112" s="239" t="str">
        <f>IF(AX112="","",VLOOKUP(AX112,Language!$D$5:$E$100,2,0))</f>
        <v/>
      </c>
      <c r="AZ112" s="311"/>
      <c r="BA112" s="312"/>
      <c r="BB112" s="295"/>
      <c r="BC112" s="295"/>
      <c r="BD112" s="296">
        <f t="shared" si="1517"/>
        <v>0</v>
      </c>
      <c r="BE112" s="296">
        <f t="shared" si="1518"/>
        <v>0</v>
      </c>
      <c r="BF112" s="296"/>
      <c r="BG112" s="261" t="str">
        <f t="shared" si="1519"/>
        <v/>
      </c>
      <c r="BI112" s="274"/>
      <c r="BJ112" s="239" t="str">
        <f>IF(BI112="","",VLOOKUP(BI112,Language!$D$5:$E$100,2,0))</f>
        <v/>
      </c>
      <c r="BK112" s="275"/>
      <c r="BL112" s="239" t="str">
        <f>IF(BK112="","",VLOOKUP(BK112,Language!$D$5:$E$100,2,0))</f>
        <v/>
      </c>
      <c r="BM112" s="311"/>
      <c r="BN112" s="312"/>
      <c r="BO112" s="295"/>
      <c r="BP112" s="295"/>
      <c r="BQ112" s="296">
        <f t="shared" si="1520"/>
        <v>0</v>
      </c>
      <c r="BR112" s="296">
        <f t="shared" si="1521"/>
        <v>0</v>
      </c>
      <c r="BS112" s="296"/>
      <c r="BT112" s="261" t="str">
        <f t="shared" si="1522"/>
        <v/>
      </c>
      <c r="BV112" s="274"/>
      <c r="BW112" s="239" t="str">
        <f>IF(BV112="","",VLOOKUP(BV112,Language!$D$5:$E$100,2,0))</f>
        <v/>
      </c>
      <c r="BX112" s="275"/>
      <c r="BY112" s="239" t="str">
        <f>IF(BX112="","",VLOOKUP(BX112,Language!$D$5:$E$100,2,0))</f>
        <v/>
      </c>
      <c r="BZ112" s="311"/>
      <c r="CA112" s="312"/>
      <c r="CB112" s="295"/>
      <c r="CC112" s="295"/>
      <c r="CD112" s="296">
        <f t="shared" si="1523"/>
        <v>0</v>
      </c>
      <c r="CE112" s="296">
        <f t="shared" si="1524"/>
        <v>0</v>
      </c>
      <c r="CF112" s="296"/>
      <c r="CG112" s="261" t="str">
        <f t="shared" si="1525"/>
        <v/>
      </c>
      <c r="CI112" s="274"/>
      <c r="CJ112" s="239" t="str">
        <f>IF(CI112="","",VLOOKUP(CI112,Language!$D$5:$E$100,2,0))</f>
        <v/>
      </c>
      <c r="CK112" s="275"/>
      <c r="CL112" s="239" t="str">
        <f>IF(CK112="","",VLOOKUP(CK112,Language!$D$5:$E$100,2,0))</f>
        <v/>
      </c>
      <c r="CM112" s="311"/>
      <c r="CN112" s="312"/>
      <c r="CO112" s="295"/>
      <c r="CP112" s="295"/>
      <c r="CQ112" s="296">
        <f t="shared" si="1526"/>
        <v>0</v>
      </c>
      <c r="CR112" s="296">
        <f t="shared" si="1527"/>
        <v>0</v>
      </c>
      <c r="CS112" s="296"/>
      <c r="CT112" s="261" t="str">
        <f t="shared" si="1528"/>
        <v/>
      </c>
      <c r="CV112" s="274"/>
      <c r="CW112" s="239" t="str">
        <f>IF(CV112="","",VLOOKUP(CV112,Language!$D$5:$E$100,2,0))</f>
        <v/>
      </c>
      <c r="CX112" s="275"/>
      <c r="CY112" s="239" t="str">
        <f>IF(CX112="","",VLOOKUP(CX112,Language!$D$5:$E$100,2,0))</f>
        <v/>
      </c>
      <c r="CZ112" s="311"/>
      <c r="DA112" s="312"/>
      <c r="DB112" s="295"/>
      <c r="DC112" s="295"/>
      <c r="DD112" s="296">
        <f t="shared" si="1529"/>
        <v>0</v>
      </c>
      <c r="DE112" s="296">
        <f t="shared" si="1530"/>
        <v>0</v>
      </c>
      <c r="DF112" s="296"/>
      <c r="DG112" s="261" t="str">
        <f t="shared" si="1531"/>
        <v/>
      </c>
      <c r="DI112" s="274"/>
      <c r="DJ112" s="239" t="str">
        <f>IF(DI112="","",VLOOKUP(DI112,Language!$D$5:$E$100,2,0))</f>
        <v/>
      </c>
      <c r="DK112" s="275"/>
      <c r="DL112" s="239" t="str">
        <f>IF(DK112="","",VLOOKUP(DK112,Language!$D$5:$E$100,2,0))</f>
        <v/>
      </c>
      <c r="DM112" s="311"/>
      <c r="DN112" s="312"/>
      <c r="DO112" s="295"/>
      <c r="DP112" s="295"/>
      <c r="DQ112" s="296">
        <f t="shared" si="1532"/>
        <v>0</v>
      </c>
      <c r="DR112" s="296">
        <f t="shared" si="1533"/>
        <v>0</v>
      </c>
      <c r="DS112" s="296"/>
      <c r="DT112" s="261" t="str">
        <f t="shared" si="1534"/>
        <v/>
      </c>
      <c r="DV112" s="274"/>
      <c r="DW112" s="239" t="str">
        <f>IF(DV112="","",VLOOKUP(DV112,Language!$D$5:$E$100,2,0))</f>
        <v/>
      </c>
      <c r="DX112" s="275"/>
      <c r="DY112" s="239" t="str">
        <f>IF(DX112="","",VLOOKUP(DX112,Language!$D$5:$E$100,2,0))</f>
        <v/>
      </c>
      <c r="DZ112" s="311"/>
      <c r="EA112" s="312"/>
      <c r="EB112" s="295"/>
      <c r="EC112" s="295"/>
      <c r="ED112" s="296">
        <f t="shared" si="1535"/>
        <v>0</v>
      </c>
      <c r="EE112" s="296">
        <f t="shared" si="1536"/>
        <v>0</v>
      </c>
      <c r="EF112" s="296"/>
      <c r="EG112" s="261" t="str">
        <f t="shared" si="1537"/>
        <v/>
      </c>
      <c r="EI112" s="274"/>
      <c r="EJ112" s="239" t="str">
        <f>IF(EI112="","",VLOOKUP(EI112,Language!$D$5:$E$100,2,0))</f>
        <v/>
      </c>
      <c r="EK112" s="275"/>
      <c r="EL112" s="239" t="str">
        <f>IF(EK112="","",VLOOKUP(EK112,Language!$D$5:$E$100,2,0))</f>
        <v/>
      </c>
      <c r="EM112" s="311"/>
      <c r="EN112" s="312"/>
      <c r="EO112" s="295"/>
      <c r="EP112" s="295"/>
      <c r="EQ112" s="296">
        <f t="shared" si="1538"/>
        <v>0</v>
      </c>
      <c r="ER112" s="296">
        <f t="shared" si="1539"/>
        <v>0</v>
      </c>
      <c r="ES112" s="296"/>
      <c r="ET112" s="261" t="str">
        <f t="shared" si="1540"/>
        <v/>
      </c>
      <c r="EV112" s="274"/>
      <c r="EW112" s="239" t="str">
        <f>IF(EV112="","",VLOOKUP(EV112,Language!$D$5:$E$100,2,0))</f>
        <v/>
      </c>
      <c r="EX112" s="275"/>
      <c r="EY112" s="239" t="str">
        <f>IF(EX112="","",VLOOKUP(EX112,Language!$D$5:$E$100,2,0))</f>
        <v/>
      </c>
      <c r="EZ112" s="311"/>
      <c r="FA112" s="312"/>
      <c r="FB112" s="295"/>
      <c r="FC112" s="295"/>
      <c r="FD112" s="296">
        <f t="shared" si="1541"/>
        <v>0</v>
      </c>
      <c r="FE112" s="296">
        <f t="shared" si="1542"/>
        <v>0</v>
      </c>
      <c r="FF112" s="296"/>
      <c r="FG112" s="261" t="str">
        <f t="shared" si="1543"/>
        <v/>
      </c>
      <c r="FI112" s="274"/>
      <c r="FJ112" s="239" t="str">
        <f>IF(FI112="","",VLOOKUP(FI112,Language!$D$5:$E$100,2,0))</f>
        <v/>
      </c>
      <c r="FK112" s="275"/>
      <c r="FL112" s="239" t="str">
        <f>IF(FK112="","",VLOOKUP(FK112,Language!$D$5:$E$100,2,0))</f>
        <v/>
      </c>
      <c r="FM112" s="311"/>
      <c r="FN112" s="312"/>
      <c r="FO112" s="295"/>
      <c r="FP112" s="295"/>
      <c r="FQ112" s="296">
        <f t="shared" si="1544"/>
        <v>0</v>
      </c>
      <c r="FR112" s="296">
        <f t="shared" si="1545"/>
        <v>0</v>
      </c>
      <c r="FS112" s="296"/>
      <c r="FT112" s="261" t="str">
        <f t="shared" si="1546"/>
        <v/>
      </c>
      <c r="FV112" s="274"/>
      <c r="FW112" s="239" t="str">
        <f>IF(FV112="","",VLOOKUP(FV112,Language!$D$5:$E$100,2,0))</f>
        <v/>
      </c>
      <c r="FX112" s="275"/>
      <c r="FY112" s="239" t="str">
        <f>IF(FX112="","",VLOOKUP(FX112,Language!$D$5:$E$100,2,0))</f>
        <v/>
      </c>
      <c r="FZ112" s="311"/>
      <c r="GA112" s="312"/>
      <c r="GB112" s="295"/>
      <c r="GC112" s="295"/>
      <c r="GD112" s="296">
        <f t="shared" si="1547"/>
        <v>0</v>
      </c>
      <c r="GE112" s="296">
        <f t="shared" si="1548"/>
        <v>0</v>
      </c>
      <c r="GF112" s="296"/>
      <c r="GG112" s="261" t="str">
        <f t="shared" si="1549"/>
        <v/>
      </c>
      <c r="GI112" s="274"/>
      <c r="GJ112" s="239" t="str">
        <f>IF(GI112="","",VLOOKUP(GI112,Language!$D$5:$E$100,2,0))</f>
        <v/>
      </c>
      <c r="GK112" s="275"/>
      <c r="GL112" s="239" t="str">
        <f>IF(GK112="","",VLOOKUP(GK112,Language!$D$5:$E$100,2,0))</f>
        <v/>
      </c>
      <c r="GM112" s="311"/>
      <c r="GN112" s="312"/>
      <c r="GO112" s="295"/>
      <c r="GP112" s="295"/>
      <c r="GQ112" s="296">
        <f t="shared" si="1550"/>
        <v>0</v>
      </c>
      <c r="GR112" s="296">
        <f t="shared" si="1551"/>
        <v>0</v>
      </c>
      <c r="GS112" s="296"/>
      <c r="GT112" s="261" t="str">
        <f t="shared" si="1552"/>
        <v/>
      </c>
      <c r="GV112" s="274"/>
      <c r="GW112" s="239" t="str">
        <f>IF(GV112="","",VLOOKUP(GV112,Language!$D$5:$E$100,2,0))</f>
        <v/>
      </c>
      <c r="GX112" s="275"/>
      <c r="GY112" s="239" t="str">
        <f>IF(GX112="","",VLOOKUP(GX112,Language!$D$5:$E$100,2,0))</f>
        <v/>
      </c>
      <c r="GZ112" s="311"/>
      <c r="HA112" s="312"/>
      <c r="HB112" s="295"/>
      <c r="HC112" s="295"/>
      <c r="HD112" s="296">
        <f t="shared" si="1553"/>
        <v>0</v>
      </c>
      <c r="HE112" s="296">
        <f t="shared" si="1554"/>
        <v>0</v>
      </c>
      <c r="HF112" s="296"/>
      <c r="HG112" s="261" t="str">
        <f t="shared" si="1555"/>
        <v/>
      </c>
      <c r="HI112" s="274"/>
      <c r="HJ112" s="239" t="str">
        <f>IF(HI112="","",VLOOKUP(HI112,Language!$D$5:$E$100,2,0))</f>
        <v/>
      </c>
      <c r="HK112" s="275"/>
      <c r="HL112" s="239" t="str">
        <f>IF(HK112="","",VLOOKUP(HK112,Language!$D$5:$E$100,2,0))</f>
        <v/>
      </c>
      <c r="HM112" s="311"/>
      <c r="HN112" s="312"/>
      <c r="HO112" s="295"/>
      <c r="HP112" s="295"/>
      <c r="HQ112" s="296">
        <f t="shared" si="1556"/>
        <v>0</v>
      </c>
      <c r="HR112" s="296">
        <f t="shared" si="1557"/>
        <v>0</v>
      </c>
      <c r="HS112" s="296"/>
      <c r="HT112" s="261" t="str">
        <f t="shared" si="1558"/>
        <v/>
      </c>
      <c r="HV112" s="274"/>
      <c r="HW112" s="239" t="str">
        <f>IF(HV112="","",VLOOKUP(HV112,Language!$D$5:$E$100,2,0))</f>
        <v/>
      </c>
      <c r="HX112" s="275"/>
      <c r="HY112" s="239" t="str">
        <f>IF(HX112="","",VLOOKUP(HX112,Language!$D$5:$E$100,2,0))</f>
        <v/>
      </c>
      <c r="HZ112" s="311"/>
      <c r="IA112" s="312"/>
      <c r="IB112" s="295"/>
      <c r="IC112" s="295"/>
      <c r="ID112" s="296">
        <f t="shared" si="1559"/>
        <v>0</v>
      </c>
      <c r="IE112" s="296">
        <f t="shared" si="1560"/>
        <v>0</v>
      </c>
      <c r="IF112" s="296"/>
      <c r="IG112" s="261" t="str">
        <f t="shared" si="1561"/>
        <v/>
      </c>
      <c r="II112" s="274"/>
      <c r="IJ112" s="239" t="str">
        <f>IF(II112="","",VLOOKUP(II112,Language!$D$5:$E$100,2,0))</f>
        <v/>
      </c>
      <c r="IK112" s="275"/>
      <c r="IL112" s="239" t="str">
        <f>IF(IK112="","",VLOOKUP(IK112,Language!$D$5:$E$100,2,0))</f>
        <v/>
      </c>
      <c r="IM112" s="311"/>
      <c r="IN112" s="312"/>
      <c r="IO112" s="295"/>
      <c r="IP112" s="295"/>
      <c r="IQ112" s="296">
        <f t="shared" si="1562"/>
        <v>0</v>
      </c>
      <c r="IR112" s="296">
        <f t="shared" si="1563"/>
        <v>0</v>
      </c>
      <c r="IS112" s="296"/>
      <c r="IT112" s="261" t="str">
        <f t="shared" si="1564"/>
        <v/>
      </c>
      <c r="IV112" s="274"/>
      <c r="IW112" s="239" t="str">
        <f>IF(IV112="","",VLOOKUP(IV112,Language!$D$5:$E$100,2,0))</f>
        <v/>
      </c>
      <c r="IX112" s="275"/>
      <c r="IY112" s="239" t="str">
        <f>IF(IX112="","",VLOOKUP(IX112,Language!$D$5:$E$100,2,0))</f>
        <v/>
      </c>
      <c r="IZ112" s="311"/>
      <c r="JA112" s="312"/>
      <c r="JB112" s="295"/>
      <c r="JC112" s="295"/>
      <c r="JD112" s="296">
        <f t="shared" si="1565"/>
        <v>0</v>
      </c>
      <c r="JE112" s="296">
        <f t="shared" si="1566"/>
        <v>0</v>
      </c>
      <c r="JF112" s="296"/>
      <c r="JG112" s="261" t="str">
        <f t="shared" si="1567"/>
        <v/>
      </c>
      <c r="JI112" s="274"/>
      <c r="JJ112" s="239" t="str">
        <f>IF(JI112="","",VLOOKUP(JI112,Language!$D$5:$E$100,2,0))</f>
        <v/>
      </c>
      <c r="JK112" s="275"/>
      <c r="JL112" s="239" t="str">
        <f>IF(JK112="","",VLOOKUP(JK112,Language!$D$5:$E$100,2,0))</f>
        <v/>
      </c>
      <c r="JM112" s="311"/>
      <c r="JN112" s="312"/>
      <c r="JO112" s="295"/>
      <c r="JP112" s="295"/>
      <c r="JQ112" s="296">
        <f t="shared" si="1568"/>
        <v>0</v>
      </c>
      <c r="JR112" s="296">
        <f t="shared" si="1569"/>
        <v>0</v>
      </c>
      <c r="JS112" s="296"/>
      <c r="JT112" s="261" t="str">
        <f t="shared" si="1570"/>
        <v/>
      </c>
      <c r="JV112" s="274"/>
      <c r="JW112" s="239" t="str">
        <f>IF(JV112="","",VLOOKUP(JV112,Language!$D$5:$E$100,2,0))</f>
        <v/>
      </c>
      <c r="JX112" s="275"/>
      <c r="JY112" s="239" t="str">
        <f>IF(JX112="","",VLOOKUP(JX112,Language!$D$5:$E$100,2,0))</f>
        <v/>
      </c>
      <c r="JZ112" s="311"/>
      <c r="KA112" s="312"/>
      <c r="KB112" s="295"/>
      <c r="KC112" s="295"/>
      <c r="KD112" s="296">
        <f t="shared" si="1571"/>
        <v>0</v>
      </c>
      <c r="KE112" s="296">
        <f t="shared" si="1572"/>
        <v>0</v>
      </c>
      <c r="KF112" s="296"/>
      <c r="KG112" s="261" t="str">
        <f t="shared" si="1573"/>
        <v/>
      </c>
      <c r="KI112" s="274"/>
      <c r="KJ112" s="239" t="str">
        <f>IF(KI112="","",VLOOKUP(KI112,Language!$D$5:$E$100,2,0))</f>
        <v/>
      </c>
      <c r="KK112" s="275"/>
      <c r="KL112" s="239" t="str">
        <f>IF(KK112="","",VLOOKUP(KK112,Language!$D$5:$E$100,2,0))</f>
        <v/>
      </c>
      <c r="KM112" s="311"/>
      <c r="KN112" s="312"/>
      <c r="KO112" s="295"/>
      <c r="KP112" s="295"/>
      <c r="KQ112" s="296">
        <f t="shared" si="1574"/>
        <v>0</v>
      </c>
      <c r="KR112" s="296">
        <f t="shared" si="1575"/>
        <v>0</v>
      </c>
      <c r="KS112" s="296"/>
      <c r="KT112" s="261" t="str">
        <f t="shared" si="1576"/>
        <v/>
      </c>
      <c r="KV112" s="274"/>
      <c r="KW112" s="239" t="str">
        <f>IF(KV112="","",VLOOKUP(KV112,Language!$D$5:$E$100,2,0))</f>
        <v/>
      </c>
      <c r="KX112" s="275"/>
      <c r="KY112" s="239" t="str">
        <f>IF(KX112="","",VLOOKUP(KX112,Language!$D$5:$E$100,2,0))</f>
        <v/>
      </c>
      <c r="KZ112" s="311"/>
      <c r="LA112" s="312"/>
      <c r="LB112" s="295"/>
      <c r="LC112" s="295"/>
      <c r="LD112" s="296">
        <f t="shared" si="1577"/>
        <v>0</v>
      </c>
      <c r="LE112" s="296">
        <f t="shared" si="1578"/>
        <v>0</v>
      </c>
      <c r="LF112" s="296"/>
      <c r="LG112" s="261" t="str">
        <f t="shared" si="1579"/>
        <v/>
      </c>
      <c r="LI112" s="274"/>
      <c r="LJ112" s="239" t="str">
        <f>IF(LI112="","",VLOOKUP(LI112,Language!$D$5:$E$100,2,0))</f>
        <v/>
      </c>
      <c r="LK112" s="275"/>
      <c r="LL112" s="239" t="str">
        <f>IF(LK112="","",VLOOKUP(LK112,Language!$D$5:$E$100,2,0))</f>
        <v/>
      </c>
      <c r="LM112" s="311"/>
      <c r="LN112" s="312"/>
      <c r="LO112" s="295"/>
      <c r="LP112" s="295"/>
      <c r="LQ112" s="296">
        <f t="shared" si="1580"/>
        <v>0</v>
      </c>
      <c r="LR112" s="296">
        <f t="shared" si="1581"/>
        <v>0</v>
      </c>
      <c r="LS112" s="296"/>
      <c r="LT112" s="261" t="str">
        <f t="shared" si="1582"/>
        <v/>
      </c>
      <c r="LV112" s="274"/>
      <c r="LW112" s="239" t="str">
        <f>IF(LV112="","",VLOOKUP(LV112,Language!$D$5:$E$100,2,0))</f>
        <v/>
      </c>
      <c r="LX112" s="275"/>
      <c r="LY112" s="239" t="str">
        <f>IF(LX112="","",VLOOKUP(LX112,Language!$D$5:$E$100,2,0))</f>
        <v/>
      </c>
      <c r="LZ112" s="311"/>
      <c r="MA112" s="312"/>
      <c r="MB112" s="295"/>
      <c r="MC112" s="295"/>
      <c r="MD112" s="296">
        <f t="shared" si="1583"/>
        <v>0</v>
      </c>
      <c r="ME112" s="296">
        <f t="shared" si="1584"/>
        <v>0</v>
      </c>
      <c r="MF112" s="296"/>
      <c r="MG112" s="261" t="str">
        <f t="shared" si="1585"/>
        <v/>
      </c>
    </row>
    <row r="113" spans="1:345" s="231" customFormat="1" x14ac:dyDescent="0.25">
      <c r="A113" s="235"/>
      <c r="B113" s="238" t="str">
        <f>IF(C113="","",INDEX(Groups!$C$7:$C$65,MATCH(C113,Groups!$D$7:$D$65,0)))</f>
        <v/>
      </c>
      <c r="C113" s="239" t="str">
        <f>'World Cup'!$T$60</f>
        <v/>
      </c>
      <c r="D113" s="240" t="str">
        <f>IF(E113="","",INDEX(Groups!$C$7:$C$65,MATCH(E113,Groups!$D$7:$D$65,0)))</f>
        <v/>
      </c>
      <c r="E113" s="239" t="str">
        <f>'World Cup'!$U$60</f>
        <v/>
      </c>
      <c r="F113" s="241" t="str">
        <f>IF(AND('World Cup'!$T$61&lt;&gt;"",'World Cup'!$U$61&lt;&gt;""),'World Cup'!$T$61+IF(AND('World Cup'!$T$63&lt;&gt;"",'World Cup'!$U$63&lt;&gt;"",'World Cup'!$T$61='World Cup'!$U$61),'World Cup'!$T$63,0),"")</f>
        <v/>
      </c>
      <c r="G113" s="242" t="str">
        <f>IF(AND('World Cup'!$T$61&lt;&gt;"",'World Cup'!$U$61&lt;&gt;""),'World Cup'!$U$61+IF(AND('World Cup'!$T$63&lt;&gt;"",'World Cup'!$U$63&lt;&gt;"",'World Cup'!$T$61='World Cup'!$U$61),'World Cup'!$U$63,0),"")</f>
        <v/>
      </c>
      <c r="I113" s="274"/>
      <c r="J113" s="239" t="str">
        <f>IF(I113="","",VLOOKUP(I113,Language!$D$5:$E$100,2,0))</f>
        <v/>
      </c>
      <c r="K113" s="275"/>
      <c r="L113" s="239" t="str">
        <f>IF(K113="","",VLOOKUP(K113,Language!$D$5:$E$100,2,0))</f>
        <v/>
      </c>
      <c r="M113" s="311"/>
      <c r="N113" s="312"/>
      <c r="O113" s="295"/>
      <c r="P113" s="295"/>
      <c r="Q113" s="296">
        <f t="shared" si="1508"/>
        <v>0</v>
      </c>
      <c r="R113" s="296">
        <f t="shared" si="1509"/>
        <v>0</v>
      </c>
      <c r="S113" s="296"/>
      <c r="T113" s="261" t="str">
        <f t="shared" si="1510"/>
        <v/>
      </c>
      <c r="V113" s="274"/>
      <c r="W113" s="239" t="str">
        <f>IF(V113="","",VLOOKUP(V113,Language!$D$5:$E$100,2,0))</f>
        <v/>
      </c>
      <c r="X113" s="275"/>
      <c r="Y113" s="239" t="str">
        <f>IF(X113="","",VLOOKUP(X113,Language!$D$5:$E$100,2,0))</f>
        <v/>
      </c>
      <c r="Z113" s="311"/>
      <c r="AA113" s="312"/>
      <c r="AB113" s="295"/>
      <c r="AC113" s="295"/>
      <c r="AD113" s="296">
        <f t="shared" si="1511"/>
        <v>0</v>
      </c>
      <c r="AE113" s="296">
        <f t="shared" si="1512"/>
        <v>0</v>
      </c>
      <c r="AF113" s="296"/>
      <c r="AG113" s="261" t="str">
        <f t="shared" si="1513"/>
        <v/>
      </c>
      <c r="AI113" s="274"/>
      <c r="AJ113" s="239" t="str">
        <f>IF(AI113="","",VLOOKUP(AI113,Language!$D$5:$E$100,2,0))</f>
        <v/>
      </c>
      <c r="AK113" s="275"/>
      <c r="AL113" s="239" t="str">
        <f>IF(AK113="","",VLOOKUP(AK113,Language!$D$5:$E$100,2,0))</f>
        <v/>
      </c>
      <c r="AM113" s="311"/>
      <c r="AN113" s="312"/>
      <c r="AO113" s="295"/>
      <c r="AP113" s="295"/>
      <c r="AQ113" s="296">
        <f t="shared" si="1514"/>
        <v>0</v>
      </c>
      <c r="AR113" s="296">
        <f t="shared" si="1515"/>
        <v>0</v>
      </c>
      <c r="AS113" s="296"/>
      <c r="AT113" s="261" t="str">
        <f t="shared" si="1516"/>
        <v/>
      </c>
      <c r="AV113" s="274"/>
      <c r="AW113" s="239" t="str">
        <f>IF(AV113="","",VLOOKUP(AV113,Language!$D$5:$E$100,2,0))</f>
        <v/>
      </c>
      <c r="AX113" s="275"/>
      <c r="AY113" s="239" t="str">
        <f>IF(AX113="","",VLOOKUP(AX113,Language!$D$5:$E$100,2,0))</f>
        <v/>
      </c>
      <c r="AZ113" s="311"/>
      <c r="BA113" s="312"/>
      <c r="BB113" s="295"/>
      <c r="BC113" s="295"/>
      <c r="BD113" s="296">
        <f t="shared" si="1517"/>
        <v>0</v>
      </c>
      <c r="BE113" s="296">
        <f t="shared" si="1518"/>
        <v>0</v>
      </c>
      <c r="BF113" s="296"/>
      <c r="BG113" s="261" t="str">
        <f t="shared" si="1519"/>
        <v/>
      </c>
      <c r="BI113" s="274"/>
      <c r="BJ113" s="239" t="str">
        <f>IF(BI113="","",VLOOKUP(BI113,Language!$D$5:$E$100,2,0))</f>
        <v/>
      </c>
      <c r="BK113" s="275"/>
      <c r="BL113" s="239" t="str">
        <f>IF(BK113="","",VLOOKUP(BK113,Language!$D$5:$E$100,2,0))</f>
        <v/>
      </c>
      <c r="BM113" s="311"/>
      <c r="BN113" s="312"/>
      <c r="BO113" s="295"/>
      <c r="BP113" s="295"/>
      <c r="BQ113" s="296">
        <f t="shared" si="1520"/>
        <v>0</v>
      </c>
      <c r="BR113" s="296">
        <f t="shared" si="1521"/>
        <v>0</v>
      </c>
      <c r="BS113" s="296"/>
      <c r="BT113" s="261" t="str">
        <f t="shared" si="1522"/>
        <v/>
      </c>
      <c r="BV113" s="274"/>
      <c r="BW113" s="239" t="str">
        <f>IF(BV113="","",VLOOKUP(BV113,Language!$D$5:$E$100,2,0))</f>
        <v/>
      </c>
      <c r="BX113" s="275"/>
      <c r="BY113" s="239" t="str">
        <f>IF(BX113="","",VLOOKUP(BX113,Language!$D$5:$E$100,2,0))</f>
        <v/>
      </c>
      <c r="BZ113" s="311"/>
      <c r="CA113" s="312"/>
      <c r="CB113" s="295"/>
      <c r="CC113" s="295"/>
      <c r="CD113" s="296">
        <f t="shared" si="1523"/>
        <v>0</v>
      </c>
      <c r="CE113" s="296">
        <f t="shared" si="1524"/>
        <v>0</v>
      </c>
      <c r="CF113" s="296"/>
      <c r="CG113" s="261" t="str">
        <f t="shared" si="1525"/>
        <v/>
      </c>
      <c r="CI113" s="274"/>
      <c r="CJ113" s="239" t="str">
        <f>IF(CI113="","",VLOOKUP(CI113,Language!$D$5:$E$100,2,0))</f>
        <v/>
      </c>
      <c r="CK113" s="275"/>
      <c r="CL113" s="239" t="str">
        <f>IF(CK113="","",VLOOKUP(CK113,Language!$D$5:$E$100,2,0))</f>
        <v/>
      </c>
      <c r="CM113" s="311"/>
      <c r="CN113" s="312"/>
      <c r="CO113" s="295"/>
      <c r="CP113" s="295"/>
      <c r="CQ113" s="296">
        <f t="shared" si="1526"/>
        <v>0</v>
      </c>
      <c r="CR113" s="296">
        <f t="shared" si="1527"/>
        <v>0</v>
      </c>
      <c r="CS113" s="296"/>
      <c r="CT113" s="261" t="str">
        <f t="shared" si="1528"/>
        <v/>
      </c>
      <c r="CV113" s="274"/>
      <c r="CW113" s="239" t="str">
        <f>IF(CV113="","",VLOOKUP(CV113,Language!$D$5:$E$100,2,0))</f>
        <v/>
      </c>
      <c r="CX113" s="275"/>
      <c r="CY113" s="239" t="str">
        <f>IF(CX113="","",VLOOKUP(CX113,Language!$D$5:$E$100,2,0))</f>
        <v/>
      </c>
      <c r="CZ113" s="311"/>
      <c r="DA113" s="312"/>
      <c r="DB113" s="295"/>
      <c r="DC113" s="295"/>
      <c r="DD113" s="296">
        <f t="shared" si="1529"/>
        <v>0</v>
      </c>
      <c r="DE113" s="296">
        <f t="shared" si="1530"/>
        <v>0</v>
      </c>
      <c r="DF113" s="296"/>
      <c r="DG113" s="261" t="str">
        <f t="shared" si="1531"/>
        <v/>
      </c>
      <c r="DI113" s="274"/>
      <c r="DJ113" s="239" t="str">
        <f>IF(DI113="","",VLOOKUP(DI113,Language!$D$5:$E$100,2,0))</f>
        <v/>
      </c>
      <c r="DK113" s="275"/>
      <c r="DL113" s="239" t="str">
        <f>IF(DK113="","",VLOOKUP(DK113,Language!$D$5:$E$100,2,0))</f>
        <v/>
      </c>
      <c r="DM113" s="311"/>
      <c r="DN113" s="312"/>
      <c r="DO113" s="295"/>
      <c r="DP113" s="295"/>
      <c r="DQ113" s="296">
        <f t="shared" si="1532"/>
        <v>0</v>
      </c>
      <c r="DR113" s="296">
        <f t="shared" si="1533"/>
        <v>0</v>
      </c>
      <c r="DS113" s="296"/>
      <c r="DT113" s="261" t="str">
        <f t="shared" si="1534"/>
        <v/>
      </c>
      <c r="DV113" s="274"/>
      <c r="DW113" s="239" t="str">
        <f>IF(DV113="","",VLOOKUP(DV113,Language!$D$5:$E$100,2,0))</f>
        <v/>
      </c>
      <c r="DX113" s="275"/>
      <c r="DY113" s="239" t="str">
        <f>IF(DX113="","",VLOOKUP(DX113,Language!$D$5:$E$100,2,0))</f>
        <v/>
      </c>
      <c r="DZ113" s="311"/>
      <c r="EA113" s="312"/>
      <c r="EB113" s="295"/>
      <c r="EC113" s="295"/>
      <c r="ED113" s="296">
        <f t="shared" si="1535"/>
        <v>0</v>
      </c>
      <c r="EE113" s="296">
        <f t="shared" si="1536"/>
        <v>0</v>
      </c>
      <c r="EF113" s="296"/>
      <c r="EG113" s="261" t="str">
        <f t="shared" si="1537"/>
        <v/>
      </c>
      <c r="EI113" s="274"/>
      <c r="EJ113" s="239" t="str">
        <f>IF(EI113="","",VLOOKUP(EI113,Language!$D$5:$E$100,2,0))</f>
        <v/>
      </c>
      <c r="EK113" s="275"/>
      <c r="EL113" s="239" t="str">
        <f>IF(EK113="","",VLOOKUP(EK113,Language!$D$5:$E$100,2,0))</f>
        <v/>
      </c>
      <c r="EM113" s="311"/>
      <c r="EN113" s="312"/>
      <c r="EO113" s="295"/>
      <c r="EP113" s="295"/>
      <c r="EQ113" s="296">
        <f t="shared" si="1538"/>
        <v>0</v>
      </c>
      <c r="ER113" s="296">
        <f t="shared" si="1539"/>
        <v>0</v>
      </c>
      <c r="ES113" s="296"/>
      <c r="ET113" s="261" t="str">
        <f t="shared" si="1540"/>
        <v/>
      </c>
      <c r="EV113" s="274"/>
      <c r="EW113" s="239" t="str">
        <f>IF(EV113="","",VLOOKUP(EV113,Language!$D$5:$E$100,2,0))</f>
        <v/>
      </c>
      <c r="EX113" s="275"/>
      <c r="EY113" s="239" t="str">
        <f>IF(EX113="","",VLOOKUP(EX113,Language!$D$5:$E$100,2,0))</f>
        <v/>
      </c>
      <c r="EZ113" s="311"/>
      <c r="FA113" s="312"/>
      <c r="FB113" s="295"/>
      <c r="FC113" s="295"/>
      <c r="FD113" s="296">
        <f t="shared" si="1541"/>
        <v>0</v>
      </c>
      <c r="FE113" s="296">
        <f t="shared" si="1542"/>
        <v>0</v>
      </c>
      <c r="FF113" s="296"/>
      <c r="FG113" s="261" t="str">
        <f t="shared" si="1543"/>
        <v/>
      </c>
      <c r="FI113" s="274"/>
      <c r="FJ113" s="239" t="str">
        <f>IF(FI113="","",VLOOKUP(FI113,Language!$D$5:$E$100,2,0))</f>
        <v/>
      </c>
      <c r="FK113" s="275"/>
      <c r="FL113" s="239" t="str">
        <f>IF(FK113="","",VLOOKUP(FK113,Language!$D$5:$E$100,2,0))</f>
        <v/>
      </c>
      <c r="FM113" s="311"/>
      <c r="FN113" s="312"/>
      <c r="FO113" s="295"/>
      <c r="FP113" s="295"/>
      <c r="FQ113" s="296">
        <f t="shared" si="1544"/>
        <v>0</v>
      </c>
      <c r="FR113" s="296">
        <f t="shared" si="1545"/>
        <v>0</v>
      </c>
      <c r="FS113" s="296"/>
      <c r="FT113" s="261" t="str">
        <f t="shared" si="1546"/>
        <v/>
      </c>
      <c r="FV113" s="274"/>
      <c r="FW113" s="239" t="str">
        <f>IF(FV113="","",VLOOKUP(FV113,Language!$D$5:$E$100,2,0))</f>
        <v/>
      </c>
      <c r="FX113" s="275"/>
      <c r="FY113" s="239" t="str">
        <f>IF(FX113="","",VLOOKUP(FX113,Language!$D$5:$E$100,2,0))</f>
        <v/>
      </c>
      <c r="FZ113" s="311"/>
      <c r="GA113" s="312"/>
      <c r="GB113" s="295"/>
      <c r="GC113" s="295"/>
      <c r="GD113" s="296">
        <f t="shared" si="1547"/>
        <v>0</v>
      </c>
      <c r="GE113" s="296">
        <f t="shared" si="1548"/>
        <v>0</v>
      </c>
      <c r="GF113" s="296"/>
      <c r="GG113" s="261" t="str">
        <f t="shared" si="1549"/>
        <v/>
      </c>
      <c r="GI113" s="274"/>
      <c r="GJ113" s="239" t="str">
        <f>IF(GI113="","",VLOOKUP(GI113,Language!$D$5:$E$100,2,0))</f>
        <v/>
      </c>
      <c r="GK113" s="275"/>
      <c r="GL113" s="239" t="str">
        <f>IF(GK113="","",VLOOKUP(GK113,Language!$D$5:$E$100,2,0))</f>
        <v/>
      </c>
      <c r="GM113" s="311"/>
      <c r="GN113" s="312"/>
      <c r="GO113" s="295"/>
      <c r="GP113" s="295"/>
      <c r="GQ113" s="296">
        <f t="shared" si="1550"/>
        <v>0</v>
      </c>
      <c r="GR113" s="296">
        <f t="shared" si="1551"/>
        <v>0</v>
      </c>
      <c r="GS113" s="296"/>
      <c r="GT113" s="261" t="str">
        <f t="shared" si="1552"/>
        <v/>
      </c>
      <c r="GV113" s="274"/>
      <c r="GW113" s="239" t="str">
        <f>IF(GV113="","",VLOOKUP(GV113,Language!$D$5:$E$100,2,0))</f>
        <v/>
      </c>
      <c r="GX113" s="275"/>
      <c r="GY113" s="239" t="str">
        <f>IF(GX113="","",VLOOKUP(GX113,Language!$D$5:$E$100,2,0))</f>
        <v/>
      </c>
      <c r="GZ113" s="311"/>
      <c r="HA113" s="312"/>
      <c r="HB113" s="295"/>
      <c r="HC113" s="295"/>
      <c r="HD113" s="296">
        <f t="shared" si="1553"/>
        <v>0</v>
      </c>
      <c r="HE113" s="296">
        <f t="shared" si="1554"/>
        <v>0</v>
      </c>
      <c r="HF113" s="296"/>
      <c r="HG113" s="261" t="str">
        <f t="shared" si="1555"/>
        <v/>
      </c>
      <c r="HI113" s="274"/>
      <c r="HJ113" s="239" t="str">
        <f>IF(HI113="","",VLOOKUP(HI113,Language!$D$5:$E$100,2,0))</f>
        <v/>
      </c>
      <c r="HK113" s="275"/>
      <c r="HL113" s="239" t="str">
        <f>IF(HK113="","",VLOOKUP(HK113,Language!$D$5:$E$100,2,0))</f>
        <v/>
      </c>
      <c r="HM113" s="311"/>
      <c r="HN113" s="312"/>
      <c r="HO113" s="295"/>
      <c r="HP113" s="295"/>
      <c r="HQ113" s="296">
        <f t="shared" si="1556"/>
        <v>0</v>
      </c>
      <c r="HR113" s="296">
        <f t="shared" si="1557"/>
        <v>0</v>
      </c>
      <c r="HS113" s="296"/>
      <c r="HT113" s="261" t="str">
        <f t="shared" si="1558"/>
        <v/>
      </c>
      <c r="HV113" s="274"/>
      <c r="HW113" s="239" t="str">
        <f>IF(HV113="","",VLOOKUP(HV113,Language!$D$5:$E$100,2,0))</f>
        <v/>
      </c>
      <c r="HX113" s="275"/>
      <c r="HY113" s="239" t="str">
        <f>IF(HX113="","",VLOOKUP(HX113,Language!$D$5:$E$100,2,0))</f>
        <v/>
      </c>
      <c r="HZ113" s="311"/>
      <c r="IA113" s="312"/>
      <c r="IB113" s="295"/>
      <c r="IC113" s="295"/>
      <c r="ID113" s="296">
        <f t="shared" si="1559"/>
        <v>0</v>
      </c>
      <c r="IE113" s="296">
        <f t="shared" si="1560"/>
        <v>0</v>
      </c>
      <c r="IF113" s="296"/>
      <c r="IG113" s="261" t="str">
        <f t="shared" si="1561"/>
        <v/>
      </c>
      <c r="II113" s="274"/>
      <c r="IJ113" s="239" t="str">
        <f>IF(II113="","",VLOOKUP(II113,Language!$D$5:$E$100,2,0))</f>
        <v/>
      </c>
      <c r="IK113" s="275"/>
      <c r="IL113" s="239" t="str">
        <f>IF(IK113="","",VLOOKUP(IK113,Language!$D$5:$E$100,2,0))</f>
        <v/>
      </c>
      <c r="IM113" s="311"/>
      <c r="IN113" s="312"/>
      <c r="IO113" s="295"/>
      <c r="IP113" s="295"/>
      <c r="IQ113" s="296">
        <f t="shared" si="1562"/>
        <v>0</v>
      </c>
      <c r="IR113" s="296">
        <f t="shared" si="1563"/>
        <v>0</v>
      </c>
      <c r="IS113" s="296"/>
      <c r="IT113" s="261" t="str">
        <f t="shared" si="1564"/>
        <v/>
      </c>
      <c r="IV113" s="274"/>
      <c r="IW113" s="239" t="str">
        <f>IF(IV113="","",VLOOKUP(IV113,Language!$D$5:$E$100,2,0))</f>
        <v/>
      </c>
      <c r="IX113" s="275"/>
      <c r="IY113" s="239" t="str">
        <f>IF(IX113="","",VLOOKUP(IX113,Language!$D$5:$E$100,2,0))</f>
        <v/>
      </c>
      <c r="IZ113" s="311"/>
      <c r="JA113" s="312"/>
      <c r="JB113" s="295"/>
      <c r="JC113" s="295"/>
      <c r="JD113" s="296">
        <f t="shared" si="1565"/>
        <v>0</v>
      </c>
      <c r="JE113" s="296">
        <f t="shared" si="1566"/>
        <v>0</v>
      </c>
      <c r="JF113" s="296"/>
      <c r="JG113" s="261" t="str">
        <f t="shared" si="1567"/>
        <v/>
      </c>
      <c r="JI113" s="274"/>
      <c r="JJ113" s="239" t="str">
        <f>IF(JI113="","",VLOOKUP(JI113,Language!$D$5:$E$100,2,0))</f>
        <v/>
      </c>
      <c r="JK113" s="275"/>
      <c r="JL113" s="239" t="str">
        <f>IF(JK113="","",VLOOKUP(JK113,Language!$D$5:$E$100,2,0))</f>
        <v/>
      </c>
      <c r="JM113" s="311"/>
      <c r="JN113" s="312"/>
      <c r="JO113" s="295"/>
      <c r="JP113" s="295"/>
      <c r="JQ113" s="296">
        <f t="shared" si="1568"/>
        <v>0</v>
      </c>
      <c r="JR113" s="296">
        <f t="shared" si="1569"/>
        <v>0</v>
      </c>
      <c r="JS113" s="296"/>
      <c r="JT113" s="261" t="str">
        <f t="shared" si="1570"/>
        <v/>
      </c>
      <c r="JV113" s="274"/>
      <c r="JW113" s="239" t="str">
        <f>IF(JV113="","",VLOOKUP(JV113,Language!$D$5:$E$100,2,0))</f>
        <v/>
      </c>
      <c r="JX113" s="275"/>
      <c r="JY113" s="239" t="str">
        <f>IF(JX113="","",VLOOKUP(JX113,Language!$D$5:$E$100,2,0))</f>
        <v/>
      </c>
      <c r="JZ113" s="311"/>
      <c r="KA113" s="312"/>
      <c r="KB113" s="295"/>
      <c r="KC113" s="295"/>
      <c r="KD113" s="296">
        <f t="shared" si="1571"/>
        <v>0</v>
      </c>
      <c r="KE113" s="296">
        <f t="shared" si="1572"/>
        <v>0</v>
      </c>
      <c r="KF113" s="296"/>
      <c r="KG113" s="261" t="str">
        <f t="shared" si="1573"/>
        <v/>
      </c>
      <c r="KI113" s="274"/>
      <c r="KJ113" s="239" t="str">
        <f>IF(KI113="","",VLOOKUP(KI113,Language!$D$5:$E$100,2,0))</f>
        <v/>
      </c>
      <c r="KK113" s="275"/>
      <c r="KL113" s="239" t="str">
        <f>IF(KK113="","",VLOOKUP(KK113,Language!$D$5:$E$100,2,0))</f>
        <v/>
      </c>
      <c r="KM113" s="311"/>
      <c r="KN113" s="312"/>
      <c r="KO113" s="295"/>
      <c r="KP113" s="295"/>
      <c r="KQ113" s="296">
        <f t="shared" si="1574"/>
        <v>0</v>
      </c>
      <c r="KR113" s="296">
        <f t="shared" si="1575"/>
        <v>0</v>
      </c>
      <c r="KS113" s="296"/>
      <c r="KT113" s="261" t="str">
        <f t="shared" si="1576"/>
        <v/>
      </c>
      <c r="KV113" s="274"/>
      <c r="KW113" s="239" t="str">
        <f>IF(KV113="","",VLOOKUP(KV113,Language!$D$5:$E$100,2,0))</f>
        <v/>
      </c>
      <c r="KX113" s="275"/>
      <c r="KY113" s="239" t="str">
        <f>IF(KX113="","",VLOOKUP(KX113,Language!$D$5:$E$100,2,0))</f>
        <v/>
      </c>
      <c r="KZ113" s="311"/>
      <c r="LA113" s="312"/>
      <c r="LB113" s="295"/>
      <c r="LC113" s="295"/>
      <c r="LD113" s="296">
        <f t="shared" si="1577"/>
        <v>0</v>
      </c>
      <c r="LE113" s="296">
        <f t="shared" si="1578"/>
        <v>0</v>
      </c>
      <c r="LF113" s="296"/>
      <c r="LG113" s="261" t="str">
        <f t="shared" si="1579"/>
        <v/>
      </c>
      <c r="LI113" s="274"/>
      <c r="LJ113" s="239" t="str">
        <f>IF(LI113="","",VLOOKUP(LI113,Language!$D$5:$E$100,2,0))</f>
        <v/>
      </c>
      <c r="LK113" s="275"/>
      <c r="LL113" s="239" t="str">
        <f>IF(LK113="","",VLOOKUP(LK113,Language!$D$5:$E$100,2,0))</f>
        <v/>
      </c>
      <c r="LM113" s="311"/>
      <c r="LN113" s="312"/>
      <c r="LO113" s="295"/>
      <c r="LP113" s="295"/>
      <c r="LQ113" s="296">
        <f t="shared" si="1580"/>
        <v>0</v>
      </c>
      <c r="LR113" s="296">
        <f t="shared" si="1581"/>
        <v>0</v>
      </c>
      <c r="LS113" s="296"/>
      <c r="LT113" s="261" t="str">
        <f t="shared" si="1582"/>
        <v/>
      </c>
      <c r="LV113" s="274"/>
      <c r="LW113" s="239" t="str">
        <f>IF(LV113="","",VLOOKUP(LV113,Language!$D$5:$E$100,2,0))</f>
        <v/>
      </c>
      <c r="LX113" s="275"/>
      <c r="LY113" s="239" t="str">
        <f>IF(LX113="","",VLOOKUP(LX113,Language!$D$5:$E$100,2,0))</f>
        <v/>
      </c>
      <c r="LZ113" s="311"/>
      <c r="MA113" s="312"/>
      <c r="MB113" s="295"/>
      <c r="MC113" s="295"/>
      <c r="MD113" s="296">
        <f t="shared" si="1583"/>
        <v>0</v>
      </c>
      <c r="ME113" s="296">
        <f t="shared" si="1584"/>
        <v>0</v>
      </c>
      <c r="MF113" s="296"/>
      <c r="MG113" s="261" t="str">
        <f t="shared" si="1585"/>
        <v/>
      </c>
    </row>
    <row r="114" spans="1:345" s="231" customFormat="1" x14ac:dyDescent="0.25">
      <c r="A114" s="235"/>
      <c r="B114" s="238" t="str">
        <f>IF(C114="","",INDEX(Groups!$C$7:$C$65,MATCH(C114,Groups!$D$7:$D$65,0)))</f>
        <v/>
      </c>
      <c r="C114" s="239" t="str">
        <f>'World Cup'!$W$60</f>
        <v/>
      </c>
      <c r="D114" s="240" t="str">
        <f>IF(E114="","",INDEX(Groups!$C$7:$C$65,MATCH(E114,Groups!$D$7:$D$65,0)))</f>
        <v/>
      </c>
      <c r="E114" s="239" t="str">
        <f>'World Cup'!$X$60</f>
        <v/>
      </c>
      <c r="F114" s="241" t="str">
        <f>IF(AND('World Cup'!$W$61&lt;&gt;"",'World Cup'!$X$61&lt;&gt;""),'World Cup'!$W$61+IF(AND('World Cup'!$W$63&lt;&gt;"",'World Cup'!$X$63&lt;&gt;"",'World Cup'!$W$61='World Cup'!$X$61),'World Cup'!$W$63,0),"")</f>
        <v/>
      </c>
      <c r="G114" s="242" t="str">
        <f>IF(AND('World Cup'!$W$61&lt;&gt;"",'World Cup'!$X$61&lt;&gt;""),'World Cup'!$X$61+IF(AND('World Cup'!$W$63&lt;&gt;"",'World Cup'!$X$63&lt;&gt;"",'World Cup'!$W$61='World Cup'!$X$61),'World Cup'!$X$63,0),"")</f>
        <v/>
      </c>
      <c r="I114" s="274"/>
      <c r="J114" s="239" t="str">
        <f>IF(I114="","",VLOOKUP(I114,Language!$D$5:$E$100,2,0))</f>
        <v/>
      </c>
      <c r="K114" s="275"/>
      <c r="L114" s="239" t="str">
        <f>IF(K114="","",VLOOKUP(K114,Language!$D$5:$E$100,2,0))</f>
        <v/>
      </c>
      <c r="M114" s="313"/>
      <c r="N114" s="314"/>
      <c r="O114" s="297"/>
      <c r="P114" s="297"/>
      <c r="Q114" s="298">
        <f t="shared" si="1508"/>
        <v>0</v>
      </c>
      <c r="R114" s="298">
        <f t="shared" si="1509"/>
        <v>0</v>
      </c>
      <c r="S114" s="298"/>
      <c r="T114" s="261" t="str">
        <f t="shared" si="1510"/>
        <v/>
      </c>
      <c r="V114" s="274"/>
      <c r="W114" s="239" t="str">
        <f>IF(V114="","",VLOOKUP(V114,Language!$D$5:$E$100,2,0))</f>
        <v/>
      </c>
      <c r="X114" s="275"/>
      <c r="Y114" s="239" t="str">
        <f>IF(X114="","",VLOOKUP(X114,Language!$D$5:$E$100,2,0))</f>
        <v/>
      </c>
      <c r="Z114" s="313"/>
      <c r="AA114" s="314"/>
      <c r="AB114" s="297"/>
      <c r="AC114" s="297"/>
      <c r="AD114" s="298">
        <f t="shared" si="1511"/>
        <v>0</v>
      </c>
      <c r="AE114" s="298">
        <f t="shared" si="1512"/>
        <v>0</v>
      </c>
      <c r="AF114" s="298"/>
      <c r="AG114" s="261" t="str">
        <f t="shared" si="1513"/>
        <v/>
      </c>
      <c r="AI114" s="274"/>
      <c r="AJ114" s="239" t="str">
        <f>IF(AI114="","",VLOOKUP(AI114,Language!$D$5:$E$100,2,0))</f>
        <v/>
      </c>
      <c r="AK114" s="275"/>
      <c r="AL114" s="239" t="str">
        <f>IF(AK114="","",VLOOKUP(AK114,Language!$D$5:$E$100,2,0))</f>
        <v/>
      </c>
      <c r="AM114" s="313"/>
      <c r="AN114" s="314"/>
      <c r="AO114" s="297"/>
      <c r="AP114" s="297"/>
      <c r="AQ114" s="298">
        <f t="shared" si="1514"/>
        <v>0</v>
      </c>
      <c r="AR114" s="298">
        <f t="shared" si="1515"/>
        <v>0</v>
      </c>
      <c r="AS114" s="298"/>
      <c r="AT114" s="261" t="str">
        <f t="shared" si="1516"/>
        <v/>
      </c>
      <c r="AV114" s="274"/>
      <c r="AW114" s="239" t="str">
        <f>IF(AV114="","",VLOOKUP(AV114,Language!$D$5:$E$100,2,0))</f>
        <v/>
      </c>
      <c r="AX114" s="275"/>
      <c r="AY114" s="239" t="str">
        <f>IF(AX114="","",VLOOKUP(AX114,Language!$D$5:$E$100,2,0))</f>
        <v/>
      </c>
      <c r="AZ114" s="313"/>
      <c r="BA114" s="314"/>
      <c r="BB114" s="297"/>
      <c r="BC114" s="297"/>
      <c r="BD114" s="298">
        <f t="shared" si="1517"/>
        <v>0</v>
      </c>
      <c r="BE114" s="298">
        <f t="shared" si="1518"/>
        <v>0</v>
      </c>
      <c r="BF114" s="298"/>
      <c r="BG114" s="261" t="str">
        <f t="shared" si="1519"/>
        <v/>
      </c>
      <c r="BI114" s="274"/>
      <c r="BJ114" s="239" t="str">
        <f>IF(BI114="","",VLOOKUP(BI114,Language!$D$5:$E$100,2,0))</f>
        <v/>
      </c>
      <c r="BK114" s="275"/>
      <c r="BL114" s="239" t="str">
        <f>IF(BK114="","",VLOOKUP(BK114,Language!$D$5:$E$100,2,0))</f>
        <v/>
      </c>
      <c r="BM114" s="313"/>
      <c r="BN114" s="314"/>
      <c r="BO114" s="297"/>
      <c r="BP114" s="297"/>
      <c r="BQ114" s="298">
        <f t="shared" si="1520"/>
        <v>0</v>
      </c>
      <c r="BR114" s="298">
        <f t="shared" si="1521"/>
        <v>0</v>
      </c>
      <c r="BS114" s="298"/>
      <c r="BT114" s="261" t="str">
        <f t="shared" si="1522"/>
        <v/>
      </c>
      <c r="BV114" s="274"/>
      <c r="BW114" s="239" t="str">
        <f>IF(BV114="","",VLOOKUP(BV114,Language!$D$5:$E$100,2,0))</f>
        <v/>
      </c>
      <c r="BX114" s="275"/>
      <c r="BY114" s="239" t="str">
        <f>IF(BX114="","",VLOOKUP(BX114,Language!$D$5:$E$100,2,0))</f>
        <v/>
      </c>
      <c r="BZ114" s="313"/>
      <c r="CA114" s="314"/>
      <c r="CB114" s="297"/>
      <c r="CC114" s="297"/>
      <c r="CD114" s="298">
        <f t="shared" si="1523"/>
        <v>0</v>
      </c>
      <c r="CE114" s="298">
        <f t="shared" si="1524"/>
        <v>0</v>
      </c>
      <c r="CF114" s="298"/>
      <c r="CG114" s="261" t="str">
        <f t="shared" si="1525"/>
        <v/>
      </c>
      <c r="CI114" s="274"/>
      <c r="CJ114" s="239" t="str">
        <f>IF(CI114="","",VLOOKUP(CI114,Language!$D$5:$E$100,2,0))</f>
        <v/>
      </c>
      <c r="CK114" s="275"/>
      <c r="CL114" s="239" t="str">
        <f>IF(CK114="","",VLOOKUP(CK114,Language!$D$5:$E$100,2,0))</f>
        <v/>
      </c>
      <c r="CM114" s="313"/>
      <c r="CN114" s="314"/>
      <c r="CO114" s="297"/>
      <c r="CP114" s="297"/>
      <c r="CQ114" s="298">
        <f t="shared" si="1526"/>
        <v>0</v>
      </c>
      <c r="CR114" s="298">
        <f t="shared" si="1527"/>
        <v>0</v>
      </c>
      <c r="CS114" s="298"/>
      <c r="CT114" s="261" t="str">
        <f t="shared" si="1528"/>
        <v/>
      </c>
      <c r="CV114" s="274"/>
      <c r="CW114" s="239" t="str">
        <f>IF(CV114="","",VLOOKUP(CV114,Language!$D$5:$E$100,2,0))</f>
        <v/>
      </c>
      <c r="CX114" s="275"/>
      <c r="CY114" s="239" t="str">
        <f>IF(CX114="","",VLOOKUP(CX114,Language!$D$5:$E$100,2,0))</f>
        <v/>
      </c>
      <c r="CZ114" s="313"/>
      <c r="DA114" s="314"/>
      <c r="DB114" s="297"/>
      <c r="DC114" s="297"/>
      <c r="DD114" s="298">
        <f t="shared" si="1529"/>
        <v>0</v>
      </c>
      <c r="DE114" s="298">
        <f t="shared" si="1530"/>
        <v>0</v>
      </c>
      <c r="DF114" s="298"/>
      <c r="DG114" s="261" t="str">
        <f t="shared" si="1531"/>
        <v/>
      </c>
      <c r="DI114" s="274"/>
      <c r="DJ114" s="239" t="str">
        <f>IF(DI114="","",VLOOKUP(DI114,Language!$D$5:$E$100,2,0))</f>
        <v/>
      </c>
      <c r="DK114" s="275"/>
      <c r="DL114" s="239" t="str">
        <f>IF(DK114="","",VLOOKUP(DK114,Language!$D$5:$E$100,2,0))</f>
        <v/>
      </c>
      <c r="DM114" s="313"/>
      <c r="DN114" s="314"/>
      <c r="DO114" s="297"/>
      <c r="DP114" s="297"/>
      <c r="DQ114" s="298">
        <f t="shared" si="1532"/>
        <v>0</v>
      </c>
      <c r="DR114" s="298">
        <f t="shared" si="1533"/>
        <v>0</v>
      </c>
      <c r="DS114" s="298"/>
      <c r="DT114" s="261" t="str">
        <f t="shared" si="1534"/>
        <v/>
      </c>
      <c r="DV114" s="274"/>
      <c r="DW114" s="239" t="str">
        <f>IF(DV114="","",VLOOKUP(DV114,Language!$D$5:$E$100,2,0))</f>
        <v/>
      </c>
      <c r="DX114" s="275"/>
      <c r="DY114" s="239" t="str">
        <f>IF(DX114="","",VLOOKUP(DX114,Language!$D$5:$E$100,2,0))</f>
        <v/>
      </c>
      <c r="DZ114" s="313"/>
      <c r="EA114" s="314"/>
      <c r="EB114" s="297"/>
      <c r="EC114" s="297"/>
      <c r="ED114" s="298">
        <f t="shared" si="1535"/>
        <v>0</v>
      </c>
      <c r="EE114" s="298">
        <f t="shared" si="1536"/>
        <v>0</v>
      </c>
      <c r="EF114" s="298"/>
      <c r="EG114" s="261" t="str">
        <f t="shared" si="1537"/>
        <v/>
      </c>
      <c r="EI114" s="274"/>
      <c r="EJ114" s="239" t="str">
        <f>IF(EI114="","",VLOOKUP(EI114,Language!$D$5:$E$100,2,0))</f>
        <v/>
      </c>
      <c r="EK114" s="275"/>
      <c r="EL114" s="239" t="str">
        <f>IF(EK114="","",VLOOKUP(EK114,Language!$D$5:$E$100,2,0))</f>
        <v/>
      </c>
      <c r="EM114" s="313"/>
      <c r="EN114" s="314"/>
      <c r="EO114" s="297"/>
      <c r="EP114" s="297"/>
      <c r="EQ114" s="298">
        <f t="shared" si="1538"/>
        <v>0</v>
      </c>
      <c r="ER114" s="298">
        <f t="shared" si="1539"/>
        <v>0</v>
      </c>
      <c r="ES114" s="298"/>
      <c r="ET114" s="261" t="str">
        <f t="shared" si="1540"/>
        <v/>
      </c>
      <c r="EV114" s="274"/>
      <c r="EW114" s="239" t="str">
        <f>IF(EV114="","",VLOOKUP(EV114,Language!$D$5:$E$100,2,0))</f>
        <v/>
      </c>
      <c r="EX114" s="275"/>
      <c r="EY114" s="239" t="str">
        <f>IF(EX114="","",VLOOKUP(EX114,Language!$D$5:$E$100,2,0))</f>
        <v/>
      </c>
      <c r="EZ114" s="313"/>
      <c r="FA114" s="314"/>
      <c r="FB114" s="297"/>
      <c r="FC114" s="297"/>
      <c r="FD114" s="298">
        <f t="shared" si="1541"/>
        <v>0</v>
      </c>
      <c r="FE114" s="298">
        <f t="shared" si="1542"/>
        <v>0</v>
      </c>
      <c r="FF114" s="298"/>
      <c r="FG114" s="261" t="str">
        <f t="shared" si="1543"/>
        <v/>
      </c>
      <c r="FI114" s="274"/>
      <c r="FJ114" s="239" t="str">
        <f>IF(FI114="","",VLOOKUP(FI114,Language!$D$5:$E$100,2,0))</f>
        <v/>
      </c>
      <c r="FK114" s="275"/>
      <c r="FL114" s="239" t="str">
        <f>IF(FK114="","",VLOOKUP(FK114,Language!$D$5:$E$100,2,0))</f>
        <v/>
      </c>
      <c r="FM114" s="313"/>
      <c r="FN114" s="314"/>
      <c r="FO114" s="297"/>
      <c r="FP114" s="297"/>
      <c r="FQ114" s="298">
        <f t="shared" si="1544"/>
        <v>0</v>
      </c>
      <c r="FR114" s="298">
        <f t="shared" si="1545"/>
        <v>0</v>
      </c>
      <c r="FS114" s="298"/>
      <c r="FT114" s="261" t="str">
        <f t="shared" si="1546"/>
        <v/>
      </c>
      <c r="FV114" s="274"/>
      <c r="FW114" s="239" t="str">
        <f>IF(FV114="","",VLOOKUP(FV114,Language!$D$5:$E$100,2,0))</f>
        <v/>
      </c>
      <c r="FX114" s="275"/>
      <c r="FY114" s="239" t="str">
        <f>IF(FX114="","",VLOOKUP(FX114,Language!$D$5:$E$100,2,0))</f>
        <v/>
      </c>
      <c r="FZ114" s="313"/>
      <c r="GA114" s="314"/>
      <c r="GB114" s="297"/>
      <c r="GC114" s="297"/>
      <c r="GD114" s="298">
        <f t="shared" si="1547"/>
        <v>0</v>
      </c>
      <c r="GE114" s="298">
        <f t="shared" si="1548"/>
        <v>0</v>
      </c>
      <c r="GF114" s="298"/>
      <c r="GG114" s="261" t="str">
        <f t="shared" si="1549"/>
        <v/>
      </c>
      <c r="GI114" s="274"/>
      <c r="GJ114" s="239" t="str">
        <f>IF(GI114="","",VLOOKUP(GI114,Language!$D$5:$E$100,2,0))</f>
        <v/>
      </c>
      <c r="GK114" s="275"/>
      <c r="GL114" s="239" t="str">
        <f>IF(GK114="","",VLOOKUP(GK114,Language!$D$5:$E$100,2,0))</f>
        <v/>
      </c>
      <c r="GM114" s="313"/>
      <c r="GN114" s="314"/>
      <c r="GO114" s="297"/>
      <c r="GP114" s="297"/>
      <c r="GQ114" s="298">
        <f t="shared" si="1550"/>
        <v>0</v>
      </c>
      <c r="GR114" s="298">
        <f t="shared" si="1551"/>
        <v>0</v>
      </c>
      <c r="GS114" s="298"/>
      <c r="GT114" s="261" t="str">
        <f t="shared" si="1552"/>
        <v/>
      </c>
      <c r="GV114" s="274"/>
      <c r="GW114" s="239" t="str">
        <f>IF(GV114="","",VLOOKUP(GV114,Language!$D$5:$E$100,2,0))</f>
        <v/>
      </c>
      <c r="GX114" s="275"/>
      <c r="GY114" s="239" t="str">
        <f>IF(GX114="","",VLOOKUP(GX114,Language!$D$5:$E$100,2,0))</f>
        <v/>
      </c>
      <c r="GZ114" s="313"/>
      <c r="HA114" s="314"/>
      <c r="HB114" s="297"/>
      <c r="HC114" s="297"/>
      <c r="HD114" s="298">
        <f t="shared" si="1553"/>
        <v>0</v>
      </c>
      <c r="HE114" s="298">
        <f t="shared" si="1554"/>
        <v>0</v>
      </c>
      <c r="HF114" s="298"/>
      <c r="HG114" s="261" t="str">
        <f t="shared" si="1555"/>
        <v/>
      </c>
      <c r="HI114" s="274"/>
      <c r="HJ114" s="239" t="str">
        <f>IF(HI114="","",VLOOKUP(HI114,Language!$D$5:$E$100,2,0))</f>
        <v/>
      </c>
      <c r="HK114" s="275"/>
      <c r="HL114" s="239" t="str">
        <f>IF(HK114="","",VLOOKUP(HK114,Language!$D$5:$E$100,2,0))</f>
        <v/>
      </c>
      <c r="HM114" s="313"/>
      <c r="HN114" s="314"/>
      <c r="HO114" s="297"/>
      <c r="HP114" s="297"/>
      <c r="HQ114" s="298">
        <f t="shared" si="1556"/>
        <v>0</v>
      </c>
      <c r="HR114" s="298">
        <f t="shared" si="1557"/>
        <v>0</v>
      </c>
      <c r="HS114" s="298"/>
      <c r="HT114" s="261" t="str">
        <f t="shared" si="1558"/>
        <v/>
      </c>
      <c r="HV114" s="274"/>
      <c r="HW114" s="239" t="str">
        <f>IF(HV114="","",VLOOKUP(HV114,Language!$D$5:$E$100,2,0))</f>
        <v/>
      </c>
      <c r="HX114" s="275"/>
      <c r="HY114" s="239" t="str">
        <f>IF(HX114="","",VLOOKUP(HX114,Language!$D$5:$E$100,2,0))</f>
        <v/>
      </c>
      <c r="HZ114" s="313"/>
      <c r="IA114" s="314"/>
      <c r="IB114" s="297"/>
      <c r="IC114" s="297"/>
      <c r="ID114" s="298">
        <f t="shared" si="1559"/>
        <v>0</v>
      </c>
      <c r="IE114" s="298">
        <f t="shared" si="1560"/>
        <v>0</v>
      </c>
      <c r="IF114" s="298"/>
      <c r="IG114" s="261" t="str">
        <f t="shared" si="1561"/>
        <v/>
      </c>
      <c r="II114" s="274"/>
      <c r="IJ114" s="239" t="str">
        <f>IF(II114="","",VLOOKUP(II114,Language!$D$5:$E$100,2,0))</f>
        <v/>
      </c>
      <c r="IK114" s="275"/>
      <c r="IL114" s="239" t="str">
        <f>IF(IK114="","",VLOOKUP(IK114,Language!$D$5:$E$100,2,0))</f>
        <v/>
      </c>
      <c r="IM114" s="313"/>
      <c r="IN114" s="314"/>
      <c r="IO114" s="297"/>
      <c r="IP114" s="297"/>
      <c r="IQ114" s="298">
        <f t="shared" si="1562"/>
        <v>0</v>
      </c>
      <c r="IR114" s="298">
        <f t="shared" si="1563"/>
        <v>0</v>
      </c>
      <c r="IS114" s="298"/>
      <c r="IT114" s="261" t="str">
        <f t="shared" si="1564"/>
        <v/>
      </c>
      <c r="IV114" s="274"/>
      <c r="IW114" s="239" t="str">
        <f>IF(IV114="","",VLOOKUP(IV114,Language!$D$5:$E$100,2,0))</f>
        <v/>
      </c>
      <c r="IX114" s="275"/>
      <c r="IY114" s="239" t="str">
        <f>IF(IX114="","",VLOOKUP(IX114,Language!$D$5:$E$100,2,0))</f>
        <v/>
      </c>
      <c r="IZ114" s="313"/>
      <c r="JA114" s="314"/>
      <c r="JB114" s="297"/>
      <c r="JC114" s="297"/>
      <c r="JD114" s="298">
        <f t="shared" si="1565"/>
        <v>0</v>
      </c>
      <c r="JE114" s="298">
        <f t="shared" si="1566"/>
        <v>0</v>
      </c>
      <c r="JF114" s="298"/>
      <c r="JG114" s="261" t="str">
        <f t="shared" si="1567"/>
        <v/>
      </c>
      <c r="JI114" s="274"/>
      <c r="JJ114" s="239" t="str">
        <f>IF(JI114="","",VLOOKUP(JI114,Language!$D$5:$E$100,2,0))</f>
        <v/>
      </c>
      <c r="JK114" s="275"/>
      <c r="JL114" s="239" t="str">
        <f>IF(JK114="","",VLOOKUP(JK114,Language!$D$5:$E$100,2,0))</f>
        <v/>
      </c>
      <c r="JM114" s="313"/>
      <c r="JN114" s="314"/>
      <c r="JO114" s="297"/>
      <c r="JP114" s="297"/>
      <c r="JQ114" s="298">
        <f t="shared" si="1568"/>
        <v>0</v>
      </c>
      <c r="JR114" s="298">
        <f t="shared" si="1569"/>
        <v>0</v>
      </c>
      <c r="JS114" s="298"/>
      <c r="JT114" s="261" t="str">
        <f t="shared" si="1570"/>
        <v/>
      </c>
      <c r="JV114" s="274"/>
      <c r="JW114" s="239" t="str">
        <f>IF(JV114="","",VLOOKUP(JV114,Language!$D$5:$E$100,2,0))</f>
        <v/>
      </c>
      <c r="JX114" s="275"/>
      <c r="JY114" s="239" t="str">
        <f>IF(JX114="","",VLOOKUP(JX114,Language!$D$5:$E$100,2,0))</f>
        <v/>
      </c>
      <c r="JZ114" s="313"/>
      <c r="KA114" s="314"/>
      <c r="KB114" s="297"/>
      <c r="KC114" s="297"/>
      <c r="KD114" s="298">
        <f t="shared" si="1571"/>
        <v>0</v>
      </c>
      <c r="KE114" s="298">
        <f t="shared" si="1572"/>
        <v>0</v>
      </c>
      <c r="KF114" s="298"/>
      <c r="KG114" s="261" t="str">
        <f t="shared" si="1573"/>
        <v/>
      </c>
      <c r="KI114" s="274"/>
      <c r="KJ114" s="239" t="str">
        <f>IF(KI114="","",VLOOKUP(KI114,Language!$D$5:$E$100,2,0))</f>
        <v/>
      </c>
      <c r="KK114" s="275"/>
      <c r="KL114" s="239" t="str">
        <f>IF(KK114="","",VLOOKUP(KK114,Language!$D$5:$E$100,2,0))</f>
        <v/>
      </c>
      <c r="KM114" s="313"/>
      <c r="KN114" s="314"/>
      <c r="KO114" s="297"/>
      <c r="KP114" s="297"/>
      <c r="KQ114" s="298">
        <f t="shared" si="1574"/>
        <v>0</v>
      </c>
      <c r="KR114" s="298">
        <f t="shared" si="1575"/>
        <v>0</v>
      </c>
      <c r="KS114" s="298"/>
      <c r="KT114" s="261" t="str">
        <f t="shared" si="1576"/>
        <v/>
      </c>
      <c r="KV114" s="274"/>
      <c r="KW114" s="239" t="str">
        <f>IF(KV114="","",VLOOKUP(KV114,Language!$D$5:$E$100,2,0))</f>
        <v/>
      </c>
      <c r="KX114" s="275"/>
      <c r="KY114" s="239" t="str">
        <f>IF(KX114="","",VLOOKUP(KX114,Language!$D$5:$E$100,2,0))</f>
        <v/>
      </c>
      <c r="KZ114" s="313"/>
      <c r="LA114" s="314"/>
      <c r="LB114" s="297"/>
      <c r="LC114" s="297"/>
      <c r="LD114" s="298">
        <f t="shared" si="1577"/>
        <v>0</v>
      </c>
      <c r="LE114" s="298">
        <f t="shared" si="1578"/>
        <v>0</v>
      </c>
      <c r="LF114" s="298"/>
      <c r="LG114" s="261" t="str">
        <f t="shared" si="1579"/>
        <v/>
      </c>
      <c r="LI114" s="274"/>
      <c r="LJ114" s="239" t="str">
        <f>IF(LI114="","",VLOOKUP(LI114,Language!$D$5:$E$100,2,0))</f>
        <v/>
      </c>
      <c r="LK114" s="275"/>
      <c r="LL114" s="239" t="str">
        <f>IF(LK114="","",VLOOKUP(LK114,Language!$D$5:$E$100,2,0))</f>
        <v/>
      </c>
      <c r="LM114" s="313"/>
      <c r="LN114" s="314"/>
      <c r="LO114" s="297"/>
      <c r="LP114" s="297"/>
      <c r="LQ114" s="298">
        <f t="shared" si="1580"/>
        <v>0</v>
      </c>
      <c r="LR114" s="298">
        <f t="shared" si="1581"/>
        <v>0</v>
      </c>
      <c r="LS114" s="298"/>
      <c r="LT114" s="261" t="str">
        <f t="shared" si="1582"/>
        <v/>
      </c>
      <c r="LV114" s="274"/>
      <c r="LW114" s="239" t="str">
        <f>IF(LV114="","",VLOOKUP(LV114,Language!$D$5:$E$100,2,0))</f>
        <v/>
      </c>
      <c r="LX114" s="275"/>
      <c r="LY114" s="239" t="str">
        <f>IF(LX114="","",VLOOKUP(LX114,Language!$D$5:$E$100,2,0))</f>
        <v/>
      </c>
      <c r="LZ114" s="313"/>
      <c r="MA114" s="314"/>
      <c r="MB114" s="297"/>
      <c r="MC114" s="297"/>
      <c r="MD114" s="298">
        <f t="shared" si="1583"/>
        <v>0</v>
      </c>
      <c r="ME114" s="298">
        <f t="shared" si="1584"/>
        <v>0</v>
      </c>
      <c r="MF114" s="298"/>
      <c r="MG114" s="261" t="str">
        <f t="shared" si="1585"/>
        <v/>
      </c>
    </row>
    <row r="115" spans="1:345" s="231" customFormat="1" ht="24" customHeight="1" x14ac:dyDescent="0.25">
      <c r="A115" s="235"/>
      <c r="B115" s="247" t="str">
        <f>Language!$E$216</f>
        <v>Quarter final</v>
      </c>
      <c r="C115" s="253"/>
      <c r="D115" s="253"/>
      <c r="E115" s="250"/>
      <c r="F115" s="254"/>
      <c r="G115" s="255"/>
      <c r="I115" s="247" t="str">
        <f>$B115</f>
        <v>Quarter final</v>
      </c>
      <c r="J115" s="249"/>
      <c r="K115" s="249"/>
      <c r="L115" s="250"/>
      <c r="M115" s="279"/>
      <c r="N115" s="280"/>
      <c r="O115" s="251"/>
      <c r="P115" s="263"/>
      <c r="Q115" s="250"/>
      <c r="R115" s="250"/>
      <c r="S115" s="250"/>
      <c r="T115" s="264"/>
      <c r="V115" s="247" t="str">
        <f>$B115</f>
        <v>Quarter final</v>
      </c>
      <c r="W115" s="249"/>
      <c r="X115" s="249"/>
      <c r="Y115" s="250"/>
      <c r="Z115" s="279"/>
      <c r="AA115" s="280"/>
      <c r="AB115" s="251"/>
      <c r="AC115" s="263"/>
      <c r="AD115" s="250"/>
      <c r="AE115" s="250"/>
      <c r="AF115" s="250"/>
      <c r="AG115" s="264"/>
      <c r="AI115" s="247" t="str">
        <f>$B115</f>
        <v>Quarter final</v>
      </c>
      <c r="AJ115" s="249"/>
      <c r="AK115" s="249"/>
      <c r="AL115" s="250"/>
      <c r="AM115" s="279"/>
      <c r="AN115" s="280"/>
      <c r="AO115" s="251"/>
      <c r="AP115" s="263"/>
      <c r="AQ115" s="250"/>
      <c r="AR115" s="250"/>
      <c r="AS115" s="250"/>
      <c r="AT115" s="264"/>
      <c r="AV115" s="247" t="str">
        <f>$B115</f>
        <v>Quarter final</v>
      </c>
      <c r="AW115" s="249"/>
      <c r="AX115" s="249"/>
      <c r="AY115" s="250"/>
      <c r="AZ115" s="279"/>
      <c r="BA115" s="280"/>
      <c r="BB115" s="251"/>
      <c r="BC115" s="263"/>
      <c r="BD115" s="250"/>
      <c r="BE115" s="250"/>
      <c r="BF115" s="250"/>
      <c r="BG115" s="264"/>
      <c r="BI115" s="247" t="str">
        <f>$B115</f>
        <v>Quarter final</v>
      </c>
      <c r="BJ115" s="249"/>
      <c r="BK115" s="249"/>
      <c r="BL115" s="250"/>
      <c r="BM115" s="279"/>
      <c r="BN115" s="280"/>
      <c r="BO115" s="251"/>
      <c r="BP115" s="263"/>
      <c r="BQ115" s="250"/>
      <c r="BR115" s="250"/>
      <c r="BS115" s="250"/>
      <c r="BT115" s="264"/>
      <c r="BV115" s="247" t="str">
        <f>$B115</f>
        <v>Quarter final</v>
      </c>
      <c r="BW115" s="249"/>
      <c r="BX115" s="249"/>
      <c r="BY115" s="250"/>
      <c r="BZ115" s="279"/>
      <c r="CA115" s="280"/>
      <c r="CB115" s="251"/>
      <c r="CC115" s="263"/>
      <c r="CD115" s="250"/>
      <c r="CE115" s="250"/>
      <c r="CF115" s="250"/>
      <c r="CG115" s="264"/>
      <c r="CI115" s="247" t="str">
        <f>$B115</f>
        <v>Quarter final</v>
      </c>
      <c r="CJ115" s="249"/>
      <c r="CK115" s="249"/>
      <c r="CL115" s="250"/>
      <c r="CM115" s="279"/>
      <c r="CN115" s="280"/>
      <c r="CO115" s="251"/>
      <c r="CP115" s="263"/>
      <c r="CQ115" s="250"/>
      <c r="CR115" s="250"/>
      <c r="CS115" s="250"/>
      <c r="CT115" s="264"/>
      <c r="CV115" s="247" t="str">
        <f>$B115</f>
        <v>Quarter final</v>
      </c>
      <c r="CW115" s="249"/>
      <c r="CX115" s="249"/>
      <c r="CY115" s="250"/>
      <c r="CZ115" s="279"/>
      <c r="DA115" s="280"/>
      <c r="DB115" s="251"/>
      <c r="DC115" s="263"/>
      <c r="DD115" s="250"/>
      <c r="DE115" s="250"/>
      <c r="DF115" s="250"/>
      <c r="DG115" s="264"/>
      <c r="DI115" s="247" t="str">
        <f>$B115</f>
        <v>Quarter final</v>
      </c>
      <c r="DJ115" s="249"/>
      <c r="DK115" s="249"/>
      <c r="DL115" s="250"/>
      <c r="DM115" s="279"/>
      <c r="DN115" s="280"/>
      <c r="DO115" s="251"/>
      <c r="DP115" s="263"/>
      <c r="DQ115" s="250"/>
      <c r="DR115" s="250"/>
      <c r="DS115" s="250"/>
      <c r="DT115" s="264"/>
      <c r="DV115" s="247" t="str">
        <f>$B115</f>
        <v>Quarter final</v>
      </c>
      <c r="DW115" s="249"/>
      <c r="DX115" s="249"/>
      <c r="DY115" s="250"/>
      <c r="DZ115" s="279"/>
      <c r="EA115" s="280"/>
      <c r="EB115" s="251"/>
      <c r="EC115" s="263"/>
      <c r="ED115" s="250"/>
      <c r="EE115" s="250"/>
      <c r="EF115" s="250"/>
      <c r="EG115" s="264"/>
      <c r="EI115" s="247" t="str">
        <f>$B115</f>
        <v>Quarter final</v>
      </c>
      <c r="EJ115" s="249"/>
      <c r="EK115" s="249"/>
      <c r="EL115" s="250"/>
      <c r="EM115" s="279"/>
      <c r="EN115" s="280"/>
      <c r="EO115" s="251"/>
      <c r="EP115" s="263"/>
      <c r="EQ115" s="250"/>
      <c r="ER115" s="250"/>
      <c r="ES115" s="250"/>
      <c r="ET115" s="264"/>
      <c r="EV115" s="247" t="str">
        <f>$B115</f>
        <v>Quarter final</v>
      </c>
      <c r="EW115" s="249"/>
      <c r="EX115" s="249"/>
      <c r="EY115" s="250"/>
      <c r="EZ115" s="279"/>
      <c r="FA115" s="280"/>
      <c r="FB115" s="251"/>
      <c r="FC115" s="263"/>
      <c r="FD115" s="250"/>
      <c r="FE115" s="250"/>
      <c r="FF115" s="250"/>
      <c r="FG115" s="264"/>
      <c r="FI115" s="247" t="str">
        <f>$B115</f>
        <v>Quarter final</v>
      </c>
      <c r="FJ115" s="249"/>
      <c r="FK115" s="249"/>
      <c r="FL115" s="250"/>
      <c r="FM115" s="279"/>
      <c r="FN115" s="280"/>
      <c r="FO115" s="251"/>
      <c r="FP115" s="263"/>
      <c r="FQ115" s="250"/>
      <c r="FR115" s="250"/>
      <c r="FS115" s="250"/>
      <c r="FT115" s="264"/>
      <c r="FV115" s="247" t="str">
        <f>$B115</f>
        <v>Quarter final</v>
      </c>
      <c r="FW115" s="249"/>
      <c r="FX115" s="249"/>
      <c r="FY115" s="250"/>
      <c r="FZ115" s="279"/>
      <c r="GA115" s="280"/>
      <c r="GB115" s="251"/>
      <c r="GC115" s="263"/>
      <c r="GD115" s="250"/>
      <c r="GE115" s="250"/>
      <c r="GF115" s="250"/>
      <c r="GG115" s="264"/>
      <c r="GI115" s="247" t="str">
        <f>$B115</f>
        <v>Quarter final</v>
      </c>
      <c r="GJ115" s="249"/>
      <c r="GK115" s="249"/>
      <c r="GL115" s="250"/>
      <c r="GM115" s="279"/>
      <c r="GN115" s="280"/>
      <c r="GO115" s="251"/>
      <c r="GP115" s="263"/>
      <c r="GQ115" s="250"/>
      <c r="GR115" s="250"/>
      <c r="GS115" s="250"/>
      <c r="GT115" s="264"/>
      <c r="GV115" s="247" t="str">
        <f>$B115</f>
        <v>Quarter final</v>
      </c>
      <c r="GW115" s="249"/>
      <c r="GX115" s="249"/>
      <c r="GY115" s="250"/>
      <c r="GZ115" s="279"/>
      <c r="HA115" s="280"/>
      <c r="HB115" s="251"/>
      <c r="HC115" s="263"/>
      <c r="HD115" s="250"/>
      <c r="HE115" s="250"/>
      <c r="HF115" s="250"/>
      <c r="HG115" s="264"/>
      <c r="HI115" s="247" t="str">
        <f>$B115</f>
        <v>Quarter final</v>
      </c>
      <c r="HJ115" s="249"/>
      <c r="HK115" s="249"/>
      <c r="HL115" s="250"/>
      <c r="HM115" s="279"/>
      <c r="HN115" s="280"/>
      <c r="HO115" s="251"/>
      <c r="HP115" s="263"/>
      <c r="HQ115" s="250"/>
      <c r="HR115" s="250"/>
      <c r="HS115" s="250"/>
      <c r="HT115" s="264"/>
      <c r="HV115" s="247" t="str">
        <f>$B115</f>
        <v>Quarter final</v>
      </c>
      <c r="HW115" s="249"/>
      <c r="HX115" s="249"/>
      <c r="HY115" s="250"/>
      <c r="HZ115" s="279"/>
      <c r="IA115" s="280"/>
      <c r="IB115" s="251"/>
      <c r="IC115" s="263"/>
      <c r="ID115" s="250"/>
      <c r="IE115" s="250"/>
      <c r="IF115" s="250"/>
      <c r="IG115" s="264"/>
      <c r="II115" s="247" t="str">
        <f>$B115</f>
        <v>Quarter final</v>
      </c>
      <c r="IJ115" s="249"/>
      <c r="IK115" s="249"/>
      <c r="IL115" s="250"/>
      <c r="IM115" s="279"/>
      <c r="IN115" s="280"/>
      <c r="IO115" s="251"/>
      <c r="IP115" s="263"/>
      <c r="IQ115" s="250"/>
      <c r="IR115" s="250"/>
      <c r="IS115" s="250"/>
      <c r="IT115" s="264"/>
      <c r="IV115" s="247" t="str">
        <f>$B115</f>
        <v>Quarter final</v>
      </c>
      <c r="IW115" s="249"/>
      <c r="IX115" s="249"/>
      <c r="IY115" s="250"/>
      <c r="IZ115" s="279"/>
      <c r="JA115" s="280"/>
      <c r="JB115" s="251"/>
      <c r="JC115" s="263"/>
      <c r="JD115" s="250"/>
      <c r="JE115" s="250"/>
      <c r="JF115" s="250"/>
      <c r="JG115" s="264"/>
      <c r="JI115" s="247" t="str">
        <f>$B115</f>
        <v>Quarter final</v>
      </c>
      <c r="JJ115" s="249"/>
      <c r="JK115" s="249"/>
      <c r="JL115" s="250"/>
      <c r="JM115" s="279"/>
      <c r="JN115" s="280"/>
      <c r="JO115" s="251"/>
      <c r="JP115" s="263"/>
      <c r="JQ115" s="250"/>
      <c r="JR115" s="250"/>
      <c r="JS115" s="250"/>
      <c r="JT115" s="264"/>
      <c r="JV115" s="247" t="str">
        <f>$B115</f>
        <v>Quarter final</v>
      </c>
      <c r="JW115" s="249"/>
      <c r="JX115" s="249"/>
      <c r="JY115" s="250"/>
      <c r="JZ115" s="279"/>
      <c r="KA115" s="280"/>
      <c r="KB115" s="251"/>
      <c r="KC115" s="263"/>
      <c r="KD115" s="250"/>
      <c r="KE115" s="250"/>
      <c r="KF115" s="250"/>
      <c r="KG115" s="264"/>
      <c r="KI115" s="247" t="str">
        <f>$B115</f>
        <v>Quarter final</v>
      </c>
      <c r="KJ115" s="249"/>
      <c r="KK115" s="249"/>
      <c r="KL115" s="250"/>
      <c r="KM115" s="279"/>
      <c r="KN115" s="280"/>
      <c r="KO115" s="251"/>
      <c r="KP115" s="263"/>
      <c r="KQ115" s="250"/>
      <c r="KR115" s="250"/>
      <c r="KS115" s="250"/>
      <c r="KT115" s="264"/>
      <c r="KV115" s="247" t="str">
        <f>$B115</f>
        <v>Quarter final</v>
      </c>
      <c r="KW115" s="249"/>
      <c r="KX115" s="249"/>
      <c r="KY115" s="250"/>
      <c r="KZ115" s="279"/>
      <c r="LA115" s="280"/>
      <c r="LB115" s="251"/>
      <c r="LC115" s="263"/>
      <c r="LD115" s="250"/>
      <c r="LE115" s="250"/>
      <c r="LF115" s="250"/>
      <c r="LG115" s="264"/>
      <c r="LI115" s="247" t="str">
        <f>$B115</f>
        <v>Quarter final</v>
      </c>
      <c r="LJ115" s="249"/>
      <c r="LK115" s="249"/>
      <c r="LL115" s="250"/>
      <c r="LM115" s="279"/>
      <c r="LN115" s="280"/>
      <c r="LO115" s="251"/>
      <c r="LP115" s="263"/>
      <c r="LQ115" s="250"/>
      <c r="LR115" s="250"/>
      <c r="LS115" s="250"/>
      <c r="LT115" s="264"/>
      <c r="LV115" s="247" t="str">
        <f>$B115</f>
        <v>Quarter final</v>
      </c>
      <c r="LW115" s="249"/>
      <c r="LX115" s="249"/>
      <c r="LY115" s="250"/>
      <c r="LZ115" s="279"/>
      <c r="MA115" s="280"/>
      <c r="MB115" s="251"/>
      <c r="MC115" s="263"/>
      <c r="MD115" s="250"/>
      <c r="ME115" s="250"/>
      <c r="MF115" s="250"/>
      <c r="MG115" s="264"/>
    </row>
    <row r="116" spans="1:345" s="231" customFormat="1" x14ac:dyDescent="0.25">
      <c r="A116" s="235"/>
      <c r="B116" s="238" t="str">
        <f>IF(C116="","",INDEX(Groups!$C$7:$C$65,MATCH(C116,Groups!$D$7:$D$65,0)))</f>
        <v/>
      </c>
      <c r="C116" s="239" t="str">
        <f>'World Cup'!$C$70</f>
        <v/>
      </c>
      <c r="D116" s="240" t="str">
        <f>IF(E116="","",INDEX(Groups!$C$7:$C$65,MATCH(E116,Groups!$D$7:$D$65,0)))</f>
        <v/>
      </c>
      <c r="E116" s="239" t="str">
        <f>'World Cup'!$E$70</f>
        <v/>
      </c>
      <c r="F116" s="241" t="str">
        <f>IF(AND('World Cup'!$C$71&lt;&gt;"",'World Cup'!$E$71&lt;&gt;""),'World Cup'!$C$71+IF(AND('World Cup'!$C$73&lt;&gt;"",'World Cup'!$E$73&lt;&gt;"",'World Cup'!$C$71='World Cup'!$E$71),'World Cup'!$C$73,0),"")</f>
        <v/>
      </c>
      <c r="G116" s="242" t="str">
        <f>IF(AND('World Cup'!$C$71&lt;&gt;"",'World Cup'!$E$71&lt;&gt;""),'World Cup'!$E$71+IF(AND('World Cup'!$C$73&lt;&gt;"",'World Cup'!$E$73&lt;&gt;"",'World Cup'!$C$71='World Cup'!$E$71),'World Cup'!$E$73,0),"")</f>
        <v/>
      </c>
      <c r="I116" s="274"/>
      <c r="J116" s="239" t="str">
        <f>IF(I116="","",VLOOKUP(I116,Language!$D$5:$E$100,2,0))</f>
        <v/>
      </c>
      <c r="K116" s="275"/>
      <c r="L116" s="239" t="str">
        <f>IF(K116="","",VLOOKUP(K116,Language!$D$5:$E$100,2,0))</f>
        <v/>
      </c>
      <c r="M116" s="309"/>
      <c r="N116" s="310"/>
      <c r="O116" s="293"/>
      <c r="P116" s="293"/>
      <c r="Q116" s="294">
        <f>COUNTIF(I$116:I$119,I116)+COUNTIF(K$116:K$119,I116)</f>
        <v>0</v>
      </c>
      <c r="R116" s="294">
        <f>COUNTIF(I$116:I$119,K116)+COUNTIF(K$116:K$119,K116)</f>
        <v>0</v>
      </c>
      <c r="S116" s="294"/>
      <c r="T116" s="261" t="str">
        <f>IF(OR(I116&lt;&gt;"",K116&lt;&gt;""),IF(Q116&lt;&gt;1,0,COUNTIF($B$116:$B$119,I116)+COUNTIF($D$116:$D$119,I116))+IF(R116&lt;&gt;1,0,COUNTIF($B$116:$B$119,K116)+COUNTIF($D$116:$D$119,K116)),"")</f>
        <v/>
      </c>
      <c r="V116" s="274"/>
      <c r="W116" s="239" t="str">
        <f>IF(V116="","",VLOOKUP(V116,Language!$D$5:$E$100,2,0))</f>
        <v/>
      </c>
      <c r="X116" s="275"/>
      <c r="Y116" s="239" t="str">
        <f>IF(X116="","",VLOOKUP(X116,Language!$D$5:$E$100,2,0))</f>
        <v/>
      </c>
      <c r="Z116" s="309"/>
      <c r="AA116" s="310"/>
      <c r="AB116" s="293"/>
      <c r="AC116" s="293"/>
      <c r="AD116" s="294">
        <f>COUNTIF(V$116:V$119,V116)+COUNTIF(X$116:X$119,V116)</f>
        <v>0</v>
      </c>
      <c r="AE116" s="294">
        <f>COUNTIF(V$116:V$119,X116)+COUNTIF(X$116:X$119,X116)</f>
        <v>0</v>
      </c>
      <c r="AF116" s="294"/>
      <c r="AG116" s="261" t="str">
        <f>IF(OR(V116&lt;&gt;"",X116&lt;&gt;""),IF(AD116&lt;&gt;1,0,COUNTIF($B$116:$B$119,V116)+COUNTIF($D$116:$D$119,V116))+IF(AE116&lt;&gt;1,0,COUNTIF($B$116:$B$119,X116)+COUNTIF($D$116:$D$119,X116)),"")</f>
        <v/>
      </c>
      <c r="AI116" s="274"/>
      <c r="AJ116" s="239" t="str">
        <f>IF(AI116="","",VLOOKUP(AI116,Language!$D$5:$E$100,2,0))</f>
        <v/>
      </c>
      <c r="AK116" s="275"/>
      <c r="AL116" s="239" t="str">
        <f>IF(AK116="","",VLOOKUP(AK116,Language!$D$5:$E$100,2,0))</f>
        <v/>
      </c>
      <c r="AM116" s="309"/>
      <c r="AN116" s="310"/>
      <c r="AO116" s="293"/>
      <c r="AP116" s="293"/>
      <c r="AQ116" s="294">
        <f>COUNTIF(AI$116:AI$119,AI116)+COUNTIF(AK$116:AK$119,AI116)</f>
        <v>0</v>
      </c>
      <c r="AR116" s="294">
        <f>COUNTIF(AI$116:AI$119,AK116)+COUNTIF(AK$116:AK$119,AK116)</f>
        <v>0</v>
      </c>
      <c r="AS116" s="294"/>
      <c r="AT116" s="261" t="str">
        <f>IF(OR(AI116&lt;&gt;"",AK116&lt;&gt;""),IF(AQ116&lt;&gt;1,0,COUNTIF($B$116:$B$119,AI116)+COUNTIF($D$116:$D$119,AI116))+IF(AR116&lt;&gt;1,0,COUNTIF($B$116:$B$119,AK116)+COUNTIF($D$116:$D$119,AK116)),"")</f>
        <v/>
      </c>
      <c r="AV116" s="274"/>
      <c r="AW116" s="239" t="str">
        <f>IF(AV116="","",VLOOKUP(AV116,Language!$D$5:$E$100,2,0))</f>
        <v/>
      </c>
      <c r="AX116" s="275"/>
      <c r="AY116" s="239" t="str">
        <f>IF(AX116="","",VLOOKUP(AX116,Language!$D$5:$E$100,2,0))</f>
        <v/>
      </c>
      <c r="AZ116" s="309"/>
      <c r="BA116" s="310"/>
      <c r="BB116" s="293"/>
      <c r="BC116" s="293"/>
      <c r="BD116" s="294">
        <f>COUNTIF(AV$116:AV$119,AV116)+COUNTIF(AX$116:AX$119,AV116)</f>
        <v>0</v>
      </c>
      <c r="BE116" s="294">
        <f>COUNTIF(AV$116:AV$119,AX116)+COUNTIF(AX$116:AX$119,AX116)</f>
        <v>0</v>
      </c>
      <c r="BF116" s="294"/>
      <c r="BG116" s="261" t="str">
        <f>IF(OR(AV116&lt;&gt;"",AX116&lt;&gt;""),IF(BD116&lt;&gt;1,0,COUNTIF($B$116:$B$119,AV116)+COUNTIF($D$116:$D$119,AV116))+IF(BE116&lt;&gt;1,0,COUNTIF($B$116:$B$119,AX116)+COUNTIF($D$116:$D$119,AX116)),"")</f>
        <v/>
      </c>
      <c r="BI116" s="274"/>
      <c r="BJ116" s="239" t="str">
        <f>IF(BI116="","",VLOOKUP(BI116,Language!$D$5:$E$100,2,0))</f>
        <v/>
      </c>
      <c r="BK116" s="275"/>
      <c r="BL116" s="239" t="str">
        <f>IF(BK116="","",VLOOKUP(BK116,Language!$D$5:$E$100,2,0))</f>
        <v/>
      </c>
      <c r="BM116" s="309"/>
      <c r="BN116" s="310"/>
      <c r="BO116" s="293"/>
      <c r="BP116" s="293"/>
      <c r="BQ116" s="294">
        <f>COUNTIF(BI$116:BI$119,BI116)+COUNTIF(BK$116:BK$119,BI116)</f>
        <v>0</v>
      </c>
      <c r="BR116" s="294">
        <f>COUNTIF(BI$116:BI$119,BK116)+COUNTIF(BK$116:BK$119,BK116)</f>
        <v>0</v>
      </c>
      <c r="BS116" s="294"/>
      <c r="BT116" s="261" t="str">
        <f>IF(OR(BI116&lt;&gt;"",BK116&lt;&gt;""),IF(BQ116&lt;&gt;1,0,COUNTIF($B$116:$B$119,BI116)+COUNTIF($D$116:$D$119,BI116))+IF(BR116&lt;&gt;1,0,COUNTIF($B$116:$B$119,BK116)+COUNTIF($D$116:$D$119,BK116)),"")</f>
        <v/>
      </c>
      <c r="BV116" s="274"/>
      <c r="BW116" s="239" t="str">
        <f>IF(BV116="","",VLOOKUP(BV116,Language!$D$5:$E$100,2,0))</f>
        <v/>
      </c>
      <c r="BX116" s="275"/>
      <c r="BY116" s="239" t="str">
        <f>IF(BX116="","",VLOOKUP(BX116,Language!$D$5:$E$100,2,0))</f>
        <v/>
      </c>
      <c r="BZ116" s="309"/>
      <c r="CA116" s="310"/>
      <c r="CB116" s="293"/>
      <c r="CC116" s="293"/>
      <c r="CD116" s="294">
        <f>COUNTIF(BV$116:BV$119,BV116)+COUNTIF(BX$116:BX$119,BV116)</f>
        <v>0</v>
      </c>
      <c r="CE116" s="294">
        <f>COUNTIF(BV$116:BV$119,BX116)+COUNTIF(BX$116:BX$119,BX116)</f>
        <v>0</v>
      </c>
      <c r="CF116" s="294"/>
      <c r="CG116" s="261" t="str">
        <f>IF(OR(BV116&lt;&gt;"",BX116&lt;&gt;""),IF(CD116&lt;&gt;1,0,COUNTIF($B$116:$B$119,BV116)+COUNTIF($D$116:$D$119,BV116))+IF(CE116&lt;&gt;1,0,COUNTIF($B$116:$B$119,BX116)+COUNTIF($D$116:$D$119,BX116)),"")</f>
        <v/>
      </c>
      <c r="CI116" s="274"/>
      <c r="CJ116" s="239" t="str">
        <f>IF(CI116="","",VLOOKUP(CI116,Language!$D$5:$E$100,2,0))</f>
        <v/>
      </c>
      <c r="CK116" s="275"/>
      <c r="CL116" s="239" t="str">
        <f>IF(CK116="","",VLOOKUP(CK116,Language!$D$5:$E$100,2,0))</f>
        <v/>
      </c>
      <c r="CM116" s="309"/>
      <c r="CN116" s="310"/>
      <c r="CO116" s="293"/>
      <c r="CP116" s="293"/>
      <c r="CQ116" s="294">
        <f>COUNTIF(CI$116:CI$119,CI116)+COUNTIF(CK$116:CK$119,CI116)</f>
        <v>0</v>
      </c>
      <c r="CR116" s="294">
        <f>COUNTIF(CI$116:CI$119,CK116)+COUNTIF(CK$116:CK$119,CK116)</f>
        <v>0</v>
      </c>
      <c r="CS116" s="294"/>
      <c r="CT116" s="261" t="str">
        <f>IF(OR(CI116&lt;&gt;"",CK116&lt;&gt;""),IF(CQ116&lt;&gt;1,0,COUNTIF($B$116:$B$119,CI116)+COUNTIF($D$116:$D$119,CI116))+IF(CR116&lt;&gt;1,0,COUNTIF($B$116:$B$119,CK116)+COUNTIF($D$116:$D$119,CK116)),"")</f>
        <v/>
      </c>
      <c r="CV116" s="274"/>
      <c r="CW116" s="239" t="str">
        <f>IF(CV116="","",VLOOKUP(CV116,Language!$D$5:$E$100,2,0))</f>
        <v/>
      </c>
      <c r="CX116" s="275"/>
      <c r="CY116" s="239" t="str">
        <f>IF(CX116="","",VLOOKUP(CX116,Language!$D$5:$E$100,2,0))</f>
        <v/>
      </c>
      <c r="CZ116" s="309"/>
      <c r="DA116" s="310"/>
      <c r="DB116" s="293"/>
      <c r="DC116" s="293"/>
      <c r="DD116" s="294">
        <f>COUNTIF(CV$116:CV$119,CV116)+COUNTIF(CX$116:CX$119,CV116)</f>
        <v>0</v>
      </c>
      <c r="DE116" s="294">
        <f>COUNTIF(CV$116:CV$119,CX116)+COUNTIF(CX$116:CX$119,CX116)</f>
        <v>0</v>
      </c>
      <c r="DF116" s="294"/>
      <c r="DG116" s="261" t="str">
        <f>IF(OR(CV116&lt;&gt;"",CX116&lt;&gt;""),IF(DD116&lt;&gt;1,0,COUNTIF($B$116:$B$119,CV116)+COUNTIF($D$116:$D$119,CV116))+IF(DE116&lt;&gt;1,0,COUNTIF($B$116:$B$119,CX116)+COUNTIF($D$116:$D$119,CX116)),"")</f>
        <v/>
      </c>
      <c r="DI116" s="274"/>
      <c r="DJ116" s="239" t="str">
        <f>IF(DI116="","",VLOOKUP(DI116,Language!$D$5:$E$100,2,0))</f>
        <v/>
      </c>
      <c r="DK116" s="275"/>
      <c r="DL116" s="239" t="str">
        <f>IF(DK116="","",VLOOKUP(DK116,Language!$D$5:$E$100,2,0))</f>
        <v/>
      </c>
      <c r="DM116" s="309"/>
      <c r="DN116" s="310"/>
      <c r="DO116" s="293"/>
      <c r="DP116" s="293"/>
      <c r="DQ116" s="294">
        <f>COUNTIF(DI$116:DI$119,DI116)+COUNTIF(DK$116:DK$119,DI116)</f>
        <v>0</v>
      </c>
      <c r="DR116" s="294">
        <f>COUNTIF(DI$116:DI$119,DK116)+COUNTIF(DK$116:DK$119,DK116)</f>
        <v>0</v>
      </c>
      <c r="DS116" s="294"/>
      <c r="DT116" s="261" t="str">
        <f>IF(OR(DI116&lt;&gt;"",DK116&lt;&gt;""),IF(DQ116&lt;&gt;1,0,COUNTIF($B$116:$B$119,DI116)+COUNTIF($D$116:$D$119,DI116))+IF(DR116&lt;&gt;1,0,COUNTIF($B$116:$B$119,DK116)+COUNTIF($D$116:$D$119,DK116)),"")</f>
        <v/>
      </c>
      <c r="DV116" s="274"/>
      <c r="DW116" s="239" t="str">
        <f>IF(DV116="","",VLOOKUP(DV116,Language!$D$5:$E$100,2,0))</f>
        <v/>
      </c>
      <c r="DX116" s="275"/>
      <c r="DY116" s="239" t="str">
        <f>IF(DX116="","",VLOOKUP(DX116,Language!$D$5:$E$100,2,0))</f>
        <v/>
      </c>
      <c r="DZ116" s="309"/>
      <c r="EA116" s="310"/>
      <c r="EB116" s="293"/>
      <c r="EC116" s="293"/>
      <c r="ED116" s="294">
        <f>COUNTIF(DV$116:DV$119,DV116)+COUNTIF(DX$116:DX$119,DV116)</f>
        <v>0</v>
      </c>
      <c r="EE116" s="294">
        <f>COUNTIF(DV$116:DV$119,DX116)+COUNTIF(DX$116:DX$119,DX116)</f>
        <v>0</v>
      </c>
      <c r="EF116" s="294"/>
      <c r="EG116" s="261" t="str">
        <f>IF(OR(DV116&lt;&gt;"",DX116&lt;&gt;""),IF(ED116&lt;&gt;1,0,COUNTIF($B$116:$B$119,DV116)+COUNTIF($D$116:$D$119,DV116))+IF(EE116&lt;&gt;1,0,COUNTIF($B$116:$B$119,DX116)+COUNTIF($D$116:$D$119,DX116)),"")</f>
        <v/>
      </c>
      <c r="EI116" s="274"/>
      <c r="EJ116" s="239" t="str">
        <f>IF(EI116="","",VLOOKUP(EI116,Language!$D$5:$E$100,2,0))</f>
        <v/>
      </c>
      <c r="EK116" s="275"/>
      <c r="EL116" s="239" t="str">
        <f>IF(EK116="","",VLOOKUP(EK116,Language!$D$5:$E$100,2,0))</f>
        <v/>
      </c>
      <c r="EM116" s="309"/>
      <c r="EN116" s="310"/>
      <c r="EO116" s="293"/>
      <c r="EP116" s="293"/>
      <c r="EQ116" s="294">
        <f>COUNTIF(EI$116:EI$119,EI116)+COUNTIF(EK$116:EK$119,EI116)</f>
        <v>0</v>
      </c>
      <c r="ER116" s="294">
        <f>COUNTIF(EI$116:EI$119,EK116)+COUNTIF(EK$116:EK$119,EK116)</f>
        <v>0</v>
      </c>
      <c r="ES116" s="294"/>
      <c r="ET116" s="261" t="str">
        <f>IF(OR(EI116&lt;&gt;"",EK116&lt;&gt;""),IF(EQ116&lt;&gt;1,0,COUNTIF($B$116:$B$119,EI116)+COUNTIF($D$116:$D$119,EI116))+IF(ER116&lt;&gt;1,0,COUNTIF($B$116:$B$119,EK116)+COUNTIF($D$116:$D$119,EK116)),"")</f>
        <v/>
      </c>
      <c r="EV116" s="274"/>
      <c r="EW116" s="239" t="str">
        <f>IF(EV116="","",VLOOKUP(EV116,Language!$D$5:$E$100,2,0))</f>
        <v/>
      </c>
      <c r="EX116" s="275"/>
      <c r="EY116" s="239" t="str">
        <f>IF(EX116="","",VLOOKUP(EX116,Language!$D$5:$E$100,2,0))</f>
        <v/>
      </c>
      <c r="EZ116" s="309"/>
      <c r="FA116" s="310"/>
      <c r="FB116" s="293"/>
      <c r="FC116" s="293"/>
      <c r="FD116" s="294">
        <f>COUNTIF(EV$116:EV$119,EV116)+COUNTIF(EX$116:EX$119,EV116)</f>
        <v>0</v>
      </c>
      <c r="FE116" s="294">
        <f>COUNTIF(EV$116:EV$119,EX116)+COUNTIF(EX$116:EX$119,EX116)</f>
        <v>0</v>
      </c>
      <c r="FF116" s="294"/>
      <c r="FG116" s="261" t="str">
        <f>IF(OR(EV116&lt;&gt;"",EX116&lt;&gt;""),IF(FD116&lt;&gt;1,0,COUNTIF($B$116:$B$119,EV116)+COUNTIF($D$116:$D$119,EV116))+IF(FE116&lt;&gt;1,0,COUNTIF($B$116:$B$119,EX116)+COUNTIF($D$116:$D$119,EX116)),"")</f>
        <v/>
      </c>
      <c r="FI116" s="274"/>
      <c r="FJ116" s="239" t="str">
        <f>IF(FI116="","",VLOOKUP(FI116,Language!$D$5:$E$100,2,0))</f>
        <v/>
      </c>
      <c r="FK116" s="275"/>
      <c r="FL116" s="239" t="str">
        <f>IF(FK116="","",VLOOKUP(FK116,Language!$D$5:$E$100,2,0))</f>
        <v/>
      </c>
      <c r="FM116" s="309"/>
      <c r="FN116" s="310"/>
      <c r="FO116" s="293"/>
      <c r="FP116" s="293"/>
      <c r="FQ116" s="294">
        <f>COUNTIF(FI$116:FI$119,FI116)+COUNTIF(FK$116:FK$119,FI116)</f>
        <v>0</v>
      </c>
      <c r="FR116" s="294">
        <f>COUNTIF(FI$116:FI$119,FK116)+COUNTIF(FK$116:FK$119,FK116)</f>
        <v>0</v>
      </c>
      <c r="FS116" s="294"/>
      <c r="FT116" s="261" t="str">
        <f>IF(OR(FI116&lt;&gt;"",FK116&lt;&gt;""),IF(FQ116&lt;&gt;1,0,COUNTIF($B$116:$B$119,FI116)+COUNTIF($D$116:$D$119,FI116))+IF(FR116&lt;&gt;1,0,COUNTIF($B$116:$B$119,FK116)+COUNTIF($D$116:$D$119,FK116)),"")</f>
        <v/>
      </c>
      <c r="FV116" s="274"/>
      <c r="FW116" s="239" t="str">
        <f>IF(FV116="","",VLOOKUP(FV116,Language!$D$5:$E$100,2,0))</f>
        <v/>
      </c>
      <c r="FX116" s="275"/>
      <c r="FY116" s="239" t="str">
        <f>IF(FX116="","",VLOOKUP(FX116,Language!$D$5:$E$100,2,0))</f>
        <v/>
      </c>
      <c r="FZ116" s="309"/>
      <c r="GA116" s="310"/>
      <c r="GB116" s="293"/>
      <c r="GC116" s="293"/>
      <c r="GD116" s="294">
        <f>COUNTIF(FV$116:FV$119,FV116)+COUNTIF(FX$116:FX$119,FV116)</f>
        <v>0</v>
      </c>
      <c r="GE116" s="294">
        <f>COUNTIF(FV$116:FV$119,FX116)+COUNTIF(FX$116:FX$119,FX116)</f>
        <v>0</v>
      </c>
      <c r="GF116" s="294"/>
      <c r="GG116" s="261" t="str">
        <f>IF(OR(FV116&lt;&gt;"",FX116&lt;&gt;""),IF(GD116&lt;&gt;1,0,COUNTIF($B$116:$B$119,FV116)+COUNTIF($D$116:$D$119,FV116))+IF(GE116&lt;&gt;1,0,COUNTIF($B$116:$B$119,FX116)+COUNTIF($D$116:$D$119,FX116)),"")</f>
        <v/>
      </c>
      <c r="GI116" s="274"/>
      <c r="GJ116" s="239" t="str">
        <f>IF(GI116="","",VLOOKUP(GI116,Language!$D$5:$E$100,2,0))</f>
        <v/>
      </c>
      <c r="GK116" s="275"/>
      <c r="GL116" s="239" t="str">
        <f>IF(GK116="","",VLOOKUP(GK116,Language!$D$5:$E$100,2,0))</f>
        <v/>
      </c>
      <c r="GM116" s="309"/>
      <c r="GN116" s="310"/>
      <c r="GO116" s="293"/>
      <c r="GP116" s="293"/>
      <c r="GQ116" s="294">
        <f>COUNTIF(GI$116:GI$119,GI116)+COUNTIF(GK$116:GK$119,GI116)</f>
        <v>0</v>
      </c>
      <c r="GR116" s="294">
        <f>COUNTIF(GI$116:GI$119,GK116)+COUNTIF(GK$116:GK$119,GK116)</f>
        <v>0</v>
      </c>
      <c r="GS116" s="294"/>
      <c r="GT116" s="261" t="str">
        <f>IF(OR(GI116&lt;&gt;"",GK116&lt;&gt;""),IF(GQ116&lt;&gt;1,0,COUNTIF($B$116:$B$119,GI116)+COUNTIF($D$116:$D$119,GI116))+IF(GR116&lt;&gt;1,0,COUNTIF($B$116:$B$119,GK116)+COUNTIF($D$116:$D$119,GK116)),"")</f>
        <v/>
      </c>
      <c r="GV116" s="274"/>
      <c r="GW116" s="239" t="str">
        <f>IF(GV116="","",VLOOKUP(GV116,Language!$D$5:$E$100,2,0))</f>
        <v/>
      </c>
      <c r="GX116" s="275"/>
      <c r="GY116" s="239" t="str">
        <f>IF(GX116="","",VLOOKUP(GX116,Language!$D$5:$E$100,2,0))</f>
        <v/>
      </c>
      <c r="GZ116" s="309"/>
      <c r="HA116" s="310"/>
      <c r="HB116" s="293"/>
      <c r="HC116" s="293"/>
      <c r="HD116" s="294">
        <f>COUNTIF(GV$116:GV$119,GV116)+COUNTIF(GX$116:GX$119,GV116)</f>
        <v>0</v>
      </c>
      <c r="HE116" s="294">
        <f>COUNTIF(GV$116:GV$119,GX116)+COUNTIF(GX$116:GX$119,GX116)</f>
        <v>0</v>
      </c>
      <c r="HF116" s="294"/>
      <c r="HG116" s="261" t="str">
        <f>IF(OR(GV116&lt;&gt;"",GX116&lt;&gt;""),IF(HD116&lt;&gt;1,0,COUNTIF($B$116:$B$119,GV116)+COUNTIF($D$116:$D$119,GV116))+IF(HE116&lt;&gt;1,0,COUNTIF($B$116:$B$119,GX116)+COUNTIF($D$116:$D$119,GX116)),"")</f>
        <v/>
      </c>
      <c r="HI116" s="274"/>
      <c r="HJ116" s="239" t="str">
        <f>IF(HI116="","",VLOOKUP(HI116,Language!$D$5:$E$100,2,0))</f>
        <v/>
      </c>
      <c r="HK116" s="275"/>
      <c r="HL116" s="239" t="str">
        <f>IF(HK116="","",VLOOKUP(HK116,Language!$D$5:$E$100,2,0))</f>
        <v/>
      </c>
      <c r="HM116" s="309"/>
      <c r="HN116" s="310"/>
      <c r="HO116" s="293"/>
      <c r="HP116" s="293"/>
      <c r="HQ116" s="294">
        <f>COUNTIF(HI$116:HI$119,HI116)+COUNTIF(HK$116:HK$119,HI116)</f>
        <v>0</v>
      </c>
      <c r="HR116" s="294">
        <f>COUNTIF(HI$116:HI$119,HK116)+COUNTIF(HK$116:HK$119,HK116)</f>
        <v>0</v>
      </c>
      <c r="HS116" s="294"/>
      <c r="HT116" s="261" t="str">
        <f>IF(OR(HI116&lt;&gt;"",HK116&lt;&gt;""),IF(HQ116&lt;&gt;1,0,COUNTIF($B$116:$B$119,HI116)+COUNTIF($D$116:$D$119,HI116))+IF(HR116&lt;&gt;1,0,COUNTIF($B$116:$B$119,HK116)+COUNTIF($D$116:$D$119,HK116)),"")</f>
        <v/>
      </c>
      <c r="HV116" s="274"/>
      <c r="HW116" s="239" t="str">
        <f>IF(HV116="","",VLOOKUP(HV116,Language!$D$5:$E$100,2,0))</f>
        <v/>
      </c>
      <c r="HX116" s="275"/>
      <c r="HY116" s="239" t="str">
        <f>IF(HX116="","",VLOOKUP(HX116,Language!$D$5:$E$100,2,0))</f>
        <v/>
      </c>
      <c r="HZ116" s="309"/>
      <c r="IA116" s="310"/>
      <c r="IB116" s="293"/>
      <c r="IC116" s="293"/>
      <c r="ID116" s="294">
        <f>COUNTIF(HV$116:HV$119,HV116)+COUNTIF(HX$116:HX$119,HV116)</f>
        <v>0</v>
      </c>
      <c r="IE116" s="294">
        <f>COUNTIF(HV$116:HV$119,HX116)+COUNTIF(HX$116:HX$119,HX116)</f>
        <v>0</v>
      </c>
      <c r="IF116" s="294"/>
      <c r="IG116" s="261" t="str">
        <f>IF(OR(HV116&lt;&gt;"",HX116&lt;&gt;""),IF(ID116&lt;&gt;1,0,COUNTIF($B$116:$B$119,HV116)+COUNTIF($D$116:$D$119,HV116))+IF(IE116&lt;&gt;1,0,COUNTIF($B$116:$B$119,HX116)+COUNTIF($D$116:$D$119,HX116)),"")</f>
        <v/>
      </c>
      <c r="II116" s="274"/>
      <c r="IJ116" s="239" t="str">
        <f>IF(II116="","",VLOOKUP(II116,Language!$D$5:$E$100,2,0))</f>
        <v/>
      </c>
      <c r="IK116" s="275"/>
      <c r="IL116" s="239" t="str">
        <f>IF(IK116="","",VLOOKUP(IK116,Language!$D$5:$E$100,2,0))</f>
        <v/>
      </c>
      <c r="IM116" s="309"/>
      <c r="IN116" s="310"/>
      <c r="IO116" s="293"/>
      <c r="IP116" s="293"/>
      <c r="IQ116" s="294">
        <f>COUNTIF(II$116:II$119,II116)+COUNTIF(IK$116:IK$119,II116)</f>
        <v>0</v>
      </c>
      <c r="IR116" s="294">
        <f>COUNTIF(II$116:II$119,IK116)+COUNTIF(IK$116:IK$119,IK116)</f>
        <v>0</v>
      </c>
      <c r="IS116" s="294"/>
      <c r="IT116" s="261" t="str">
        <f>IF(OR(II116&lt;&gt;"",IK116&lt;&gt;""),IF(IQ116&lt;&gt;1,0,COUNTIF($B$116:$B$119,II116)+COUNTIF($D$116:$D$119,II116))+IF(IR116&lt;&gt;1,0,COUNTIF($B$116:$B$119,IK116)+COUNTIF($D$116:$D$119,IK116)),"")</f>
        <v/>
      </c>
      <c r="IV116" s="274"/>
      <c r="IW116" s="239" t="str">
        <f>IF(IV116="","",VLOOKUP(IV116,Language!$D$5:$E$100,2,0))</f>
        <v/>
      </c>
      <c r="IX116" s="275"/>
      <c r="IY116" s="239" t="str">
        <f>IF(IX116="","",VLOOKUP(IX116,Language!$D$5:$E$100,2,0))</f>
        <v/>
      </c>
      <c r="IZ116" s="309"/>
      <c r="JA116" s="310"/>
      <c r="JB116" s="293"/>
      <c r="JC116" s="293"/>
      <c r="JD116" s="294">
        <f>COUNTIF(IV$116:IV$119,IV116)+COUNTIF(IX$116:IX$119,IV116)</f>
        <v>0</v>
      </c>
      <c r="JE116" s="294">
        <f>COUNTIF(IV$116:IV$119,IX116)+COUNTIF(IX$116:IX$119,IX116)</f>
        <v>0</v>
      </c>
      <c r="JF116" s="294"/>
      <c r="JG116" s="261" t="str">
        <f>IF(OR(IV116&lt;&gt;"",IX116&lt;&gt;""),IF(JD116&lt;&gt;1,0,COUNTIF($B$116:$B$119,IV116)+COUNTIF($D$116:$D$119,IV116))+IF(JE116&lt;&gt;1,0,COUNTIF($B$116:$B$119,IX116)+COUNTIF($D$116:$D$119,IX116)),"")</f>
        <v/>
      </c>
      <c r="JI116" s="274"/>
      <c r="JJ116" s="239" t="str">
        <f>IF(JI116="","",VLOOKUP(JI116,Language!$D$5:$E$100,2,0))</f>
        <v/>
      </c>
      <c r="JK116" s="275"/>
      <c r="JL116" s="239" t="str">
        <f>IF(JK116="","",VLOOKUP(JK116,Language!$D$5:$E$100,2,0))</f>
        <v/>
      </c>
      <c r="JM116" s="309"/>
      <c r="JN116" s="310"/>
      <c r="JO116" s="293"/>
      <c r="JP116" s="293"/>
      <c r="JQ116" s="294">
        <f>COUNTIF(JI$116:JI$119,JI116)+COUNTIF(JK$116:JK$119,JI116)</f>
        <v>0</v>
      </c>
      <c r="JR116" s="294">
        <f>COUNTIF(JI$116:JI$119,JK116)+COUNTIF(JK$116:JK$119,JK116)</f>
        <v>0</v>
      </c>
      <c r="JS116" s="294"/>
      <c r="JT116" s="261" t="str">
        <f>IF(OR(JI116&lt;&gt;"",JK116&lt;&gt;""),IF(JQ116&lt;&gt;1,0,COUNTIF($B$116:$B$119,JI116)+COUNTIF($D$116:$D$119,JI116))+IF(JR116&lt;&gt;1,0,COUNTIF($B$116:$B$119,JK116)+COUNTIF($D$116:$D$119,JK116)),"")</f>
        <v/>
      </c>
      <c r="JV116" s="274"/>
      <c r="JW116" s="239" t="str">
        <f>IF(JV116="","",VLOOKUP(JV116,Language!$D$5:$E$100,2,0))</f>
        <v/>
      </c>
      <c r="JX116" s="275"/>
      <c r="JY116" s="239" t="str">
        <f>IF(JX116="","",VLOOKUP(JX116,Language!$D$5:$E$100,2,0))</f>
        <v/>
      </c>
      <c r="JZ116" s="309"/>
      <c r="KA116" s="310"/>
      <c r="KB116" s="293"/>
      <c r="KC116" s="293"/>
      <c r="KD116" s="294">
        <f>COUNTIF(JV$116:JV$119,JV116)+COUNTIF(JX$116:JX$119,JV116)</f>
        <v>0</v>
      </c>
      <c r="KE116" s="294">
        <f>COUNTIF(JV$116:JV$119,JX116)+COUNTIF(JX$116:JX$119,JX116)</f>
        <v>0</v>
      </c>
      <c r="KF116" s="294"/>
      <c r="KG116" s="261" t="str">
        <f>IF(OR(JV116&lt;&gt;"",JX116&lt;&gt;""),IF(KD116&lt;&gt;1,0,COUNTIF($B$116:$B$119,JV116)+COUNTIF($D$116:$D$119,JV116))+IF(KE116&lt;&gt;1,0,COUNTIF($B$116:$B$119,JX116)+COUNTIF($D$116:$D$119,JX116)),"")</f>
        <v/>
      </c>
      <c r="KI116" s="274"/>
      <c r="KJ116" s="239" t="str">
        <f>IF(KI116="","",VLOOKUP(KI116,Language!$D$5:$E$100,2,0))</f>
        <v/>
      </c>
      <c r="KK116" s="275"/>
      <c r="KL116" s="239" t="str">
        <f>IF(KK116="","",VLOOKUP(KK116,Language!$D$5:$E$100,2,0))</f>
        <v/>
      </c>
      <c r="KM116" s="309"/>
      <c r="KN116" s="310"/>
      <c r="KO116" s="293"/>
      <c r="KP116" s="293"/>
      <c r="KQ116" s="294">
        <f>COUNTIF(KI$116:KI$119,KI116)+COUNTIF(KK$116:KK$119,KI116)</f>
        <v>0</v>
      </c>
      <c r="KR116" s="294">
        <f>COUNTIF(KI$116:KI$119,KK116)+COUNTIF(KK$116:KK$119,KK116)</f>
        <v>0</v>
      </c>
      <c r="KS116" s="294"/>
      <c r="KT116" s="261" t="str">
        <f>IF(OR(KI116&lt;&gt;"",KK116&lt;&gt;""),IF(KQ116&lt;&gt;1,0,COUNTIF($B$116:$B$119,KI116)+COUNTIF($D$116:$D$119,KI116))+IF(KR116&lt;&gt;1,0,COUNTIF($B$116:$B$119,KK116)+COUNTIF($D$116:$D$119,KK116)),"")</f>
        <v/>
      </c>
      <c r="KV116" s="274"/>
      <c r="KW116" s="239" t="str">
        <f>IF(KV116="","",VLOOKUP(KV116,Language!$D$5:$E$100,2,0))</f>
        <v/>
      </c>
      <c r="KX116" s="275"/>
      <c r="KY116" s="239" t="str">
        <f>IF(KX116="","",VLOOKUP(KX116,Language!$D$5:$E$100,2,0))</f>
        <v/>
      </c>
      <c r="KZ116" s="309"/>
      <c r="LA116" s="310"/>
      <c r="LB116" s="293"/>
      <c r="LC116" s="293"/>
      <c r="LD116" s="294">
        <f>COUNTIF(KV$116:KV$119,KV116)+COUNTIF(KX$116:KX$119,KV116)</f>
        <v>0</v>
      </c>
      <c r="LE116" s="294">
        <f>COUNTIF(KV$116:KV$119,KX116)+COUNTIF(KX$116:KX$119,KX116)</f>
        <v>0</v>
      </c>
      <c r="LF116" s="294"/>
      <c r="LG116" s="261" t="str">
        <f>IF(OR(KV116&lt;&gt;"",KX116&lt;&gt;""),IF(LD116&lt;&gt;1,0,COUNTIF($B$116:$B$119,KV116)+COUNTIF($D$116:$D$119,KV116))+IF(LE116&lt;&gt;1,0,COUNTIF($B$116:$B$119,KX116)+COUNTIF($D$116:$D$119,KX116)),"")</f>
        <v/>
      </c>
      <c r="LI116" s="274"/>
      <c r="LJ116" s="239" t="str">
        <f>IF(LI116="","",VLOOKUP(LI116,Language!$D$5:$E$100,2,0))</f>
        <v/>
      </c>
      <c r="LK116" s="275"/>
      <c r="LL116" s="239" t="str">
        <f>IF(LK116="","",VLOOKUP(LK116,Language!$D$5:$E$100,2,0))</f>
        <v/>
      </c>
      <c r="LM116" s="309"/>
      <c r="LN116" s="310"/>
      <c r="LO116" s="293"/>
      <c r="LP116" s="293"/>
      <c r="LQ116" s="294">
        <f>COUNTIF(LI$116:LI$119,LI116)+COUNTIF(LK$116:LK$119,LI116)</f>
        <v>0</v>
      </c>
      <c r="LR116" s="294">
        <f>COUNTIF(LI$116:LI$119,LK116)+COUNTIF(LK$116:LK$119,LK116)</f>
        <v>0</v>
      </c>
      <c r="LS116" s="294"/>
      <c r="LT116" s="261" t="str">
        <f>IF(OR(LI116&lt;&gt;"",LK116&lt;&gt;""),IF(LQ116&lt;&gt;1,0,COUNTIF($B$116:$B$119,LI116)+COUNTIF($D$116:$D$119,LI116))+IF(LR116&lt;&gt;1,0,COUNTIF($B$116:$B$119,LK116)+COUNTIF($D$116:$D$119,LK116)),"")</f>
        <v/>
      </c>
      <c r="LV116" s="274"/>
      <c r="LW116" s="239" t="str">
        <f>IF(LV116="","",VLOOKUP(LV116,Language!$D$5:$E$100,2,0))</f>
        <v/>
      </c>
      <c r="LX116" s="275"/>
      <c r="LY116" s="239" t="str">
        <f>IF(LX116="","",VLOOKUP(LX116,Language!$D$5:$E$100,2,0))</f>
        <v/>
      </c>
      <c r="LZ116" s="309"/>
      <c r="MA116" s="310"/>
      <c r="MB116" s="293"/>
      <c r="MC116" s="293"/>
      <c r="MD116" s="294">
        <f>COUNTIF(LV$116:LV$119,LV116)+COUNTIF(LX$116:LX$119,LV116)</f>
        <v>0</v>
      </c>
      <c r="ME116" s="294">
        <f>COUNTIF(LV$116:LV$119,LX116)+COUNTIF(LX$116:LX$119,LX116)</f>
        <v>0</v>
      </c>
      <c r="MF116" s="294"/>
      <c r="MG116" s="261" t="str">
        <f>IF(OR(LV116&lt;&gt;"",LX116&lt;&gt;""),IF(MD116&lt;&gt;1,0,COUNTIF($B$116:$B$119,LV116)+COUNTIF($D$116:$D$119,LV116))+IF(ME116&lt;&gt;1,0,COUNTIF($B$116:$B$119,LX116)+COUNTIF($D$116:$D$119,LX116)),"")</f>
        <v/>
      </c>
    </row>
    <row r="117" spans="1:345" s="231" customFormat="1" x14ac:dyDescent="0.25">
      <c r="A117" s="235"/>
      <c r="B117" s="238" t="str">
        <f>IF(C117="","",INDEX(Groups!$C$7:$C$65,MATCH(C117,Groups!$D$7:$D$65,0)))</f>
        <v/>
      </c>
      <c r="C117" s="239" t="str">
        <f>'World Cup'!$I$70</f>
        <v/>
      </c>
      <c r="D117" s="240" t="str">
        <f>IF(E117="","",INDEX(Groups!$C$7:$C$65,MATCH(E117,Groups!$D$7:$D$65,0)))</f>
        <v/>
      </c>
      <c r="E117" s="239" t="str">
        <f>'World Cup'!$K$70</f>
        <v/>
      </c>
      <c r="F117" s="241" t="str">
        <f>IF(AND('World Cup'!$I$71&lt;&gt;"",'World Cup'!$K$71&lt;&gt;""),'World Cup'!$I$71+IF(AND('World Cup'!$I$73&lt;&gt;"",'World Cup'!$K$73&lt;&gt;"",'World Cup'!$I$71='World Cup'!$K$71),'World Cup'!$I$73,0),"")</f>
        <v/>
      </c>
      <c r="G117" s="242" t="str">
        <f>IF(AND('World Cup'!$I$71&lt;&gt;"",'World Cup'!$K$71&lt;&gt;""),'World Cup'!$K$71+IF(AND('World Cup'!$I$73&lt;&gt;"",'World Cup'!$K$73&lt;&gt;"",'World Cup'!$I$71='World Cup'!$K$71),'World Cup'!$K$73,0),"")</f>
        <v/>
      </c>
      <c r="I117" s="274"/>
      <c r="J117" s="239" t="str">
        <f>IF(I117="","",VLOOKUP(I117,Language!$D$5:$E$100,2,0))</f>
        <v/>
      </c>
      <c r="K117" s="275"/>
      <c r="L117" s="239" t="str">
        <f>IF(K117="","",VLOOKUP(K117,Language!$D$5:$E$100,2,0))</f>
        <v/>
      </c>
      <c r="M117" s="311"/>
      <c r="N117" s="312"/>
      <c r="O117" s="295"/>
      <c r="P117" s="295"/>
      <c r="Q117" s="296">
        <f>COUNTIF(I$116:I$119,I117)+COUNTIF(K$116:K$119,I117)</f>
        <v>0</v>
      </c>
      <c r="R117" s="296">
        <f>COUNTIF(I$116:I$119,K117)+COUNTIF(K$116:K$119,K117)</f>
        <v>0</v>
      </c>
      <c r="S117" s="296"/>
      <c r="T117" s="261" t="str">
        <f>IF(OR(I117&lt;&gt;"",K117&lt;&gt;""),IF(Q117&lt;&gt;1,0,COUNTIF($B$116:$B$119,I117)+COUNTIF($D$116:$D$119,I117))+IF(R117&lt;&gt;1,0,COUNTIF($B$116:$B$119,K117)+COUNTIF($D$116:$D$119,K117)),"")</f>
        <v/>
      </c>
      <c r="V117" s="274"/>
      <c r="W117" s="239" t="str">
        <f>IF(V117="","",VLOOKUP(V117,Language!$D$5:$E$100,2,0))</f>
        <v/>
      </c>
      <c r="X117" s="275"/>
      <c r="Y117" s="239" t="str">
        <f>IF(X117="","",VLOOKUP(X117,Language!$D$5:$E$100,2,0))</f>
        <v/>
      </c>
      <c r="Z117" s="311"/>
      <c r="AA117" s="312"/>
      <c r="AB117" s="295"/>
      <c r="AC117" s="295"/>
      <c r="AD117" s="296">
        <f>COUNTIF(V$116:V$119,V117)+COUNTIF(X$116:X$119,V117)</f>
        <v>0</v>
      </c>
      <c r="AE117" s="296">
        <f>COUNTIF(V$116:V$119,X117)+COUNTIF(X$116:X$119,X117)</f>
        <v>0</v>
      </c>
      <c r="AF117" s="296"/>
      <c r="AG117" s="261" t="str">
        <f>IF(OR(V117&lt;&gt;"",X117&lt;&gt;""),IF(AD117&lt;&gt;1,0,COUNTIF($B$116:$B$119,V117)+COUNTIF($D$116:$D$119,V117))+IF(AE117&lt;&gt;1,0,COUNTIF($B$116:$B$119,X117)+COUNTIF($D$116:$D$119,X117)),"")</f>
        <v/>
      </c>
      <c r="AI117" s="274"/>
      <c r="AJ117" s="239" t="str">
        <f>IF(AI117="","",VLOOKUP(AI117,Language!$D$5:$E$100,2,0))</f>
        <v/>
      </c>
      <c r="AK117" s="275"/>
      <c r="AL117" s="239" t="str">
        <f>IF(AK117="","",VLOOKUP(AK117,Language!$D$5:$E$100,2,0))</f>
        <v/>
      </c>
      <c r="AM117" s="311"/>
      <c r="AN117" s="312"/>
      <c r="AO117" s="295"/>
      <c r="AP117" s="295"/>
      <c r="AQ117" s="296">
        <f>COUNTIF(AI$116:AI$119,AI117)+COUNTIF(AK$116:AK$119,AI117)</f>
        <v>0</v>
      </c>
      <c r="AR117" s="296">
        <f>COUNTIF(AI$116:AI$119,AK117)+COUNTIF(AK$116:AK$119,AK117)</f>
        <v>0</v>
      </c>
      <c r="AS117" s="296"/>
      <c r="AT117" s="261" t="str">
        <f>IF(OR(AI117&lt;&gt;"",AK117&lt;&gt;""),IF(AQ117&lt;&gt;1,0,COUNTIF($B$116:$B$119,AI117)+COUNTIF($D$116:$D$119,AI117))+IF(AR117&lt;&gt;1,0,COUNTIF($B$116:$B$119,AK117)+COUNTIF($D$116:$D$119,AK117)),"")</f>
        <v/>
      </c>
      <c r="AV117" s="274"/>
      <c r="AW117" s="239" t="str">
        <f>IF(AV117="","",VLOOKUP(AV117,Language!$D$5:$E$100,2,0))</f>
        <v/>
      </c>
      <c r="AX117" s="275"/>
      <c r="AY117" s="239" t="str">
        <f>IF(AX117="","",VLOOKUP(AX117,Language!$D$5:$E$100,2,0))</f>
        <v/>
      </c>
      <c r="AZ117" s="311"/>
      <c r="BA117" s="312"/>
      <c r="BB117" s="295"/>
      <c r="BC117" s="295"/>
      <c r="BD117" s="296">
        <f>COUNTIF(AV$116:AV$119,AV117)+COUNTIF(AX$116:AX$119,AV117)</f>
        <v>0</v>
      </c>
      <c r="BE117" s="296">
        <f>COUNTIF(AV$116:AV$119,AX117)+COUNTIF(AX$116:AX$119,AX117)</f>
        <v>0</v>
      </c>
      <c r="BF117" s="296"/>
      <c r="BG117" s="261" t="str">
        <f>IF(OR(AV117&lt;&gt;"",AX117&lt;&gt;""),IF(BD117&lt;&gt;1,0,COUNTIF($B$116:$B$119,AV117)+COUNTIF($D$116:$D$119,AV117))+IF(BE117&lt;&gt;1,0,COUNTIF($B$116:$B$119,AX117)+COUNTIF($D$116:$D$119,AX117)),"")</f>
        <v/>
      </c>
      <c r="BI117" s="274"/>
      <c r="BJ117" s="239" t="str">
        <f>IF(BI117="","",VLOOKUP(BI117,Language!$D$5:$E$100,2,0))</f>
        <v/>
      </c>
      <c r="BK117" s="275"/>
      <c r="BL117" s="239" t="str">
        <f>IF(BK117="","",VLOOKUP(BK117,Language!$D$5:$E$100,2,0))</f>
        <v/>
      </c>
      <c r="BM117" s="311"/>
      <c r="BN117" s="312"/>
      <c r="BO117" s="295"/>
      <c r="BP117" s="295"/>
      <c r="BQ117" s="296">
        <f>COUNTIF(BI$116:BI$119,BI117)+COUNTIF(BK$116:BK$119,BI117)</f>
        <v>0</v>
      </c>
      <c r="BR117" s="296">
        <f>COUNTIF(BI$116:BI$119,BK117)+COUNTIF(BK$116:BK$119,BK117)</f>
        <v>0</v>
      </c>
      <c r="BS117" s="296"/>
      <c r="BT117" s="261" t="str">
        <f>IF(OR(BI117&lt;&gt;"",BK117&lt;&gt;""),IF(BQ117&lt;&gt;1,0,COUNTIF($B$116:$B$119,BI117)+COUNTIF($D$116:$D$119,BI117))+IF(BR117&lt;&gt;1,0,COUNTIF($B$116:$B$119,BK117)+COUNTIF($D$116:$D$119,BK117)),"")</f>
        <v/>
      </c>
      <c r="BV117" s="274"/>
      <c r="BW117" s="239" t="str">
        <f>IF(BV117="","",VLOOKUP(BV117,Language!$D$5:$E$100,2,0))</f>
        <v/>
      </c>
      <c r="BX117" s="275"/>
      <c r="BY117" s="239" t="str">
        <f>IF(BX117="","",VLOOKUP(BX117,Language!$D$5:$E$100,2,0))</f>
        <v/>
      </c>
      <c r="BZ117" s="311"/>
      <c r="CA117" s="312"/>
      <c r="CB117" s="295"/>
      <c r="CC117" s="295"/>
      <c r="CD117" s="296">
        <f>COUNTIF(BV$116:BV$119,BV117)+COUNTIF(BX$116:BX$119,BV117)</f>
        <v>0</v>
      </c>
      <c r="CE117" s="296">
        <f>COUNTIF(BV$116:BV$119,BX117)+COUNTIF(BX$116:BX$119,BX117)</f>
        <v>0</v>
      </c>
      <c r="CF117" s="296"/>
      <c r="CG117" s="261" t="str">
        <f>IF(OR(BV117&lt;&gt;"",BX117&lt;&gt;""),IF(CD117&lt;&gt;1,0,COUNTIF($B$116:$B$119,BV117)+COUNTIF($D$116:$D$119,BV117))+IF(CE117&lt;&gt;1,0,COUNTIF($B$116:$B$119,BX117)+COUNTIF($D$116:$D$119,BX117)),"")</f>
        <v/>
      </c>
      <c r="CI117" s="274"/>
      <c r="CJ117" s="239" t="str">
        <f>IF(CI117="","",VLOOKUP(CI117,Language!$D$5:$E$100,2,0))</f>
        <v/>
      </c>
      <c r="CK117" s="275"/>
      <c r="CL117" s="239" t="str">
        <f>IF(CK117="","",VLOOKUP(CK117,Language!$D$5:$E$100,2,0))</f>
        <v/>
      </c>
      <c r="CM117" s="311"/>
      <c r="CN117" s="312"/>
      <c r="CO117" s="295"/>
      <c r="CP117" s="295"/>
      <c r="CQ117" s="296">
        <f>COUNTIF(CI$116:CI$119,CI117)+COUNTIF(CK$116:CK$119,CI117)</f>
        <v>0</v>
      </c>
      <c r="CR117" s="296">
        <f>COUNTIF(CI$116:CI$119,CK117)+COUNTIF(CK$116:CK$119,CK117)</f>
        <v>0</v>
      </c>
      <c r="CS117" s="296"/>
      <c r="CT117" s="261" t="str">
        <f>IF(OR(CI117&lt;&gt;"",CK117&lt;&gt;""),IF(CQ117&lt;&gt;1,0,COUNTIF($B$116:$B$119,CI117)+COUNTIF($D$116:$D$119,CI117))+IF(CR117&lt;&gt;1,0,COUNTIF($B$116:$B$119,CK117)+COUNTIF($D$116:$D$119,CK117)),"")</f>
        <v/>
      </c>
      <c r="CV117" s="274"/>
      <c r="CW117" s="239" t="str">
        <f>IF(CV117="","",VLOOKUP(CV117,Language!$D$5:$E$100,2,0))</f>
        <v/>
      </c>
      <c r="CX117" s="275"/>
      <c r="CY117" s="239" t="str">
        <f>IF(CX117="","",VLOOKUP(CX117,Language!$D$5:$E$100,2,0))</f>
        <v/>
      </c>
      <c r="CZ117" s="311"/>
      <c r="DA117" s="312"/>
      <c r="DB117" s="295"/>
      <c r="DC117" s="295"/>
      <c r="DD117" s="296">
        <f>COUNTIF(CV$116:CV$119,CV117)+COUNTIF(CX$116:CX$119,CV117)</f>
        <v>0</v>
      </c>
      <c r="DE117" s="296">
        <f>COUNTIF(CV$116:CV$119,CX117)+COUNTIF(CX$116:CX$119,CX117)</f>
        <v>0</v>
      </c>
      <c r="DF117" s="296"/>
      <c r="DG117" s="261" t="str">
        <f>IF(OR(CV117&lt;&gt;"",CX117&lt;&gt;""),IF(DD117&lt;&gt;1,0,COUNTIF($B$116:$B$119,CV117)+COUNTIF($D$116:$D$119,CV117))+IF(DE117&lt;&gt;1,0,COUNTIF($B$116:$B$119,CX117)+COUNTIF($D$116:$D$119,CX117)),"")</f>
        <v/>
      </c>
      <c r="DI117" s="274"/>
      <c r="DJ117" s="239" t="str">
        <f>IF(DI117="","",VLOOKUP(DI117,Language!$D$5:$E$100,2,0))</f>
        <v/>
      </c>
      <c r="DK117" s="275"/>
      <c r="DL117" s="239" t="str">
        <f>IF(DK117="","",VLOOKUP(DK117,Language!$D$5:$E$100,2,0))</f>
        <v/>
      </c>
      <c r="DM117" s="311"/>
      <c r="DN117" s="312"/>
      <c r="DO117" s="295"/>
      <c r="DP117" s="295"/>
      <c r="DQ117" s="296">
        <f>COUNTIF(DI$116:DI$119,DI117)+COUNTIF(DK$116:DK$119,DI117)</f>
        <v>0</v>
      </c>
      <c r="DR117" s="296">
        <f>COUNTIF(DI$116:DI$119,DK117)+COUNTIF(DK$116:DK$119,DK117)</f>
        <v>0</v>
      </c>
      <c r="DS117" s="296"/>
      <c r="DT117" s="261" t="str">
        <f>IF(OR(DI117&lt;&gt;"",DK117&lt;&gt;""),IF(DQ117&lt;&gt;1,0,COUNTIF($B$116:$B$119,DI117)+COUNTIF($D$116:$D$119,DI117))+IF(DR117&lt;&gt;1,0,COUNTIF($B$116:$B$119,DK117)+COUNTIF($D$116:$D$119,DK117)),"")</f>
        <v/>
      </c>
      <c r="DV117" s="274"/>
      <c r="DW117" s="239" t="str">
        <f>IF(DV117="","",VLOOKUP(DV117,Language!$D$5:$E$100,2,0))</f>
        <v/>
      </c>
      <c r="DX117" s="275"/>
      <c r="DY117" s="239" t="str">
        <f>IF(DX117="","",VLOOKUP(DX117,Language!$D$5:$E$100,2,0))</f>
        <v/>
      </c>
      <c r="DZ117" s="311"/>
      <c r="EA117" s="312"/>
      <c r="EB117" s="295"/>
      <c r="EC117" s="295"/>
      <c r="ED117" s="296">
        <f>COUNTIF(DV$116:DV$119,DV117)+COUNTIF(DX$116:DX$119,DV117)</f>
        <v>0</v>
      </c>
      <c r="EE117" s="296">
        <f>COUNTIF(DV$116:DV$119,DX117)+COUNTIF(DX$116:DX$119,DX117)</f>
        <v>0</v>
      </c>
      <c r="EF117" s="296"/>
      <c r="EG117" s="261" t="str">
        <f>IF(OR(DV117&lt;&gt;"",DX117&lt;&gt;""),IF(ED117&lt;&gt;1,0,COUNTIF($B$116:$B$119,DV117)+COUNTIF($D$116:$D$119,DV117))+IF(EE117&lt;&gt;1,0,COUNTIF($B$116:$B$119,DX117)+COUNTIF($D$116:$D$119,DX117)),"")</f>
        <v/>
      </c>
      <c r="EI117" s="274"/>
      <c r="EJ117" s="239" t="str">
        <f>IF(EI117="","",VLOOKUP(EI117,Language!$D$5:$E$100,2,0))</f>
        <v/>
      </c>
      <c r="EK117" s="275"/>
      <c r="EL117" s="239" t="str">
        <f>IF(EK117="","",VLOOKUP(EK117,Language!$D$5:$E$100,2,0))</f>
        <v/>
      </c>
      <c r="EM117" s="311"/>
      <c r="EN117" s="312"/>
      <c r="EO117" s="295"/>
      <c r="EP117" s="295"/>
      <c r="EQ117" s="296">
        <f>COUNTIF(EI$116:EI$119,EI117)+COUNTIF(EK$116:EK$119,EI117)</f>
        <v>0</v>
      </c>
      <c r="ER117" s="296">
        <f>COUNTIF(EI$116:EI$119,EK117)+COUNTIF(EK$116:EK$119,EK117)</f>
        <v>0</v>
      </c>
      <c r="ES117" s="296"/>
      <c r="ET117" s="261" t="str">
        <f>IF(OR(EI117&lt;&gt;"",EK117&lt;&gt;""),IF(EQ117&lt;&gt;1,0,COUNTIF($B$116:$B$119,EI117)+COUNTIF($D$116:$D$119,EI117))+IF(ER117&lt;&gt;1,0,COUNTIF($B$116:$B$119,EK117)+COUNTIF($D$116:$D$119,EK117)),"")</f>
        <v/>
      </c>
      <c r="EV117" s="274"/>
      <c r="EW117" s="239" t="str">
        <f>IF(EV117="","",VLOOKUP(EV117,Language!$D$5:$E$100,2,0))</f>
        <v/>
      </c>
      <c r="EX117" s="275"/>
      <c r="EY117" s="239" t="str">
        <f>IF(EX117="","",VLOOKUP(EX117,Language!$D$5:$E$100,2,0))</f>
        <v/>
      </c>
      <c r="EZ117" s="311"/>
      <c r="FA117" s="312"/>
      <c r="FB117" s="295"/>
      <c r="FC117" s="295"/>
      <c r="FD117" s="296">
        <f>COUNTIF(EV$116:EV$119,EV117)+COUNTIF(EX$116:EX$119,EV117)</f>
        <v>0</v>
      </c>
      <c r="FE117" s="296">
        <f>COUNTIF(EV$116:EV$119,EX117)+COUNTIF(EX$116:EX$119,EX117)</f>
        <v>0</v>
      </c>
      <c r="FF117" s="296"/>
      <c r="FG117" s="261" t="str">
        <f>IF(OR(EV117&lt;&gt;"",EX117&lt;&gt;""),IF(FD117&lt;&gt;1,0,COUNTIF($B$116:$B$119,EV117)+COUNTIF($D$116:$D$119,EV117))+IF(FE117&lt;&gt;1,0,COUNTIF($B$116:$B$119,EX117)+COUNTIF($D$116:$D$119,EX117)),"")</f>
        <v/>
      </c>
      <c r="FI117" s="274"/>
      <c r="FJ117" s="239" t="str">
        <f>IF(FI117="","",VLOOKUP(FI117,Language!$D$5:$E$100,2,0))</f>
        <v/>
      </c>
      <c r="FK117" s="275"/>
      <c r="FL117" s="239" t="str">
        <f>IF(FK117="","",VLOOKUP(FK117,Language!$D$5:$E$100,2,0))</f>
        <v/>
      </c>
      <c r="FM117" s="311"/>
      <c r="FN117" s="312"/>
      <c r="FO117" s="295"/>
      <c r="FP117" s="295"/>
      <c r="FQ117" s="296">
        <f>COUNTIF(FI$116:FI$119,FI117)+COUNTIF(FK$116:FK$119,FI117)</f>
        <v>0</v>
      </c>
      <c r="FR117" s="296">
        <f>COUNTIF(FI$116:FI$119,FK117)+COUNTIF(FK$116:FK$119,FK117)</f>
        <v>0</v>
      </c>
      <c r="FS117" s="296"/>
      <c r="FT117" s="261" t="str">
        <f>IF(OR(FI117&lt;&gt;"",FK117&lt;&gt;""),IF(FQ117&lt;&gt;1,0,COUNTIF($B$116:$B$119,FI117)+COUNTIF($D$116:$D$119,FI117))+IF(FR117&lt;&gt;1,0,COUNTIF($B$116:$B$119,FK117)+COUNTIF($D$116:$D$119,FK117)),"")</f>
        <v/>
      </c>
      <c r="FV117" s="274"/>
      <c r="FW117" s="239" t="str">
        <f>IF(FV117="","",VLOOKUP(FV117,Language!$D$5:$E$100,2,0))</f>
        <v/>
      </c>
      <c r="FX117" s="275"/>
      <c r="FY117" s="239" t="str">
        <f>IF(FX117="","",VLOOKUP(FX117,Language!$D$5:$E$100,2,0))</f>
        <v/>
      </c>
      <c r="FZ117" s="311"/>
      <c r="GA117" s="312"/>
      <c r="GB117" s="295"/>
      <c r="GC117" s="295"/>
      <c r="GD117" s="296">
        <f>COUNTIF(FV$116:FV$119,FV117)+COUNTIF(FX$116:FX$119,FV117)</f>
        <v>0</v>
      </c>
      <c r="GE117" s="296">
        <f>COUNTIF(FV$116:FV$119,FX117)+COUNTIF(FX$116:FX$119,FX117)</f>
        <v>0</v>
      </c>
      <c r="GF117" s="296"/>
      <c r="GG117" s="261" t="str">
        <f>IF(OR(FV117&lt;&gt;"",FX117&lt;&gt;""),IF(GD117&lt;&gt;1,0,COUNTIF($B$116:$B$119,FV117)+COUNTIF($D$116:$D$119,FV117))+IF(GE117&lt;&gt;1,0,COUNTIF($B$116:$B$119,FX117)+COUNTIF($D$116:$D$119,FX117)),"")</f>
        <v/>
      </c>
      <c r="GI117" s="274"/>
      <c r="GJ117" s="239" t="str">
        <f>IF(GI117="","",VLOOKUP(GI117,Language!$D$5:$E$100,2,0))</f>
        <v/>
      </c>
      <c r="GK117" s="275"/>
      <c r="GL117" s="239" t="str">
        <f>IF(GK117="","",VLOOKUP(GK117,Language!$D$5:$E$100,2,0))</f>
        <v/>
      </c>
      <c r="GM117" s="311"/>
      <c r="GN117" s="312"/>
      <c r="GO117" s="295"/>
      <c r="GP117" s="295"/>
      <c r="GQ117" s="296">
        <f>COUNTIF(GI$116:GI$119,GI117)+COUNTIF(GK$116:GK$119,GI117)</f>
        <v>0</v>
      </c>
      <c r="GR117" s="296">
        <f>COUNTIF(GI$116:GI$119,GK117)+COUNTIF(GK$116:GK$119,GK117)</f>
        <v>0</v>
      </c>
      <c r="GS117" s="296"/>
      <c r="GT117" s="261" t="str">
        <f>IF(OR(GI117&lt;&gt;"",GK117&lt;&gt;""),IF(GQ117&lt;&gt;1,0,COUNTIF($B$116:$B$119,GI117)+COUNTIF($D$116:$D$119,GI117))+IF(GR117&lt;&gt;1,0,COUNTIF($B$116:$B$119,GK117)+COUNTIF($D$116:$D$119,GK117)),"")</f>
        <v/>
      </c>
      <c r="GV117" s="274"/>
      <c r="GW117" s="239" t="str">
        <f>IF(GV117="","",VLOOKUP(GV117,Language!$D$5:$E$100,2,0))</f>
        <v/>
      </c>
      <c r="GX117" s="275"/>
      <c r="GY117" s="239" t="str">
        <f>IF(GX117="","",VLOOKUP(GX117,Language!$D$5:$E$100,2,0))</f>
        <v/>
      </c>
      <c r="GZ117" s="311"/>
      <c r="HA117" s="312"/>
      <c r="HB117" s="295"/>
      <c r="HC117" s="295"/>
      <c r="HD117" s="296">
        <f>COUNTIF(GV$116:GV$119,GV117)+COUNTIF(GX$116:GX$119,GV117)</f>
        <v>0</v>
      </c>
      <c r="HE117" s="296">
        <f>COUNTIF(GV$116:GV$119,GX117)+COUNTIF(GX$116:GX$119,GX117)</f>
        <v>0</v>
      </c>
      <c r="HF117" s="296"/>
      <c r="HG117" s="261" t="str">
        <f>IF(OR(GV117&lt;&gt;"",GX117&lt;&gt;""),IF(HD117&lt;&gt;1,0,COUNTIF($B$116:$B$119,GV117)+COUNTIF($D$116:$D$119,GV117))+IF(HE117&lt;&gt;1,0,COUNTIF($B$116:$B$119,GX117)+COUNTIF($D$116:$D$119,GX117)),"")</f>
        <v/>
      </c>
      <c r="HI117" s="274"/>
      <c r="HJ117" s="239" t="str">
        <f>IF(HI117="","",VLOOKUP(HI117,Language!$D$5:$E$100,2,0))</f>
        <v/>
      </c>
      <c r="HK117" s="275"/>
      <c r="HL117" s="239" t="str">
        <f>IF(HK117="","",VLOOKUP(HK117,Language!$D$5:$E$100,2,0))</f>
        <v/>
      </c>
      <c r="HM117" s="311"/>
      <c r="HN117" s="312"/>
      <c r="HO117" s="295"/>
      <c r="HP117" s="295"/>
      <c r="HQ117" s="296">
        <f>COUNTIF(HI$116:HI$119,HI117)+COUNTIF(HK$116:HK$119,HI117)</f>
        <v>0</v>
      </c>
      <c r="HR117" s="296">
        <f>COUNTIF(HI$116:HI$119,HK117)+COUNTIF(HK$116:HK$119,HK117)</f>
        <v>0</v>
      </c>
      <c r="HS117" s="296"/>
      <c r="HT117" s="261" t="str">
        <f>IF(OR(HI117&lt;&gt;"",HK117&lt;&gt;""),IF(HQ117&lt;&gt;1,0,COUNTIF($B$116:$B$119,HI117)+COUNTIF($D$116:$D$119,HI117))+IF(HR117&lt;&gt;1,0,COUNTIF($B$116:$B$119,HK117)+COUNTIF($D$116:$D$119,HK117)),"")</f>
        <v/>
      </c>
      <c r="HV117" s="274"/>
      <c r="HW117" s="239" t="str">
        <f>IF(HV117="","",VLOOKUP(HV117,Language!$D$5:$E$100,2,0))</f>
        <v/>
      </c>
      <c r="HX117" s="275"/>
      <c r="HY117" s="239" t="str">
        <f>IF(HX117="","",VLOOKUP(HX117,Language!$D$5:$E$100,2,0))</f>
        <v/>
      </c>
      <c r="HZ117" s="311"/>
      <c r="IA117" s="312"/>
      <c r="IB117" s="295"/>
      <c r="IC117" s="295"/>
      <c r="ID117" s="296">
        <f>COUNTIF(HV$116:HV$119,HV117)+COUNTIF(HX$116:HX$119,HV117)</f>
        <v>0</v>
      </c>
      <c r="IE117" s="296">
        <f>COUNTIF(HV$116:HV$119,HX117)+COUNTIF(HX$116:HX$119,HX117)</f>
        <v>0</v>
      </c>
      <c r="IF117" s="296"/>
      <c r="IG117" s="261" t="str">
        <f>IF(OR(HV117&lt;&gt;"",HX117&lt;&gt;""),IF(ID117&lt;&gt;1,0,COUNTIF($B$116:$B$119,HV117)+COUNTIF($D$116:$D$119,HV117))+IF(IE117&lt;&gt;1,0,COUNTIF($B$116:$B$119,HX117)+COUNTIF($D$116:$D$119,HX117)),"")</f>
        <v/>
      </c>
      <c r="II117" s="274"/>
      <c r="IJ117" s="239" t="str">
        <f>IF(II117="","",VLOOKUP(II117,Language!$D$5:$E$100,2,0))</f>
        <v/>
      </c>
      <c r="IK117" s="275"/>
      <c r="IL117" s="239" t="str">
        <f>IF(IK117="","",VLOOKUP(IK117,Language!$D$5:$E$100,2,0))</f>
        <v/>
      </c>
      <c r="IM117" s="311"/>
      <c r="IN117" s="312"/>
      <c r="IO117" s="295"/>
      <c r="IP117" s="295"/>
      <c r="IQ117" s="296">
        <f>COUNTIF(II$116:II$119,II117)+COUNTIF(IK$116:IK$119,II117)</f>
        <v>0</v>
      </c>
      <c r="IR117" s="296">
        <f>COUNTIF(II$116:II$119,IK117)+COUNTIF(IK$116:IK$119,IK117)</f>
        <v>0</v>
      </c>
      <c r="IS117" s="296"/>
      <c r="IT117" s="261" t="str">
        <f>IF(OR(II117&lt;&gt;"",IK117&lt;&gt;""),IF(IQ117&lt;&gt;1,0,COUNTIF($B$116:$B$119,II117)+COUNTIF($D$116:$D$119,II117))+IF(IR117&lt;&gt;1,0,COUNTIF($B$116:$B$119,IK117)+COUNTIF($D$116:$D$119,IK117)),"")</f>
        <v/>
      </c>
      <c r="IV117" s="274"/>
      <c r="IW117" s="239" t="str">
        <f>IF(IV117="","",VLOOKUP(IV117,Language!$D$5:$E$100,2,0))</f>
        <v/>
      </c>
      <c r="IX117" s="275"/>
      <c r="IY117" s="239" t="str">
        <f>IF(IX117="","",VLOOKUP(IX117,Language!$D$5:$E$100,2,0))</f>
        <v/>
      </c>
      <c r="IZ117" s="311"/>
      <c r="JA117" s="312"/>
      <c r="JB117" s="295"/>
      <c r="JC117" s="295"/>
      <c r="JD117" s="296">
        <f>COUNTIF(IV$116:IV$119,IV117)+COUNTIF(IX$116:IX$119,IV117)</f>
        <v>0</v>
      </c>
      <c r="JE117" s="296">
        <f>COUNTIF(IV$116:IV$119,IX117)+COUNTIF(IX$116:IX$119,IX117)</f>
        <v>0</v>
      </c>
      <c r="JF117" s="296"/>
      <c r="JG117" s="261" t="str">
        <f>IF(OR(IV117&lt;&gt;"",IX117&lt;&gt;""),IF(JD117&lt;&gt;1,0,COUNTIF($B$116:$B$119,IV117)+COUNTIF($D$116:$D$119,IV117))+IF(JE117&lt;&gt;1,0,COUNTIF($B$116:$B$119,IX117)+COUNTIF($D$116:$D$119,IX117)),"")</f>
        <v/>
      </c>
      <c r="JI117" s="274"/>
      <c r="JJ117" s="239" t="str">
        <f>IF(JI117="","",VLOOKUP(JI117,Language!$D$5:$E$100,2,0))</f>
        <v/>
      </c>
      <c r="JK117" s="275"/>
      <c r="JL117" s="239" t="str">
        <f>IF(JK117="","",VLOOKUP(JK117,Language!$D$5:$E$100,2,0))</f>
        <v/>
      </c>
      <c r="JM117" s="311"/>
      <c r="JN117" s="312"/>
      <c r="JO117" s="295"/>
      <c r="JP117" s="295"/>
      <c r="JQ117" s="296">
        <f>COUNTIF(JI$116:JI$119,JI117)+COUNTIF(JK$116:JK$119,JI117)</f>
        <v>0</v>
      </c>
      <c r="JR117" s="296">
        <f>COUNTIF(JI$116:JI$119,JK117)+COUNTIF(JK$116:JK$119,JK117)</f>
        <v>0</v>
      </c>
      <c r="JS117" s="296"/>
      <c r="JT117" s="261" t="str">
        <f>IF(OR(JI117&lt;&gt;"",JK117&lt;&gt;""),IF(JQ117&lt;&gt;1,0,COUNTIF($B$116:$B$119,JI117)+COUNTIF($D$116:$D$119,JI117))+IF(JR117&lt;&gt;1,0,COUNTIF($B$116:$B$119,JK117)+COUNTIF($D$116:$D$119,JK117)),"")</f>
        <v/>
      </c>
      <c r="JV117" s="274"/>
      <c r="JW117" s="239" t="str">
        <f>IF(JV117="","",VLOOKUP(JV117,Language!$D$5:$E$100,2,0))</f>
        <v/>
      </c>
      <c r="JX117" s="275"/>
      <c r="JY117" s="239" t="str">
        <f>IF(JX117="","",VLOOKUP(JX117,Language!$D$5:$E$100,2,0))</f>
        <v/>
      </c>
      <c r="JZ117" s="311"/>
      <c r="KA117" s="312"/>
      <c r="KB117" s="295"/>
      <c r="KC117" s="295"/>
      <c r="KD117" s="296">
        <f>COUNTIF(JV$116:JV$119,JV117)+COUNTIF(JX$116:JX$119,JV117)</f>
        <v>0</v>
      </c>
      <c r="KE117" s="296">
        <f>COUNTIF(JV$116:JV$119,JX117)+COUNTIF(JX$116:JX$119,JX117)</f>
        <v>0</v>
      </c>
      <c r="KF117" s="296"/>
      <c r="KG117" s="261" t="str">
        <f>IF(OR(JV117&lt;&gt;"",JX117&lt;&gt;""),IF(KD117&lt;&gt;1,0,COUNTIF($B$116:$B$119,JV117)+COUNTIF($D$116:$D$119,JV117))+IF(KE117&lt;&gt;1,0,COUNTIF($B$116:$B$119,JX117)+COUNTIF($D$116:$D$119,JX117)),"")</f>
        <v/>
      </c>
      <c r="KI117" s="274"/>
      <c r="KJ117" s="239" t="str">
        <f>IF(KI117="","",VLOOKUP(KI117,Language!$D$5:$E$100,2,0))</f>
        <v/>
      </c>
      <c r="KK117" s="275"/>
      <c r="KL117" s="239" t="str">
        <f>IF(KK117="","",VLOOKUP(KK117,Language!$D$5:$E$100,2,0))</f>
        <v/>
      </c>
      <c r="KM117" s="311"/>
      <c r="KN117" s="312"/>
      <c r="KO117" s="295"/>
      <c r="KP117" s="295"/>
      <c r="KQ117" s="296">
        <f>COUNTIF(KI$116:KI$119,KI117)+COUNTIF(KK$116:KK$119,KI117)</f>
        <v>0</v>
      </c>
      <c r="KR117" s="296">
        <f>COUNTIF(KI$116:KI$119,KK117)+COUNTIF(KK$116:KK$119,KK117)</f>
        <v>0</v>
      </c>
      <c r="KS117" s="296"/>
      <c r="KT117" s="261" t="str">
        <f>IF(OR(KI117&lt;&gt;"",KK117&lt;&gt;""),IF(KQ117&lt;&gt;1,0,COUNTIF($B$116:$B$119,KI117)+COUNTIF($D$116:$D$119,KI117))+IF(KR117&lt;&gt;1,0,COUNTIF($B$116:$B$119,KK117)+COUNTIF($D$116:$D$119,KK117)),"")</f>
        <v/>
      </c>
      <c r="KV117" s="274"/>
      <c r="KW117" s="239" t="str">
        <f>IF(KV117="","",VLOOKUP(KV117,Language!$D$5:$E$100,2,0))</f>
        <v/>
      </c>
      <c r="KX117" s="275"/>
      <c r="KY117" s="239" t="str">
        <f>IF(KX117="","",VLOOKUP(KX117,Language!$D$5:$E$100,2,0))</f>
        <v/>
      </c>
      <c r="KZ117" s="311"/>
      <c r="LA117" s="312"/>
      <c r="LB117" s="295"/>
      <c r="LC117" s="295"/>
      <c r="LD117" s="296">
        <f>COUNTIF(KV$116:KV$119,KV117)+COUNTIF(KX$116:KX$119,KV117)</f>
        <v>0</v>
      </c>
      <c r="LE117" s="296">
        <f>COUNTIF(KV$116:KV$119,KX117)+COUNTIF(KX$116:KX$119,KX117)</f>
        <v>0</v>
      </c>
      <c r="LF117" s="296"/>
      <c r="LG117" s="261" t="str">
        <f>IF(OR(KV117&lt;&gt;"",KX117&lt;&gt;""),IF(LD117&lt;&gt;1,0,COUNTIF($B$116:$B$119,KV117)+COUNTIF($D$116:$D$119,KV117))+IF(LE117&lt;&gt;1,0,COUNTIF($B$116:$B$119,KX117)+COUNTIF($D$116:$D$119,KX117)),"")</f>
        <v/>
      </c>
      <c r="LI117" s="274"/>
      <c r="LJ117" s="239" t="str">
        <f>IF(LI117="","",VLOOKUP(LI117,Language!$D$5:$E$100,2,0))</f>
        <v/>
      </c>
      <c r="LK117" s="275"/>
      <c r="LL117" s="239" t="str">
        <f>IF(LK117="","",VLOOKUP(LK117,Language!$D$5:$E$100,2,0))</f>
        <v/>
      </c>
      <c r="LM117" s="311"/>
      <c r="LN117" s="312"/>
      <c r="LO117" s="295"/>
      <c r="LP117" s="295"/>
      <c r="LQ117" s="296">
        <f>COUNTIF(LI$116:LI$119,LI117)+COUNTIF(LK$116:LK$119,LI117)</f>
        <v>0</v>
      </c>
      <c r="LR117" s="296">
        <f>COUNTIF(LI$116:LI$119,LK117)+COUNTIF(LK$116:LK$119,LK117)</f>
        <v>0</v>
      </c>
      <c r="LS117" s="296"/>
      <c r="LT117" s="261" t="str">
        <f>IF(OR(LI117&lt;&gt;"",LK117&lt;&gt;""),IF(LQ117&lt;&gt;1,0,COUNTIF($B$116:$B$119,LI117)+COUNTIF($D$116:$D$119,LI117))+IF(LR117&lt;&gt;1,0,COUNTIF($B$116:$B$119,LK117)+COUNTIF($D$116:$D$119,LK117)),"")</f>
        <v/>
      </c>
      <c r="LV117" s="274"/>
      <c r="LW117" s="239" t="str">
        <f>IF(LV117="","",VLOOKUP(LV117,Language!$D$5:$E$100,2,0))</f>
        <v/>
      </c>
      <c r="LX117" s="275"/>
      <c r="LY117" s="239" t="str">
        <f>IF(LX117="","",VLOOKUP(LX117,Language!$D$5:$E$100,2,0))</f>
        <v/>
      </c>
      <c r="LZ117" s="311"/>
      <c r="MA117" s="312"/>
      <c r="MB117" s="295"/>
      <c r="MC117" s="295"/>
      <c r="MD117" s="296">
        <f>COUNTIF(LV$116:LV$119,LV117)+COUNTIF(LX$116:LX$119,LV117)</f>
        <v>0</v>
      </c>
      <c r="ME117" s="296">
        <f>COUNTIF(LV$116:LV$119,LX117)+COUNTIF(LX$116:LX$119,LX117)</f>
        <v>0</v>
      </c>
      <c r="MF117" s="296"/>
      <c r="MG117" s="261" t="str">
        <f>IF(OR(LV117&lt;&gt;"",LX117&lt;&gt;""),IF(MD117&lt;&gt;1,0,COUNTIF($B$116:$B$119,LV117)+COUNTIF($D$116:$D$119,LV117))+IF(ME117&lt;&gt;1,0,COUNTIF($B$116:$B$119,LX117)+COUNTIF($D$116:$D$119,LX117)),"")</f>
        <v/>
      </c>
    </row>
    <row r="118" spans="1:345" s="231" customFormat="1" x14ac:dyDescent="0.25">
      <c r="A118" s="235"/>
      <c r="B118" s="238" t="str">
        <f>IF(C118="","",INDEX(Groups!$C$7:$C$65,MATCH(C118,Groups!$D$7:$D$65,0)))</f>
        <v/>
      </c>
      <c r="C118" s="239" t="str">
        <f>'World Cup'!$O$70</f>
        <v/>
      </c>
      <c r="D118" s="240" t="str">
        <f>IF(E118="","",INDEX(Groups!$C$7:$C$65,MATCH(E118,Groups!$D$7:$D$65,0)))</f>
        <v/>
      </c>
      <c r="E118" s="239" t="str">
        <f>'World Cup'!$Q$70</f>
        <v/>
      </c>
      <c r="F118" s="241" t="str">
        <f>IF(AND('World Cup'!$O$71&lt;&gt;"",'World Cup'!$Q$71&lt;&gt;""),'World Cup'!$O$71+IF(AND('World Cup'!$O$73&lt;&gt;"",'World Cup'!$Q$73&lt;&gt;"",'World Cup'!$O$71='World Cup'!$Q$71),'World Cup'!$O$73,0),"")</f>
        <v/>
      </c>
      <c r="G118" s="242" t="str">
        <f>IF(AND('World Cup'!$O$71&lt;&gt;"",'World Cup'!$Q$71&lt;&gt;""),'World Cup'!$Q$71+IF(AND('World Cup'!$O$73&lt;&gt;"",'World Cup'!$Q$73&lt;&gt;"",'World Cup'!$O$71='World Cup'!$Q$71),'World Cup'!$Q$73,0),"")</f>
        <v/>
      </c>
      <c r="I118" s="274"/>
      <c r="J118" s="239" t="str">
        <f>IF(I118="","",VLOOKUP(I118,Language!$D$5:$E$100,2,0))</f>
        <v/>
      </c>
      <c r="K118" s="275"/>
      <c r="L118" s="239" t="str">
        <f>IF(K118="","",VLOOKUP(K118,Language!$D$5:$E$100,2,0))</f>
        <v/>
      </c>
      <c r="M118" s="311"/>
      <c r="N118" s="312"/>
      <c r="O118" s="295"/>
      <c r="P118" s="295"/>
      <c r="Q118" s="296">
        <f>COUNTIF(I$116:I$119,I118)+COUNTIF(K$116:K$119,I118)</f>
        <v>0</v>
      </c>
      <c r="R118" s="296">
        <f>COUNTIF(I$116:I$119,K118)+COUNTIF(K$116:K$119,K118)</f>
        <v>0</v>
      </c>
      <c r="S118" s="296"/>
      <c r="T118" s="261" t="str">
        <f>IF(OR(I118&lt;&gt;"",K118&lt;&gt;""),IF(Q118&lt;&gt;1,0,COUNTIF($B$116:$B$119,I118)+COUNTIF($D$116:$D$119,I118))+IF(R118&lt;&gt;1,0,COUNTIF($B$116:$B$119,K118)+COUNTIF($D$116:$D$119,K118)),"")</f>
        <v/>
      </c>
      <c r="V118" s="274"/>
      <c r="W118" s="239" t="str">
        <f>IF(V118="","",VLOOKUP(V118,Language!$D$5:$E$100,2,0))</f>
        <v/>
      </c>
      <c r="X118" s="275"/>
      <c r="Y118" s="239" t="str">
        <f>IF(X118="","",VLOOKUP(X118,Language!$D$5:$E$100,2,0))</f>
        <v/>
      </c>
      <c r="Z118" s="311"/>
      <c r="AA118" s="312"/>
      <c r="AB118" s="295"/>
      <c r="AC118" s="295"/>
      <c r="AD118" s="296">
        <f>COUNTIF(V$116:V$119,V118)+COUNTIF(X$116:X$119,V118)</f>
        <v>0</v>
      </c>
      <c r="AE118" s="296">
        <f>COUNTIF(V$116:V$119,X118)+COUNTIF(X$116:X$119,X118)</f>
        <v>0</v>
      </c>
      <c r="AF118" s="296"/>
      <c r="AG118" s="261" t="str">
        <f>IF(OR(V118&lt;&gt;"",X118&lt;&gt;""),IF(AD118&lt;&gt;1,0,COUNTIF($B$116:$B$119,V118)+COUNTIF($D$116:$D$119,V118))+IF(AE118&lt;&gt;1,0,COUNTIF($B$116:$B$119,X118)+COUNTIF($D$116:$D$119,X118)),"")</f>
        <v/>
      </c>
      <c r="AI118" s="274"/>
      <c r="AJ118" s="239" t="str">
        <f>IF(AI118="","",VLOOKUP(AI118,Language!$D$5:$E$100,2,0))</f>
        <v/>
      </c>
      <c r="AK118" s="275"/>
      <c r="AL118" s="239" t="str">
        <f>IF(AK118="","",VLOOKUP(AK118,Language!$D$5:$E$100,2,0))</f>
        <v/>
      </c>
      <c r="AM118" s="311"/>
      <c r="AN118" s="312"/>
      <c r="AO118" s="295"/>
      <c r="AP118" s="295"/>
      <c r="AQ118" s="296">
        <f>COUNTIF(AI$116:AI$119,AI118)+COUNTIF(AK$116:AK$119,AI118)</f>
        <v>0</v>
      </c>
      <c r="AR118" s="296">
        <f>COUNTIF(AI$116:AI$119,AK118)+COUNTIF(AK$116:AK$119,AK118)</f>
        <v>0</v>
      </c>
      <c r="AS118" s="296"/>
      <c r="AT118" s="261" t="str">
        <f>IF(OR(AI118&lt;&gt;"",AK118&lt;&gt;""),IF(AQ118&lt;&gt;1,0,COUNTIF($B$116:$B$119,AI118)+COUNTIF($D$116:$D$119,AI118))+IF(AR118&lt;&gt;1,0,COUNTIF($B$116:$B$119,AK118)+COUNTIF($D$116:$D$119,AK118)),"")</f>
        <v/>
      </c>
      <c r="AV118" s="274"/>
      <c r="AW118" s="239" t="str">
        <f>IF(AV118="","",VLOOKUP(AV118,Language!$D$5:$E$100,2,0))</f>
        <v/>
      </c>
      <c r="AX118" s="275"/>
      <c r="AY118" s="239" t="str">
        <f>IF(AX118="","",VLOOKUP(AX118,Language!$D$5:$E$100,2,0))</f>
        <v/>
      </c>
      <c r="AZ118" s="311"/>
      <c r="BA118" s="312"/>
      <c r="BB118" s="295"/>
      <c r="BC118" s="295"/>
      <c r="BD118" s="296">
        <f>COUNTIF(AV$116:AV$119,AV118)+COUNTIF(AX$116:AX$119,AV118)</f>
        <v>0</v>
      </c>
      <c r="BE118" s="296">
        <f>COUNTIF(AV$116:AV$119,AX118)+COUNTIF(AX$116:AX$119,AX118)</f>
        <v>0</v>
      </c>
      <c r="BF118" s="296"/>
      <c r="BG118" s="261" t="str">
        <f>IF(OR(AV118&lt;&gt;"",AX118&lt;&gt;""),IF(BD118&lt;&gt;1,0,COUNTIF($B$116:$B$119,AV118)+COUNTIF($D$116:$D$119,AV118))+IF(BE118&lt;&gt;1,0,COUNTIF($B$116:$B$119,AX118)+COUNTIF($D$116:$D$119,AX118)),"")</f>
        <v/>
      </c>
      <c r="BI118" s="274"/>
      <c r="BJ118" s="239" t="str">
        <f>IF(BI118="","",VLOOKUP(BI118,Language!$D$5:$E$100,2,0))</f>
        <v/>
      </c>
      <c r="BK118" s="275"/>
      <c r="BL118" s="239" t="str">
        <f>IF(BK118="","",VLOOKUP(BK118,Language!$D$5:$E$100,2,0))</f>
        <v/>
      </c>
      <c r="BM118" s="311"/>
      <c r="BN118" s="312"/>
      <c r="BO118" s="295"/>
      <c r="BP118" s="295"/>
      <c r="BQ118" s="296">
        <f>COUNTIF(BI$116:BI$119,BI118)+COUNTIF(BK$116:BK$119,BI118)</f>
        <v>0</v>
      </c>
      <c r="BR118" s="296">
        <f>COUNTIF(BI$116:BI$119,BK118)+COUNTIF(BK$116:BK$119,BK118)</f>
        <v>0</v>
      </c>
      <c r="BS118" s="296"/>
      <c r="BT118" s="261" t="str">
        <f>IF(OR(BI118&lt;&gt;"",BK118&lt;&gt;""),IF(BQ118&lt;&gt;1,0,COUNTIF($B$116:$B$119,BI118)+COUNTIF($D$116:$D$119,BI118))+IF(BR118&lt;&gt;1,0,COUNTIF($B$116:$B$119,BK118)+COUNTIF($D$116:$D$119,BK118)),"")</f>
        <v/>
      </c>
      <c r="BV118" s="274"/>
      <c r="BW118" s="239" t="str">
        <f>IF(BV118="","",VLOOKUP(BV118,Language!$D$5:$E$100,2,0))</f>
        <v/>
      </c>
      <c r="BX118" s="275"/>
      <c r="BY118" s="239" t="str">
        <f>IF(BX118="","",VLOOKUP(BX118,Language!$D$5:$E$100,2,0))</f>
        <v/>
      </c>
      <c r="BZ118" s="311"/>
      <c r="CA118" s="312"/>
      <c r="CB118" s="295"/>
      <c r="CC118" s="295"/>
      <c r="CD118" s="296">
        <f>COUNTIF(BV$116:BV$119,BV118)+COUNTIF(BX$116:BX$119,BV118)</f>
        <v>0</v>
      </c>
      <c r="CE118" s="296">
        <f>COUNTIF(BV$116:BV$119,BX118)+COUNTIF(BX$116:BX$119,BX118)</f>
        <v>0</v>
      </c>
      <c r="CF118" s="296"/>
      <c r="CG118" s="261" t="str">
        <f>IF(OR(BV118&lt;&gt;"",BX118&lt;&gt;""),IF(CD118&lt;&gt;1,0,COUNTIF($B$116:$B$119,BV118)+COUNTIF($D$116:$D$119,BV118))+IF(CE118&lt;&gt;1,0,COUNTIF($B$116:$B$119,BX118)+COUNTIF($D$116:$D$119,BX118)),"")</f>
        <v/>
      </c>
      <c r="CI118" s="274"/>
      <c r="CJ118" s="239" t="str">
        <f>IF(CI118="","",VLOOKUP(CI118,Language!$D$5:$E$100,2,0))</f>
        <v/>
      </c>
      <c r="CK118" s="275"/>
      <c r="CL118" s="239" t="str">
        <f>IF(CK118="","",VLOOKUP(CK118,Language!$D$5:$E$100,2,0))</f>
        <v/>
      </c>
      <c r="CM118" s="311"/>
      <c r="CN118" s="312"/>
      <c r="CO118" s="295"/>
      <c r="CP118" s="295"/>
      <c r="CQ118" s="296">
        <f>COUNTIF(CI$116:CI$119,CI118)+COUNTIF(CK$116:CK$119,CI118)</f>
        <v>0</v>
      </c>
      <c r="CR118" s="296">
        <f>COUNTIF(CI$116:CI$119,CK118)+COUNTIF(CK$116:CK$119,CK118)</f>
        <v>0</v>
      </c>
      <c r="CS118" s="296"/>
      <c r="CT118" s="261" t="str">
        <f>IF(OR(CI118&lt;&gt;"",CK118&lt;&gt;""),IF(CQ118&lt;&gt;1,0,COUNTIF($B$116:$B$119,CI118)+COUNTIF($D$116:$D$119,CI118))+IF(CR118&lt;&gt;1,0,COUNTIF($B$116:$B$119,CK118)+COUNTIF($D$116:$D$119,CK118)),"")</f>
        <v/>
      </c>
      <c r="CV118" s="274"/>
      <c r="CW118" s="239" t="str">
        <f>IF(CV118="","",VLOOKUP(CV118,Language!$D$5:$E$100,2,0))</f>
        <v/>
      </c>
      <c r="CX118" s="275"/>
      <c r="CY118" s="239" t="str">
        <f>IF(CX118="","",VLOOKUP(CX118,Language!$D$5:$E$100,2,0))</f>
        <v/>
      </c>
      <c r="CZ118" s="311"/>
      <c r="DA118" s="312"/>
      <c r="DB118" s="295"/>
      <c r="DC118" s="295"/>
      <c r="DD118" s="296">
        <f>COUNTIF(CV$116:CV$119,CV118)+COUNTIF(CX$116:CX$119,CV118)</f>
        <v>0</v>
      </c>
      <c r="DE118" s="296">
        <f>COUNTIF(CV$116:CV$119,CX118)+COUNTIF(CX$116:CX$119,CX118)</f>
        <v>0</v>
      </c>
      <c r="DF118" s="296"/>
      <c r="DG118" s="261" t="str">
        <f>IF(OR(CV118&lt;&gt;"",CX118&lt;&gt;""),IF(DD118&lt;&gt;1,0,COUNTIF($B$116:$B$119,CV118)+COUNTIF($D$116:$D$119,CV118))+IF(DE118&lt;&gt;1,0,COUNTIF($B$116:$B$119,CX118)+COUNTIF($D$116:$D$119,CX118)),"")</f>
        <v/>
      </c>
      <c r="DI118" s="274"/>
      <c r="DJ118" s="239" t="str">
        <f>IF(DI118="","",VLOOKUP(DI118,Language!$D$5:$E$100,2,0))</f>
        <v/>
      </c>
      <c r="DK118" s="275"/>
      <c r="DL118" s="239" t="str">
        <f>IF(DK118="","",VLOOKUP(DK118,Language!$D$5:$E$100,2,0))</f>
        <v/>
      </c>
      <c r="DM118" s="311"/>
      <c r="DN118" s="312"/>
      <c r="DO118" s="295"/>
      <c r="DP118" s="295"/>
      <c r="DQ118" s="296">
        <f>COUNTIF(DI$116:DI$119,DI118)+COUNTIF(DK$116:DK$119,DI118)</f>
        <v>0</v>
      </c>
      <c r="DR118" s="296">
        <f>COUNTIF(DI$116:DI$119,DK118)+COUNTIF(DK$116:DK$119,DK118)</f>
        <v>0</v>
      </c>
      <c r="DS118" s="296"/>
      <c r="DT118" s="261" t="str">
        <f>IF(OR(DI118&lt;&gt;"",DK118&lt;&gt;""),IF(DQ118&lt;&gt;1,0,COUNTIF($B$116:$B$119,DI118)+COUNTIF($D$116:$D$119,DI118))+IF(DR118&lt;&gt;1,0,COUNTIF($B$116:$B$119,DK118)+COUNTIF($D$116:$D$119,DK118)),"")</f>
        <v/>
      </c>
      <c r="DV118" s="274"/>
      <c r="DW118" s="239" t="str">
        <f>IF(DV118="","",VLOOKUP(DV118,Language!$D$5:$E$100,2,0))</f>
        <v/>
      </c>
      <c r="DX118" s="275"/>
      <c r="DY118" s="239" t="str">
        <f>IF(DX118="","",VLOOKUP(DX118,Language!$D$5:$E$100,2,0))</f>
        <v/>
      </c>
      <c r="DZ118" s="311"/>
      <c r="EA118" s="312"/>
      <c r="EB118" s="295"/>
      <c r="EC118" s="295"/>
      <c r="ED118" s="296">
        <f>COUNTIF(DV$116:DV$119,DV118)+COUNTIF(DX$116:DX$119,DV118)</f>
        <v>0</v>
      </c>
      <c r="EE118" s="296">
        <f>COUNTIF(DV$116:DV$119,DX118)+COUNTIF(DX$116:DX$119,DX118)</f>
        <v>0</v>
      </c>
      <c r="EF118" s="296"/>
      <c r="EG118" s="261" t="str">
        <f>IF(OR(DV118&lt;&gt;"",DX118&lt;&gt;""),IF(ED118&lt;&gt;1,0,COUNTIF($B$116:$B$119,DV118)+COUNTIF($D$116:$D$119,DV118))+IF(EE118&lt;&gt;1,0,COUNTIF($B$116:$B$119,DX118)+COUNTIF($D$116:$D$119,DX118)),"")</f>
        <v/>
      </c>
      <c r="EI118" s="274"/>
      <c r="EJ118" s="239" t="str">
        <f>IF(EI118="","",VLOOKUP(EI118,Language!$D$5:$E$100,2,0))</f>
        <v/>
      </c>
      <c r="EK118" s="275"/>
      <c r="EL118" s="239" t="str">
        <f>IF(EK118="","",VLOOKUP(EK118,Language!$D$5:$E$100,2,0))</f>
        <v/>
      </c>
      <c r="EM118" s="311"/>
      <c r="EN118" s="312"/>
      <c r="EO118" s="295"/>
      <c r="EP118" s="295"/>
      <c r="EQ118" s="296">
        <f>COUNTIF(EI$116:EI$119,EI118)+COUNTIF(EK$116:EK$119,EI118)</f>
        <v>0</v>
      </c>
      <c r="ER118" s="296">
        <f>COUNTIF(EI$116:EI$119,EK118)+COUNTIF(EK$116:EK$119,EK118)</f>
        <v>0</v>
      </c>
      <c r="ES118" s="296"/>
      <c r="ET118" s="261" t="str">
        <f>IF(OR(EI118&lt;&gt;"",EK118&lt;&gt;""),IF(EQ118&lt;&gt;1,0,COUNTIF($B$116:$B$119,EI118)+COUNTIF($D$116:$D$119,EI118))+IF(ER118&lt;&gt;1,0,COUNTIF($B$116:$B$119,EK118)+COUNTIF($D$116:$D$119,EK118)),"")</f>
        <v/>
      </c>
      <c r="EV118" s="274"/>
      <c r="EW118" s="239" t="str">
        <f>IF(EV118="","",VLOOKUP(EV118,Language!$D$5:$E$100,2,0))</f>
        <v/>
      </c>
      <c r="EX118" s="275"/>
      <c r="EY118" s="239" t="str">
        <f>IF(EX118="","",VLOOKUP(EX118,Language!$D$5:$E$100,2,0))</f>
        <v/>
      </c>
      <c r="EZ118" s="311"/>
      <c r="FA118" s="312"/>
      <c r="FB118" s="295"/>
      <c r="FC118" s="295"/>
      <c r="FD118" s="296">
        <f>COUNTIF(EV$116:EV$119,EV118)+COUNTIF(EX$116:EX$119,EV118)</f>
        <v>0</v>
      </c>
      <c r="FE118" s="296">
        <f>COUNTIF(EV$116:EV$119,EX118)+COUNTIF(EX$116:EX$119,EX118)</f>
        <v>0</v>
      </c>
      <c r="FF118" s="296"/>
      <c r="FG118" s="261" t="str">
        <f>IF(OR(EV118&lt;&gt;"",EX118&lt;&gt;""),IF(FD118&lt;&gt;1,0,COUNTIF($B$116:$B$119,EV118)+COUNTIF($D$116:$D$119,EV118))+IF(FE118&lt;&gt;1,0,COUNTIF($B$116:$B$119,EX118)+COUNTIF($D$116:$D$119,EX118)),"")</f>
        <v/>
      </c>
      <c r="FI118" s="274"/>
      <c r="FJ118" s="239" t="str">
        <f>IF(FI118="","",VLOOKUP(FI118,Language!$D$5:$E$100,2,0))</f>
        <v/>
      </c>
      <c r="FK118" s="275"/>
      <c r="FL118" s="239" t="str">
        <f>IF(FK118="","",VLOOKUP(FK118,Language!$D$5:$E$100,2,0))</f>
        <v/>
      </c>
      <c r="FM118" s="311"/>
      <c r="FN118" s="312"/>
      <c r="FO118" s="295"/>
      <c r="FP118" s="295"/>
      <c r="FQ118" s="296">
        <f>COUNTIF(FI$116:FI$119,FI118)+COUNTIF(FK$116:FK$119,FI118)</f>
        <v>0</v>
      </c>
      <c r="FR118" s="296">
        <f>COUNTIF(FI$116:FI$119,FK118)+COUNTIF(FK$116:FK$119,FK118)</f>
        <v>0</v>
      </c>
      <c r="FS118" s="296"/>
      <c r="FT118" s="261" t="str">
        <f>IF(OR(FI118&lt;&gt;"",FK118&lt;&gt;""),IF(FQ118&lt;&gt;1,0,COUNTIF($B$116:$B$119,FI118)+COUNTIF($D$116:$D$119,FI118))+IF(FR118&lt;&gt;1,0,COUNTIF($B$116:$B$119,FK118)+COUNTIF($D$116:$D$119,FK118)),"")</f>
        <v/>
      </c>
      <c r="FV118" s="274"/>
      <c r="FW118" s="239" t="str">
        <f>IF(FV118="","",VLOOKUP(FV118,Language!$D$5:$E$100,2,0))</f>
        <v/>
      </c>
      <c r="FX118" s="275"/>
      <c r="FY118" s="239" t="str">
        <f>IF(FX118="","",VLOOKUP(FX118,Language!$D$5:$E$100,2,0))</f>
        <v/>
      </c>
      <c r="FZ118" s="311"/>
      <c r="GA118" s="312"/>
      <c r="GB118" s="295"/>
      <c r="GC118" s="295"/>
      <c r="GD118" s="296">
        <f>COUNTIF(FV$116:FV$119,FV118)+COUNTIF(FX$116:FX$119,FV118)</f>
        <v>0</v>
      </c>
      <c r="GE118" s="296">
        <f>COUNTIF(FV$116:FV$119,FX118)+COUNTIF(FX$116:FX$119,FX118)</f>
        <v>0</v>
      </c>
      <c r="GF118" s="296"/>
      <c r="GG118" s="261" t="str">
        <f>IF(OR(FV118&lt;&gt;"",FX118&lt;&gt;""),IF(GD118&lt;&gt;1,0,COUNTIF($B$116:$B$119,FV118)+COUNTIF($D$116:$D$119,FV118))+IF(GE118&lt;&gt;1,0,COUNTIF($B$116:$B$119,FX118)+COUNTIF($D$116:$D$119,FX118)),"")</f>
        <v/>
      </c>
      <c r="GI118" s="274"/>
      <c r="GJ118" s="239" t="str">
        <f>IF(GI118="","",VLOOKUP(GI118,Language!$D$5:$E$100,2,0))</f>
        <v/>
      </c>
      <c r="GK118" s="275"/>
      <c r="GL118" s="239" t="str">
        <f>IF(GK118="","",VLOOKUP(GK118,Language!$D$5:$E$100,2,0))</f>
        <v/>
      </c>
      <c r="GM118" s="311"/>
      <c r="GN118" s="312"/>
      <c r="GO118" s="295"/>
      <c r="GP118" s="295"/>
      <c r="GQ118" s="296">
        <f>COUNTIF(GI$116:GI$119,GI118)+COUNTIF(GK$116:GK$119,GI118)</f>
        <v>0</v>
      </c>
      <c r="GR118" s="296">
        <f>COUNTIF(GI$116:GI$119,GK118)+COUNTIF(GK$116:GK$119,GK118)</f>
        <v>0</v>
      </c>
      <c r="GS118" s="296"/>
      <c r="GT118" s="261" t="str">
        <f>IF(OR(GI118&lt;&gt;"",GK118&lt;&gt;""),IF(GQ118&lt;&gt;1,0,COUNTIF($B$116:$B$119,GI118)+COUNTIF($D$116:$D$119,GI118))+IF(GR118&lt;&gt;1,0,COUNTIF($B$116:$B$119,GK118)+COUNTIF($D$116:$D$119,GK118)),"")</f>
        <v/>
      </c>
      <c r="GV118" s="274"/>
      <c r="GW118" s="239" t="str">
        <f>IF(GV118="","",VLOOKUP(GV118,Language!$D$5:$E$100,2,0))</f>
        <v/>
      </c>
      <c r="GX118" s="275"/>
      <c r="GY118" s="239" t="str">
        <f>IF(GX118="","",VLOOKUP(GX118,Language!$D$5:$E$100,2,0))</f>
        <v/>
      </c>
      <c r="GZ118" s="311"/>
      <c r="HA118" s="312"/>
      <c r="HB118" s="295"/>
      <c r="HC118" s="295"/>
      <c r="HD118" s="296">
        <f>COUNTIF(GV$116:GV$119,GV118)+COUNTIF(GX$116:GX$119,GV118)</f>
        <v>0</v>
      </c>
      <c r="HE118" s="296">
        <f>COUNTIF(GV$116:GV$119,GX118)+COUNTIF(GX$116:GX$119,GX118)</f>
        <v>0</v>
      </c>
      <c r="HF118" s="296"/>
      <c r="HG118" s="261" t="str">
        <f>IF(OR(GV118&lt;&gt;"",GX118&lt;&gt;""),IF(HD118&lt;&gt;1,0,COUNTIF($B$116:$B$119,GV118)+COUNTIF($D$116:$D$119,GV118))+IF(HE118&lt;&gt;1,0,COUNTIF($B$116:$B$119,GX118)+COUNTIF($D$116:$D$119,GX118)),"")</f>
        <v/>
      </c>
      <c r="HI118" s="274"/>
      <c r="HJ118" s="239" t="str">
        <f>IF(HI118="","",VLOOKUP(HI118,Language!$D$5:$E$100,2,0))</f>
        <v/>
      </c>
      <c r="HK118" s="275"/>
      <c r="HL118" s="239" t="str">
        <f>IF(HK118="","",VLOOKUP(HK118,Language!$D$5:$E$100,2,0))</f>
        <v/>
      </c>
      <c r="HM118" s="311"/>
      <c r="HN118" s="312"/>
      <c r="HO118" s="295"/>
      <c r="HP118" s="295"/>
      <c r="HQ118" s="296">
        <f>COUNTIF(HI$116:HI$119,HI118)+COUNTIF(HK$116:HK$119,HI118)</f>
        <v>0</v>
      </c>
      <c r="HR118" s="296">
        <f>COUNTIF(HI$116:HI$119,HK118)+COUNTIF(HK$116:HK$119,HK118)</f>
        <v>0</v>
      </c>
      <c r="HS118" s="296"/>
      <c r="HT118" s="261" t="str">
        <f>IF(OR(HI118&lt;&gt;"",HK118&lt;&gt;""),IF(HQ118&lt;&gt;1,0,COUNTIF($B$116:$B$119,HI118)+COUNTIF($D$116:$D$119,HI118))+IF(HR118&lt;&gt;1,0,COUNTIF($B$116:$B$119,HK118)+COUNTIF($D$116:$D$119,HK118)),"")</f>
        <v/>
      </c>
      <c r="HV118" s="274"/>
      <c r="HW118" s="239" t="str">
        <f>IF(HV118="","",VLOOKUP(HV118,Language!$D$5:$E$100,2,0))</f>
        <v/>
      </c>
      <c r="HX118" s="275"/>
      <c r="HY118" s="239" t="str">
        <f>IF(HX118="","",VLOOKUP(HX118,Language!$D$5:$E$100,2,0))</f>
        <v/>
      </c>
      <c r="HZ118" s="311"/>
      <c r="IA118" s="312"/>
      <c r="IB118" s="295"/>
      <c r="IC118" s="295"/>
      <c r="ID118" s="296">
        <f>COUNTIF(HV$116:HV$119,HV118)+COUNTIF(HX$116:HX$119,HV118)</f>
        <v>0</v>
      </c>
      <c r="IE118" s="296">
        <f>COUNTIF(HV$116:HV$119,HX118)+COUNTIF(HX$116:HX$119,HX118)</f>
        <v>0</v>
      </c>
      <c r="IF118" s="296"/>
      <c r="IG118" s="261" t="str">
        <f>IF(OR(HV118&lt;&gt;"",HX118&lt;&gt;""),IF(ID118&lt;&gt;1,0,COUNTIF($B$116:$B$119,HV118)+COUNTIF($D$116:$D$119,HV118))+IF(IE118&lt;&gt;1,0,COUNTIF($B$116:$B$119,HX118)+COUNTIF($D$116:$D$119,HX118)),"")</f>
        <v/>
      </c>
      <c r="II118" s="274"/>
      <c r="IJ118" s="239" t="str">
        <f>IF(II118="","",VLOOKUP(II118,Language!$D$5:$E$100,2,0))</f>
        <v/>
      </c>
      <c r="IK118" s="275"/>
      <c r="IL118" s="239" t="str">
        <f>IF(IK118="","",VLOOKUP(IK118,Language!$D$5:$E$100,2,0))</f>
        <v/>
      </c>
      <c r="IM118" s="311"/>
      <c r="IN118" s="312"/>
      <c r="IO118" s="295"/>
      <c r="IP118" s="295"/>
      <c r="IQ118" s="296">
        <f>COUNTIF(II$116:II$119,II118)+COUNTIF(IK$116:IK$119,II118)</f>
        <v>0</v>
      </c>
      <c r="IR118" s="296">
        <f>COUNTIF(II$116:II$119,IK118)+COUNTIF(IK$116:IK$119,IK118)</f>
        <v>0</v>
      </c>
      <c r="IS118" s="296"/>
      <c r="IT118" s="261" t="str">
        <f>IF(OR(II118&lt;&gt;"",IK118&lt;&gt;""),IF(IQ118&lt;&gt;1,0,COUNTIF($B$116:$B$119,II118)+COUNTIF($D$116:$D$119,II118))+IF(IR118&lt;&gt;1,0,COUNTIF($B$116:$B$119,IK118)+COUNTIF($D$116:$D$119,IK118)),"")</f>
        <v/>
      </c>
      <c r="IV118" s="274"/>
      <c r="IW118" s="239" t="str">
        <f>IF(IV118="","",VLOOKUP(IV118,Language!$D$5:$E$100,2,0))</f>
        <v/>
      </c>
      <c r="IX118" s="275"/>
      <c r="IY118" s="239" t="str">
        <f>IF(IX118="","",VLOOKUP(IX118,Language!$D$5:$E$100,2,0))</f>
        <v/>
      </c>
      <c r="IZ118" s="311"/>
      <c r="JA118" s="312"/>
      <c r="JB118" s="295"/>
      <c r="JC118" s="295"/>
      <c r="JD118" s="296">
        <f>COUNTIF(IV$116:IV$119,IV118)+COUNTIF(IX$116:IX$119,IV118)</f>
        <v>0</v>
      </c>
      <c r="JE118" s="296">
        <f>COUNTIF(IV$116:IV$119,IX118)+COUNTIF(IX$116:IX$119,IX118)</f>
        <v>0</v>
      </c>
      <c r="JF118" s="296"/>
      <c r="JG118" s="261" t="str">
        <f>IF(OR(IV118&lt;&gt;"",IX118&lt;&gt;""),IF(JD118&lt;&gt;1,0,COUNTIF($B$116:$B$119,IV118)+COUNTIF($D$116:$D$119,IV118))+IF(JE118&lt;&gt;1,0,COUNTIF($B$116:$B$119,IX118)+COUNTIF($D$116:$D$119,IX118)),"")</f>
        <v/>
      </c>
      <c r="JI118" s="274"/>
      <c r="JJ118" s="239" t="str">
        <f>IF(JI118="","",VLOOKUP(JI118,Language!$D$5:$E$100,2,0))</f>
        <v/>
      </c>
      <c r="JK118" s="275"/>
      <c r="JL118" s="239" t="str">
        <f>IF(JK118="","",VLOOKUP(JK118,Language!$D$5:$E$100,2,0))</f>
        <v/>
      </c>
      <c r="JM118" s="311"/>
      <c r="JN118" s="312"/>
      <c r="JO118" s="295"/>
      <c r="JP118" s="295"/>
      <c r="JQ118" s="296">
        <f>COUNTIF(JI$116:JI$119,JI118)+COUNTIF(JK$116:JK$119,JI118)</f>
        <v>0</v>
      </c>
      <c r="JR118" s="296">
        <f>COUNTIF(JI$116:JI$119,JK118)+COUNTIF(JK$116:JK$119,JK118)</f>
        <v>0</v>
      </c>
      <c r="JS118" s="296"/>
      <c r="JT118" s="261" t="str">
        <f>IF(OR(JI118&lt;&gt;"",JK118&lt;&gt;""),IF(JQ118&lt;&gt;1,0,COUNTIF($B$116:$B$119,JI118)+COUNTIF($D$116:$D$119,JI118))+IF(JR118&lt;&gt;1,0,COUNTIF($B$116:$B$119,JK118)+COUNTIF($D$116:$D$119,JK118)),"")</f>
        <v/>
      </c>
      <c r="JV118" s="274"/>
      <c r="JW118" s="239" t="str">
        <f>IF(JV118="","",VLOOKUP(JV118,Language!$D$5:$E$100,2,0))</f>
        <v/>
      </c>
      <c r="JX118" s="275"/>
      <c r="JY118" s="239" t="str">
        <f>IF(JX118="","",VLOOKUP(JX118,Language!$D$5:$E$100,2,0))</f>
        <v/>
      </c>
      <c r="JZ118" s="311"/>
      <c r="KA118" s="312"/>
      <c r="KB118" s="295"/>
      <c r="KC118" s="295"/>
      <c r="KD118" s="296">
        <f>COUNTIF(JV$116:JV$119,JV118)+COUNTIF(JX$116:JX$119,JV118)</f>
        <v>0</v>
      </c>
      <c r="KE118" s="296">
        <f>COUNTIF(JV$116:JV$119,JX118)+COUNTIF(JX$116:JX$119,JX118)</f>
        <v>0</v>
      </c>
      <c r="KF118" s="296"/>
      <c r="KG118" s="261" t="str">
        <f>IF(OR(JV118&lt;&gt;"",JX118&lt;&gt;""),IF(KD118&lt;&gt;1,0,COUNTIF($B$116:$B$119,JV118)+COUNTIF($D$116:$D$119,JV118))+IF(KE118&lt;&gt;1,0,COUNTIF($B$116:$B$119,JX118)+COUNTIF($D$116:$D$119,JX118)),"")</f>
        <v/>
      </c>
      <c r="KI118" s="274"/>
      <c r="KJ118" s="239" t="str">
        <f>IF(KI118="","",VLOOKUP(KI118,Language!$D$5:$E$100,2,0))</f>
        <v/>
      </c>
      <c r="KK118" s="275"/>
      <c r="KL118" s="239" t="str">
        <f>IF(KK118="","",VLOOKUP(KK118,Language!$D$5:$E$100,2,0))</f>
        <v/>
      </c>
      <c r="KM118" s="311"/>
      <c r="KN118" s="312"/>
      <c r="KO118" s="295"/>
      <c r="KP118" s="295"/>
      <c r="KQ118" s="296">
        <f>COUNTIF(KI$116:KI$119,KI118)+COUNTIF(KK$116:KK$119,KI118)</f>
        <v>0</v>
      </c>
      <c r="KR118" s="296">
        <f>COUNTIF(KI$116:KI$119,KK118)+COUNTIF(KK$116:KK$119,KK118)</f>
        <v>0</v>
      </c>
      <c r="KS118" s="296"/>
      <c r="KT118" s="261" t="str">
        <f>IF(OR(KI118&lt;&gt;"",KK118&lt;&gt;""),IF(KQ118&lt;&gt;1,0,COUNTIF($B$116:$B$119,KI118)+COUNTIF($D$116:$D$119,KI118))+IF(KR118&lt;&gt;1,0,COUNTIF($B$116:$B$119,KK118)+COUNTIF($D$116:$D$119,KK118)),"")</f>
        <v/>
      </c>
      <c r="KV118" s="274"/>
      <c r="KW118" s="239" t="str">
        <f>IF(KV118="","",VLOOKUP(KV118,Language!$D$5:$E$100,2,0))</f>
        <v/>
      </c>
      <c r="KX118" s="275"/>
      <c r="KY118" s="239" t="str">
        <f>IF(KX118="","",VLOOKUP(KX118,Language!$D$5:$E$100,2,0))</f>
        <v/>
      </c>
      <c r="KZ118" s="311"/>
      <c r="LA118" s="312"/>
      <c r="LB118" s="295"/>
      <c r="LC118" s="295"/>
      <c r="LD118" s="296">
        <f>COUNTIF(KV$116:KV$119,KV118)+COUNTIF(KX$116:KX$119,KV118)</f>
        <v>0</v>
      </c>
      <c r="LE118" s="296">
        <f>COUNTIF(KV$116:KV$119,KX118)+COUNTIF(KX$116:KX$119,KX118)</f>
        <v>0</v>
      </c>
      <c r="LF118" s="296"/>
      <c r="LG118" s="261" t="str">
        <f>IF(OR(KV118&lt;&gt;"",KX118&lt;&gt;""),IF(LD118&lt;&gt;1,0,COUNTIF($B$116:$B$119,KV118)+COUNTIF($D$116:$D$119,KV118))+IF(LE118&lt;&gt;1,0,COUNTIF($B$116:$B$119,KX118)+COUNTIF($D$116:$D$119,KX118)),"")</f>
        <v/>
      </c>
      <c r="LI118" s="274"/>
      <c r="LJ118" s="239" t="str">
        <f>IF(LI118="","",VLOOKUP(LI118,Language!$D$5:$E$100,2,0))</f>
        <v/>
      </c>
      <c r="LK118" s="275"/>
      <c r="LL118" s="239" t="str">
        <f>IF(LK118="","",VLOOKUP(LK118,Language!$D$5:$E$100,2,0))</f>
        <v/>
      </c>
      <c r="LM118" s="311"/>
      <c r="LN118" s="312"/>
      <c r="LO118" s="295"/>
      <c r="LP118" s="295"/>
      <c r="LQ118" s="296">
        <f>COUNTIF(LI$116:LI$119,LI118)+COUNTIF(LK$116:LK$119,LI118)</f>
        <v>0</v>
      </c>
      <c r="LR118" s="296">
        <f>COUNTIF(LI$116:LI$119,LK118)+COUNTIF(LK$116:LK$119,LK118)</f>
        <v>0</v>
      </c>
      <c r="LS118" s="296"/>
      <c r="LT118" s="261" t="str">
        <f>IF(OR(LI118&lt;&gt;"",LK118&lt;&gt;""),IF(LQ118&lt;&gt;1,0,COUNTIF($B$116:$B$119,LI118)+COUNTIF($D$116:$D$119,LI118))+IF(LR118&lt;&gt;1,0,COUNTIF($B$116:$B$119,LK118)+COUNTIF($D$116:$D$119,LK118)),"")</f>
        <v/>
      </c>
      <c r="LV118" s="274"/>
      <c r="LW118" s="239" t="str">
        <f>IF(LV118="","",VLOOKUP(LV118,Language!$D$5:$E$100,2,0))</f>
        <v/>
      </c>
      <c r="LX118" s="275"/>
      <c r="LY118" s="239" t="str">
        <f>IF(LX118="","",VLOOKUP(LX118,Language!$D$5:$E$100,2,0))</f>
        <v/>
      </c>
      <c r="LZ118" s="311"/>
      <c r="MA118" s="312"/>
      <c r="MB118" s="295"/>
      <c r="MC118" s="295"/>
      <c r="MD118" s="296">
        <f>COUNTIF(LV$116:LV$119,LV118)+COUNTIF(LX$116:LX$119,LV118)</f>
        <v>0</v>
      </c>
      <c r="ME118" s="296">
        <f>COUNTIF(LV$116:LV$119,LX118)+COUNTIF(LX$116:LX$119,LX118)</f>
        <v>0</v>
      </c>
      <c r="MF118" s="296"/>
      <c r="MG118" s="261" t="str">
        <f>IF(OR(LV118&lt;&gt;"",LX118&lt;&gt;""),IF(MD118&lt;&gt;1,0,COUNTIF($B$116:$B$119,LV118)+COUNTIF($D$116:$D$119,LV118))+IF(ME118&lt;&gt;1,0,COUNTIF($B$116:$B$119,LX118)+COUNTIF($D$116:$D$119,LX118)),"")</f>
        <v/>
      </c>
    </row>
    <row r="119" spans="1:345" x14ac:dyDescent="0.25">
      <c r="B119" s="238" t="str">
        <f>IF(C119="","",INDEX(Groups!$C$7:$C$65,MATCH(C119,Groups!$D$7:$D$65,0)))</f>
        <v/>
      </c>
      <c r="C119" s="239" t="str">
        <f>'World Cup'!$U$70</f>
        <v/>
      </c>
      <c r="D119" s="240" t="str">
        <f>IF(E119="","",INDEX(Groups!$C$7:$C$65,MATCH(E119,Groups!$D$7:$D$65,0)))</f>
        <v/>
      </c>
      <c r="E119" s="239" t="str">
        <f>'World Cup'!$W$70</f>
        <v/>
      </c>
      <c r="F119" s="241" t="str">
        <f>IF(AND('World Cup'!$U$71&lt;&gt;"",'World Cup'!$W$71&lt;&gt;""),'World Cup'!$U$71+IF(AND('World Cup'!$U$73&lt;&gt;"",'World Cup'!$W$73&lt;&gt;"",'World Cup'!$U$71='World Cup'!$W$71),'World Cup'!$U$73,0),"")</f>
        <v/>
      </c>
      <c r="G119" s="242" t="str">
        <f>IF(AND('World Cup'!$U$71&lt;&gt;"",'World Cup'!$W$71&lt;&gt;""),'World Cup'!$W$71+IF(AND('World Cup'!$U$73&lt;&gt;"",'World Cup'!$W$73&lt;&gt;"",'World Cup'!$U$71='World Cup'!$W$71),'World Cup'!$W$73,0),"")</f>
        <v/>
      </c>
      <c r="I119" s="274"/>
      <c r="J119" s="239" t="str">
        <f>IF(I119="","",VLOOKUP(I119,Language!$D$5:$E$100,2,0))</f>
        <v/>
      </c>
      <c r="K119" s="275"/>
      <c r="L119" s="239" t="str">
        <f>IF(K119="","",VLOOKUP(K119,Language!$D$5:$E$100,2,0))</f>
        <v/>
      </c>
      <c r="M119" s="313"/>
      <c r="N119" s="314"/>
      <c r="O119" s="297"/>
      <c r="P119" s="297"/>
      <c r="Q119" s="298">
        <f>COUNTIF(I$116:I$119,I119)+COUNTIF(K$116:K$119,I119)</f>
        <v>0</v>
      </c>
      <c r="R119" s="298">
        <f>COUNTIF(I$116:I$119,K119)+COUNTIF(K$116:K$119,K119)</f>
        <v>0</v>
      </c>
      <c r="S119" s="298"/>
      <c r="T119" s="261" t="str">
        <f>IF(OR(I119&lt;&gt;"",K119&lt;&gt;""),IF(Q119&lt;&gt;1,0,COUNTIF($B$116:$B$119,I119)+COUNTIF($D$116:$D$119,I119))+IF(R119&lt;&gt;1,0,COUNTIF($B$116:$B$119,K119)+COUNTIF($D$116:$D$119,K119)),"")</f>
        <v/>
      </c>
      <c r="V119" s="274"/>
      <c r="W119" s="239" t="str">
        <f>IF(V119="","",VLOOKUP(V119,Language!$D$5:$E$100,2,0))</f>
        <v/>
      </c>
      <c r="X119" s="275"/>
      <c r="Y119" s="239" t="str">
        <f>IF(X119="","",VLOOKUP(X119,Language!$D$5:$E$100,2,0))</f>
        <v/>
      </c>
      <c r="Z119" s="313"/>
      <c r="AA119" s="314"/>
      <c r="AB119" s="297"/>
      <c r="AC119" s="297"/>
      <c r="AD119" s="298">
        <f>COUNTIF(V$116:V$119,V119)+COUNTIF(X$116:X$119,V119)</f>
        <v>0</v>
      </c>
      <c r="AE119" s="298">
        <f>COUNTIF(V$116:V$119,X119)+COUNTIF(X$116:X$119,X119)</f>
        <v>0</v>
      </c>
      <c r="AF119" s="298"/>
      <c r="AG119" s="261" t="str">
        <f>IF(OR(V119&lt;&gt;"",X119&lt;&gt;""),IF(AD119&lt;&gt;1,0,COUNTIF($B$116:$B$119,V119)+COUNTIF($D$116:$D$119,V119))+IF(AE119&lt;&gt;1,0,COUNTIF($B$116:$B$119,X119)+COUNTIF($D$116:$D$119,X119)),"")</f>
        <v/>
      </c>
      <c r="AI119" s="274"/>
      <c r="AJ119" s="239" t="str">
        <f>IF(AI119="","",VLOOKUP(AI119,Language!$D$5:$E$100,2,0))</f>
        <v/>
      </c>
      <c r="AK119" s="275"/>
      <c r="AL119" s="239" t="str">
        <f>IF(AK119="","",VLOOKUP(AK119,Language!$D$5:$E$100,2,0))</f>
        <v/>
      </c>
      <c r="AM119" s="313"/>
      <c r="AN119" s="314"/>
      <c r="AO119" s="297"/>
      <c r="AP119" s="297"/>
      <c r="AQ119" s="298">
        <f>COUNTIF(AI$116:AI$119,AI119)+COUNTIF(AK$116:AK$119,AI119)</f>
        <v>0</v>
      </c>
      <c r="AR119" s="298">
        <f>COUNTIF(AI$116:AI$119,AK119)+COUNTIF(AK$116:AK$119,AK119)</f>
        <v>0</v>
      </c>
      <c r="AS119" s="298"/>
      <c r="AT119" s="261" t="str">
        <f>IF(OR(AI119&lt;&gt;"",AK119&lt;&gt;""),IF(AQ119&lt;&gt;1,0,COUNTIF($B$116:$B$119,AI119)+COUNTIF($D$116:$D$119,AI119))+IF(AR119&lt;&gt;1,0,COUNTIF($B$116:$B$119,AK119)+COUNTIF($D$116:$D$119,AK119)),"")</f>
        <v/>
      </c>
      <c r="AV119" s="274"/>
      <c r="AW119" s="239" t="str">
        <f>IF(AV119="","",VLOOKUP(AV119,Language!$D$5:$E$100,2,0))</f>
        <v/>
      </c>
      <c r="AX119" s="275"/>
      <c r="AY119" s="239" t="str">
        <f>IF(AX119="","",VLOOKUP(AX119,Language!$D$5:$E$100,2,0))</f>
        <v/>
      </c>
      <c r="AZ119" s="313"/>
      <c r="BA119" s="314"/>
      <c r="BB119" s="297"/>
      <c r="BC119" s="297"/>
      <c r="BD119" s="298">
        <f>COUNTIF(AV$116:AV$119,AV119)+COUNTIF(AX$116:AX$119,AV119)</f>
        <v>0</v>
      </c>
      <c r="BE119" s="298">
        <f>COUNTIF(AV$116:AV$119,AX119)+COUNTIF(AX$116:AX$119,AX119)</f>
        <v>0</v>
      </c>
      <c r="BF119" s="298"/>
      <c r="BG119" s="261" t="str">
        <f>IF(OR(AV119&lt;&gt;"",AX119&lt;&gt;""),IF(BD119&lt;&gt;1,0,COUNTIF($B$116:$B$119,AV119)+COUNTIF($D$116:$D$119,AV119))+IF(BE119&lt;&gt;1,0,COUNTIF($B$116:$B$119,AX119)+COUNTIF($D$116:$D$119,AX119)),"")</f>
        <v/>
      </c>
      <c r="BI119" s="274"/>
      <c r="BJ119" s="239" t="str">
        <f>IF(BI119="","",VLOOKUP(BI119,Language!$D$5:$E$100,2,0))</f>
        <v/>
      </c>
      <c r="BK119" s="275"/>
      <c r="BL119" s="239" t="str">
        <f>IF(BK119="","",VLOOKUP(BK119,Language!$D$5:$E$100,2,0))</f>
        <v/>
      </c>
      <c r="BM119" s="313"/>
      <c r="BN119" s="314"/>
      <c r="BO119" s="297"/>
      <c r="BP119" s="297"/>
      <c r="BQ119" s="298">
        <f>COUNTIF(BI$116:BI$119,BI119)+COUNTIF(BK$116:BK$119,BI119)</f>
        <v>0</v>
      </c>
      <c r="BR119" s="298">
        <f>COUNTIF(BI$116:BI$119,BK119)+COUNTIF(BK$116:BK$119,BK119)</f>
        <v>0</v>
      </c>
      <c r="BS119" s="298"/>
      <c r="BT119" s="261" t="str">
        <f>IF(OR(BI119&lt;&gt;"",BK119&lt;&gt;""),IF(BQ119&lt;&gt;1,0,COUNTIF($B$116:$B$119,BI119)+COUNTIF($D$116:$D$119,BI119))+IF(BR119&lt;&gt;1,0,COUNTIF($B$116:$B$119,BK119)+COUNTIF($D$116:$D$119,BK119)),"")</f>
        <v/>
      </c>
      <c r="BV119" s="274"/>
      <c r="BW119" s="239" t="str">
        <f>IF(BV119="","",VLOOKUP(BV119,Language!$D$5:$E$100,2,0))</f>
        <v/>
      </c>
      <c r="BX119" s="275"/>
      <c r="BY119" s="239" t="str">
        <f>IF(BX119="","",VLOOKUP(BX119,Language!$D$5:$E$100,2,0))</f>
        <v/>
      </c>
      <c r="BZ119" s="313"/>
      <c r="CA119" s="314"/>
      <c r="CB119" s="297"/>
      <c r="CC119" s="297"/>
      <c r="CD119" s="298">
        <f>COUNTIF(BV$116:BV$119,BV119)+COUNTIF(BX$116:BX$119,BV119)</f>
        <v>0</v>
      </c>
      <c r="CE119" s="298">
        <f>COUNTIF(BV$116:BV$119,BX119)+COUNTIF(BX$116:BX$119,BX119)</f>
        <v>0</v>
      </c>
      <c r="CF119" s="298"/>
      <c r="CG119" s="261" t="str">
        <f>IF(OR(BV119&lt;&gt;"",BX119&lt;&gt;""),IF(CD119&lt;&gt;1,0,COUNTIF($B$116:$B$119,BV119)+COUNTIF($D$116:$D$119,BV119))+IF(CE119&lt;&gt;1,0,COUNTIF($B$116:$B$119,BX119)+COUNTIF($D$116:$D$119,BX119)),"")</f>
        <v/>
      </c>
      <c r="CI119" s="274"/>
      <c r="CJ119" s="239" t="str">
        <f>IF(CI119="","",VLOOKUP(CI119,Language!$D$5:$E$100,2,0))</f>
        <v/>
      </c>
      <c r="CK119" s="275"/>
      <c r="CL119" s="239" t="str">
        <f>IF(CK119="","",VLOOKUP(CK119,Language!$D$5:$E$100,2,0))</f>
        <v/>
      </c>
      <c r="CM119" s="313"/>
      <c r="CN119" s="314"/>
      <c r="CO119" s="297"/>
      <c r="CP119" s="297"/>
      <c r="CQ119" s="298">
        <f>COUNTIF(CI$116:CI$119,CI119)+COUNTIF(CK$116:CK$119,CI119)</f>
        <v>0</v>
      </c>
      <c r="CR119" s="298">
        <f>COUNTIF(CI$116:CI$119,CK119)+COUNTIF(CK$116:CK$119,CK119)</f>
        <v>0</v>
      </c>
      <c r="CS119" s="298"/>
      <c r="CT119" s="261" t="str">
        <f>IF(OR(CI119&lt;&gt;"",CK119&lt;&gt;""),IF(CQ119&lt;&gt;1,0,COUNTIF($B$116:$B$119,CI119)+COUNTIF($D$116:$D$119,CI119))+IF(CR119&lt;&gt;1,0,COUNTIF($B$116:$B$119,CK119)+COUNTIF($D$116:$D$119,CK119)),"")</f>
        <v/>
      </c>
      <c r="CV119" s="274"/>
      <c r="CW119" s="239" t="str">
        <f>IF(CV119="","",VLOOKUP(CV119,Language!$D$5:$E$100,2,0))</f>
        <v/>
      </c>
      <c r="CX119" s="275"/>
      <c r="CY119" s="239" t="str">
        <f>IF(CX119="","",VLOOKUP(CX119,Language!$D$5:$E$100,2,0))</f>
        <v/>
      </c>
      <c r="CZ119" s="313"/>
      <c r="DA119" s="314"/>
      <c r="DB119" s="297"/>
      <c r="DC119" s="297"/>
      <c r="DD119" s="298">
        <f>COUNTIF(CV$116:CV$119,CV119)+COUNTIF(CX$116:CX$119,CV119)</f>
        <v>0</v>
      </c>
      <c r="DE119" s="298">
        <f>COUNTIF(CV$116:CV$119,CX119)+COUNTIF(CX$116:CX$119,CX119)</f>
        <v>0</v>
      </c>
      <c r="DF119" s="298"/>
      <c r="DG119" s="261" t="str">
        <f>IF(OR(CV119&lt;&gt;"",CX119&lt;&gt;""),IF(DD119&lt;&gt;1,0,COUNTIF($B$116:$B$119,CV119)+COUNTIF($D$116:$D$119,CV119))+IF(DE119&lt;&gt;1,0,COUNTIF($B$116:$B$119,CX119)+COUNTIF($D$116:$D$119,CX119)),"")</f>
        <v/>
      </c>
      <c r="DI119" s="274"/>
      <c r="DJ119" s="239" t="str">
        <f>IF(DI119="","",VLOOKUP(DI119,Language!$D$5:$E$100,2,0))</f>
        <v/>
      </c>
      <c r="DK119" s="275"/>
      <c r="DL119" s="239" t="str">
        <f>IF(DK119="","",VLOOKUP(DK119,Language!$D$5:$E$100,2,0))</f>
        <v/>
      </c>
      <c r="DM119" s="313"/>
      <c r="DN119" s="314"/>
      <c r="DO119" s="297"/>
      <c r="DP119" s="297"/>
      <c r="DQ119" s="298">
        <f>COUNTIF(DI$116:DI$119,DI119)+COUNTIF(DK$116:DK$119,DI119)</f>
        <v>0</v>
      </c>
      <c r="DR119" s="298">
        <f>COUNTIF(DI$116:DI$119,DK119)+COUNTIF(DK$116:DK$119,DK119)</f>
        <v>0</v>
      </c>
      <c r="DS119" s="298"/>
      <c r="DT119" s="261" t="str">
        <f>IF(OR(DI119&lt;&gt;"",DK119&lt;&gt;""),IF(DQ119&lt;&gt;1,0,COUNTIF($B$116:$B$119,DI119)+COUNTIF($D$116:$D$119,DI119))+IF(DR119&lt;&gt;1,0,COUNTIF($B$116:$B$119,DK119)+COUNTIF($D$116:$D$119,DK119)),"")</f>
        <v/>
      </c>
      <c r="DV119" s="274"/>
      <c r="DW119" s="239" t="str">
        <f>IF(DV119="","",VLOOKUP(DV119,Language!$D$5:$E$100,2,0))</f>
        <v/>
      </c>
      <c r="DX119" s="275"/>
      <c r="DY119" s="239" t="str">
        <f>IF(DX119="","",VLOOKUP(DX119,Language!$D$5:$E$100,2,0))</f>
        <v/>
      </c>
      <c r="DZ119" s="313"/>
      <c r="EA119" s="314"/>
      <c r="EB119" s="297"/>
      <c r="EC119" s="297"/>
      <c r="ED119" s="298">
        <f>COUNTIF(DV$116:DV$119,DV119)+COUNTIF(DX$116:DX$119,DV119)</f>
        <v>0</v>
      </c>
      <c r="EE119" s="298">
        <f>COUNTIF(DV$116:DV$119,DX119)+COUNTIF(DX$116:DX$119,DX119)</f>
        <v>0</v>
      </c>
      <c r="EF119" s="298"/>
      <c r="EG119" s="261" t="str">
        <f>IF(OR(DV119&lt;&gt;"",DX119&lt;&gt;""),IF(ED119&lt;&gt;1,0,COUNTIF($B$116:$B$119,DV119)+COUNTIF($D$116:$D$119,DV119))+IF(EE119&lt;&gt;1,0,COUNTIF($B$116:$B$119,DX119)+COUNTIF($D$116:$D$119,DX119)),"")</f>
        <v/>
      </c>
      <c r="EI119" s="274"/>
      <c r="EJ119" s="239" t="str">
        <f>IF(EI119="","",VLOOKUP(EI119,Language!$D$5:$E$100,2,0))</f>
        <v/>
      </c>
      <c r="EK119" s="275"/>
      <c r="EL119" s="239" t="str">
        <f>IF(EK119="","",VLOOKUP(EK119,Language!$D$5:$E$100,2,0))</f>
        <v/>
      </c>
      <c r="EM119" s="313"/>
      <c r="EN119" s="314"/>
      <c r="EO119" s="297"/>
      <c r="EP119" s="297"/>
      <c r="EQ119" s="298">
        <f>COUNTIF(EI$116:EI$119,EI119)+COUNTIF(EK$116:EK$119,EI119)</f>
        <v>0</v>
      </c>
      <c r="ER119" s="298">
        <f>COUNTIF(EI$116:EI$119,EK119)+COUNTIF(EK$116:EK$119,EK119)</f>
        <v>0</v>
      </c>
      <c r="ES119" s="298"/>
      <c r="ET119" s="261" t="str">
        <f>IF(OR(EI119&lt;&gt;"",EK119&lt;&gt;""),IF(EQ119&lt;&gt;1,0,COUNTIF($B$116:$B$119,EI119)+COUNTIF($D$116:$D$119,EI119))+IF(ER119&lt;&gt;1,0,COUNTIF($B$116:$B$119,EK119)+COUNTIF($D$116:$D$119,EK119)),"")</f>
        <v/>
      </c>
      <c r="EV119" s="274"/>
      <c r="EW119" s="239" t="str">
        <f>IF(EV119="","",VLOOKUP(EV119,Language!$D$5:$E$100,2,0))</f>
        <v/>
      </c>
      <c r="EX119" s="275"/>
      <c r="EY119" s="239" t="str">
        <f>IF(EX119="","",VLOOKUP(EX119,Language!$D$5:$E$100,2,0))</f>
        <v/>
      </c>
      <c r="EZ119" s="313"/>
      <c r="FA119" s="314"/>
      <c r="FB119" s="297"/>
      <c r="FC119" s="297"/>
      <c r="FD119" s="298">
        <f>COUNTIF(EV$116:EV$119,EV119)+COUNTIF(EX$116:EX$119,EV119)</f>
        <v>0</v>
      </c>
      <c r="FE119" s="298">
        <f>COUNTIF(EV$116:EV$119,EX119)+COUNTIF(EX$116:EX$119,EX119)</f>
        <v>0</v>
      </c>
      <c r="FF119" s="298"/>
      <c r="FG119" s="261" t="str">
        <f>IF(OR(EV119&lt;&gt;"",EX119&lt;&gt;""),IF(FD119&lt;&gt;1,0,COUNTIF($B$116:$B$119,EV119)+COUNTIF($D$116:$D$119,EV119))+IF(FE119&lt;&gt;1,0,COUNTIF($B$116:$B$119,EX119)+COUNTIF($D$116:$D$119,EX119)),"")</f>
        <v/>
      </c>
      <c r="FI119" s="274"/>
      <c r="FJ119" s="239" t="str">
        <f>IF(FI119="","",VLOOKUP(FI119,Language!$D$5:$E$100,2,0))</f>
        <v/>
      </c>
      <c r="FK119" s="275"/>
      <c r="FL119" s="239" t="str">
        <f>IF(FK119="","",VLOOKUP(FK119,Language!$D$5:$E$100,2,0))</f>
        <v/>
      </c>
      <c r="FM119" s="313"/>
      <c r="FN119" s="314"/>
      <c r="FO119" s="297"/>
      <c r="FP119" s="297"/>
      <c r="FQ119" s="298">
        <f>COUNTIF(FI$116:FI$119,FI119)+COUNTIF(FK$116:FK$119,FI119)</f>
        <v>0</v>
      </c>
      <c r="FR119" s="298">
        <f>COUNTIF(FI$116:FI$119,FK119)+COUNTIF(FK$116:FK$119,FK119)</f>
        <v>0</v>
      </c>
      <c r="FS119" s="298"/>
      <c r="FT119" s="261" t="str">
        <f>IF(OR(FI119&lt;&gt;"",FK119&lt;&gt;""),IF(FQ119&lt;&gt;1,0,COUNTIF($B$116:$B$119,FI119)+COUNTIF($D$116:$D$119,FI119))+IF(FR119&lt;&gt;1,0,COUNTIF($B$116:$B$119,FK119)+COUNTIF($D$116:$D$119,FK119)),"")</f>
        <v/>
      </c>
      <c r="FV119" s="274"/>
      <c r="FW119" s="239" t="str">
        <f>IF(FV119="","",VLOOKUP(FV119,Language!$D$5:$E$100,2,0))</f>
        <v/>
      </c>
      <c r="FX119" s="275"/>
      <c r="FY119" s="239" t="str">
        <f>IF(FX119="","",VLOOKUP(FX119,Language!$D$5:$E$100,2,0))</f>
        <v/>
      </c>
      <c r="FZ119" s="313"/>
      <c r="GA119" s="314"/>
      <c r="GB119" s="297"/>
      <c r="GC119" s="297"/>
      <c r="GD119" s="298">
        <f>COUNTIF(FV$116:FV$119,FV119)+COUNTIF(FX$116:FX$119,FV119)</f>
        <v>0</v>
      </c>
      <c r="GE119" s="298">
        <f>COUNTIF(FV$116:FV$119,FX119)+COUNTIF(FX$116:FX$119,FX119)</f>
        <v>0</v>
      </c>
      <c r="GF119" s="298"/>
      <c r="GG119" s="261" t="str">
        <f>IF(OR(FV119&lt;&gt;"",FX119&lt;&gt;""),IF(GD119&lt;&gt;1,0,COUNTIF($B$116:$B$119,FV119)+COUNTIF($D$116:$D$119,FV119))+IF(GE119&lt;&gt;1,0,COUNTIF($B$116:$B$119,FX119)+COUNTIF($D$116:$D$119,FX119)),"")</f>
        <v/>
      </c>
      <c r="GI119" s="274"/>
      <c r="GJ119" s="239" t="str">
        <f>IF(GI119="","",VLOOKUP(GI119,Language!$D$5:$E$100,2,0))</f>
        <v/>
      </c>
      <c r="GK119" s="275"/>
      <c r="GL119" s="239" t="str">
        <f>IF(GK119="","",VLOOKUP(GK119,Language!$D$5:$E$100,2,0))</f>
        <v/>
      </c>
      <c r="GM119" s="313"/>
      <c r="GN119" s="314"/>
      <c r="GO119" s="297"/>
      <c r="GP119" s="297"/>
      <c r="GQ119" s="298">
        <f>COUNTIF(GI$116:GI$119,GI119)+COUNTIF(GK$116:GK$119,GI119)</f>
        <v>0</v>
      </c>
      <c r="GR119" s="298">
        <f>COUNTIF(GI$116:GI$119,GK119)+COUNTIF(GK$116:GK$119,GK119)</f>
        <v>0</v>
      </c>
      <c r="GS119" s="298"/>
      <c r="GT119" s="261" t="str">
        <f>IF(OR(GI119&lt;&gt;"",GK119&lt;&gt;""),IF(GQ119&lt;&gt;1,0,COUNTIF($B$116:$B$119,GI119)+COUNTIF($D$116:$D$119,GI119))+IF(GR119&lt;&gt;1,0,COUNTIF($B$116:$B$119,GK119)+COUNTIF($D$116:$D$119,GK119)),"")</f>
        <v/>
      </c>
      <c r="GV119" s="274"/>
      <c r="GW119" s="239" t="str">
        <f>IF(GV119="","",VLOOKUP(GV119,Language!$D$5:$E$100,2,0))</f>
        <v/>
      </c>
      <c r="GX119" s="275"/>
      <c r="GY119" s="239" t="str">
        <f>IF(GX119="","",VLOOKUP(GX119,Language!$D$5:$E$100,2,0))</f>
        <v/>
      </c>
      <c r="GZ119" s="313"/>
      <c r="HA119" s="314"/>
      <c r="HB119" s="297"/>
      <c r="HC119" s="297"/>
      <c r="HD119" s="298">
        <f>COUNTIF(GV$116:GV$119,GV119)+COUNTIF(GX$116:GX$119,GV119)</f>
        <v>0</v>
      </c>
      <c r="HE119" s="298">
        <f>COUNTIF(GV$116:GV$119,GX119)+COUNTIF(GX$116:GX$119,GX119)</f>
        <v>0</v>
      </c>
      <c r="HF119" s="298"/>
      <c r="HG119" s="261" t="str">
        <f>IF(OR(GV119&lt;&gt;"",GX119&lt;&gt;""),IF(HD119&lt;&gt;1,0,COUNTIF($B$116:$B$119,GV119)+COUNTIF($D$116:$D$119,GV119))+IF(HE119&lt;&gt;1,0,COUNTIF($B$116:$B$119,GX119)+COUNTIF($D$116:$D$119,GX119)),"")</f>
        <v/>
      </c>
      <c r="HI119" s="274"/>
      <c r="HJ119" s="239" t="str">
        <f>IF(HI119="","",VLOOKUP(HI119,Language!$D$5:$E$100,2,0))</f>
        <v/>
      </c>
      <c r="HK119" s="275"/>
      <c r="HL119" s="239" t="str">
        <f>IF(HK119="","",VLOOKUP(HK119,Language!$D$5:$E$100,2,0))</f>
        <v/>
      </c>
      <c r="HM119" s="313"/>
      <c r="HN119" s="314"/>
      <c r="HO119" s="297"/>
      <c r="HP119" s="297"/>
      <c r="HQ119" s="298">
        <f>COUNTIF(HI$116:HI$119,HI119)+COUNTIF(HK$116:HK$119,HI119)</f>
        <v>0</v>
      </c>
      <c r="HR119" s="298">
        <f>COUNTIF(HI$116:HI$119,HK119)+COUNTIF(HK$116:HK$119,HK119)</f>
        <v>0</v>
      </c>
      <c r="HS119" s="298"/>
      <c r="HT119" s="261" t="str">
        <f>IF(OR(HI119&lt;&gt;"",HK119&lt;&gt;""),IF(HQ119&lt;&gt;1,0,COUNTIF($B$116:$B$119,HI119)+COUNTIF($D$116:$D$119,HI119))+IF(HR119&lt;&gt;1,0,COUNTIF($B$116:$B$119,HK119)+COUNTIF($D$116:$D$119,HK119)),"")</f>
        <v/>
      </c>
      <c r="HV119" s="274"/>
      <c r="HW119" s="239" t="str">
        <f>IF(HV119="","",VLOOKUP(HV119,Language!$D$5:$E$100,2,0))</f>
        <v/>
      </c>
      <c r="HX119" s="275"/>
      <c r="HY119" s="239" t="str">
        <f>IF(HX119="","",VLOOKUP(HX119,Language!$D$5:$E$100,2,0))</f>
        <v/>
      </c>
      <c r="HZ119" s="313"/>
      <c r="IA119" s="314"/>
      <c r="IB119" s="297"/>
      <c r="IC119" s="297"/>
      <c r="ID119" s="298">
        <f>COUNTIF(HV$116:HV$119,HV119)+COUNTIF(HX$116:HX$119,HV119)</f>
        <v>0</v>
      </c>
      <c r="IE119" s="298">
        <f>COUNTIF(HV$116:HV$119,HX119)+COUNTIF(HX$116:HX$119,HX119)</f>
        <v>0</v>
      </c>
      <c r="IF119" s="298"/>
      <c r="IG119" s="261" t="str">
        <f>IF(OR(HV119&lt;&gt;"",HX119&lt;&gt;""),IF(ID119&lt;&gt;1,0,COUNTIF($B$116:$B$119,HV119)+COUNTIF($D$116:$D$119,HV119))+IF(IE119&lt;&gt;1,0,COUNTIF($B$116:$B$119,HX119)+COUNTIF($D$116:$D$119,HX119)),"")</f>
        <v/>
      </c>
      <c r="II119" s="274"/>
      <c r="IJ119" s="239" t="str">
        <f>IF(II119="","",VLOOKUP(II119,Language!$D$5:$E$100,2,0))</f>
        <v/>
      </c>
      <c r="IK119" s="275"/>
      <c r="IL119" s="239" t="str">
        <f>IF(IK119="","",VLOOKUP(IK119,Language!$D$5:$E$100,2,0))</f>
        <v/>
      </c>
      <c r="IM119" s="313"/>
      <c r="IN119" s="314"/>
      <c r="IO119" s="297"/>
      <c r="IP119" s="297"/>
      <c r="IQ119" s="298">
        <f>COUNTIF(II$116:II$119,II119)+COUNTIF(IK$116:IK$119,II119)</f>
        <v>0</v>
      </c>
      <c r="IR119" s="298">
        <f>COUNTIF(II$116:II$119,IK119)+COUNTIF(IK$116:IK$119,IK119)</f>
        <v>0</v>
      </c>
      <c r="IS119" s="298"/>
      <c r="IT119" s="261" t="str">
        <f>IF(OR(II119&lt;&gt;"",IK119&lt;&gt;""),IF(IQ119&lt;&gt;1,0,COUNTIF($B$116:$B$119,II119)+COUNTIF($D$116:$D$119,II119))+IF(IR119&lt;&gt;1,0,COUNTIF($B$116:$B$119,IK119)+COUNTIF($D$116:$D$119,IK119)),"")</f>
        <v/>
      </c>
      <c r="IV119" s="274"/>
      <c r="IW119" s="239" t="str">
        <f>IF(IV119="","",VLOOKUP(IV119,Language!$D$5:$E$100,2,0))</f>
        <v/>
      </c>
      <c r="IX119" s="275"/>
      <c r="IY119" s="239" t="str">
        <f>IF(IX119="","",VLOOKUP(IX119,Language!$D$5:$E$100,2,0))</f>
        <v/>
      </c>
      <c r="IZ119" s="313"/>
      <c r="JA119" s="314"/>
      <c r="JB119" s="297"/>
      <c r="JC119" s="297"/>
      <c r="JD119" s="298">
        <f>COUNTIF(IV$116:IV$119,IV119)+COUNTIF(IX$116:IX$119,IV119)</f>
        <v>0</v>
      </c>
      <c r="JE119" s="298">
        <f>COUNTIF(IV$116:IV$119,IX119)+COUNTIF(IX$116:IX$119,IX119)</f>
        <v>0</v>
      </c>
      <c r="JF119" s="298"/>
      <c r="JG119" s="261" t="str">
        <f>IF(OR(IV119&lt;&gt;"",IX119&lt;&gt;""),IF(JD119&lt;&gt;1,0,COUNTIF($B$116:$B$119,IV119)+COUNTIF($D$116:$D$119,IV119))+IF(JE119&lt;&gt;1,0,COUNTIF($B$116:$B$119,IX119)+COUNTIF($D$116:$D$119,IX119)),"")</f>
        <v/>
      </c>
      <c r="JI119" s="274"/>
      <c r="JJ119" s="239" t="str">
        <f>IF(JI119="","",VLOOKUP(JI119,Language!$D$5:$E$100,2,0))</f>
        <v/>
      </c>
      <c r="JK119" s="275"/>
      <c r="JL119" s="239" t="str">
        <f>IF(JK119="","",VLOOKUP(JK119,Language!$D$5:$E$100,2,0))</f>
        <v/>
      </c>
      <c r="JM119" s="313"/>
      <c r="JN119" s="314"/>
      <c r="JO119" s="297"/>
      <c r="JP119" s="297"/>
      <c r="JQ119" s="298">
        <f>COUNTIF(JI$116:JI$119,JI119)+COUNTIF(JK$116:JK$119,JI119)</f>
        <v>0</v>
      </c>
      <c r="JR119" s="298">
        <f>COUNTIF(JI$116:JI$119,JK119)+COUNTIF(JK$116:JK$119,JK119)</f>
        <v>0</v>
      </c>
      <c r="JS119" s="298"/>
      <c r="JT119" s="261" t="str">
        <f>IF(OR(JI119&lt;&gt;"",JK119&lt;&gt;""),IF(JQ119&lt;&gt;1,0,COUNTIF($B$116:$B$119,JI119)+COUNTIF($D$116:$D$119,JI119))+IF(JR119&lt;&gt;1,0,COUNTIF($B$116:$B$119,JK119)+COUNTIF($D$116:$D$119,JK119)),"")</f>
        <v/>
      </c>
      <c r="JV119" s="274"/>
      <c r="JW119" s="239" t="str">
        <f>IF(JV119="","",VLOOKUP(JV119,Language!$D$5:$E$100,2,0))</f>
        <v/>
      </c>
      <c r="JX119" s="275"/>
      <c r="JY119" s="239" t="str">
        <f>IF(JX119="","",VLOOKUP(JX119,Language!$D$5:$E$100,2,0))</f>
        <v/>
      </c>
      <c r="JZ119" s="313"/>
      <c r="KA119" s="314"/>
      <c r="KB119" s="297"/>
      <c r="KC119" s="297"/>
      <c r="KD119" s="298">
        <f>COUNTIF(JV$116:JV$119,JV119)+COUNTIF(JX$116:JX$119,JV119)</f>
        <v>0</v>
      </c>
      <c r="KE119" s="298">
        <f>COUNTIF(JV$116:JV$119,JX119)+COUNTIF(JX$116:JX$119,JX119)</f>
        <v>0</v>
      </c>
      <c r="KF119" s="298"/>
      <c r="KG119" s="261" t="str">
        <f>IF(OR(JV119&lt;&gt;"",JX119&lt;&gt;""),IF(KD119&lt;&gt;1,0,COUNTIF($B$116:$B$119,JV119)+COUNTIF($D$116:$D$119,JV119))+IF(KE119&lt;&gt;1,0,COUNTIF($B$116:$B$119,JX119)+COUNTIF($D$116:$D$119,JX119)),"")</f>
        <v/>
      </c>
      <c r="KI119" s="274"/>
      <c r="KJ119" s="239" t="str">
        <f>IF(KI119="","",VLOOKUP(KI119,Language!$D$5:$E$100,2,0))</f>
        <v/>
      </c>
      <c r="KK119" s="275"/>
      <c r="KL119" s="239" t="str">
        <f>IF(KK119="","",VLOOKUP(KK119,Language!$D$5:$E$100,2,0))</f>
        <v/>
      </c>
      <c r="KM119" s="313"/>
      <c r="KN119" s="314"/>
      <c r="KO119" s="297"/>
      <c r="KP119" s="297"/>
      <c r="KQ119" s="298">
        <f>COUNTIF(KI$116:KI$119,KI119)+COUNTIF(KK$116:KK$119,KI119)</f>
        <v>0</v>
      </c>
      <c r="KR119" s="298">
        <f>COUNTIF(KI$116:KI$119,KK119)+COUNTIF(KK$116:KK$119,KK119)</f>
        <v>0</v>
      </c>
      <c r="KS119" s="298"/>
      <c r="KT119" s="261" t="str">
        <f>IF(OR(KI119&lt;&gt;"",KK119&lt;&gt;""),IF(KQ119&lt;&gt;1,0,COUNTIF($B$116:$B$119,KI119)+COUNTIF($D$116:$D$119,KI119))+IF(KR119&lt;&gt;1,0,COUNTIF($B$116:$B$119,KK119)+COUNTIF($D$116:$D$119,KK119)),"")</f>
        <v/>
      </c>
      <c r="KV119" s="274"/>
      <c r="KW119" s="239" t="str">
        <f>IF(KV119="","",VLOOKUP(KV119,Language!$D$5:$E$100,2,0))</f>
        <v/>
      </c>
      <c r="KX119" s="275"/>
      <c r="KY119" s="239" t="str">
        <f>IF(KX119="","",VLOOKUP(KX119,Language!$D$5:$E$100,2,0))</f>
        <v/>
      </c>
      <c r="KZ119" s="313"/>
      <c r="LA119" s="314"/>
      <c r="LB119" s="297"/>
      <c r="LC119" s="297"/>
      <c r="LD119" s="298">
        <f>COUNTIF(KV$116:KV$119,KV119)+COUNTIF(KX$116:KX$119,KV119)</f>
        <v>0</v>
      </c>
      <c r="LE119" s="298">
        <f>COUNTIF(KV$116:KV$119,KX119)+COUNTIF(KX$116:KX$119,KX119)</f>
        <v>0</v>
      </c>
      <c r="LF119" s="298"/>
      <c r="LG119" s="261" t="str">
        <f>IF(OR(KV119&lt;&gt;"",KX119&lt;&gt;""),IF(LD119&lt;&gt;1,0,COUNTIF($B$116:$B$119,KV119)+COUNTIF($D$116:$D$119,KV119))+IF(LE119&lt;&gt;1,0,COUNTIF($B$116:$B$119,KX119)+COUNTIF($D$116:$D$119,KX119)),"")</f>
        <v/>
      </c>
      <c r="LI119" s="274"/>
      <c r="LJ119" s="239" t="str">
        <f>IF(LI119="","",VLOOKUP(LI119,Language!$D$5:$E$100,2,0))</f>
        <v/>
      </c>
      <c r="LK119" s="275"/>
      <c r="LL119" s="239" t="str">
        <f>IF(LK119="","",VLOOKUP(LK119,Language!$D$5:$E$100,2,0))</f>
        <v/>
      </c>
      <c r="LM119" s="313"/>
      <c r="LN119" s="314"/>
      <c r="LO119" s="297"/>
      <c r="LP119" s="297"/>
      <c r="LQ119" s="298">
        <f>COUNTIF(LI$116:LI$119,LI119)+COUNTIF(LK$116:LK$119,LI119)</f>
        <v>0</v>
      </c>
      <c r="LR119" s="298">
        <f>COUNTIF(LI$116:LI$119,LK119)+COUNTIF(LK$116:LK$119,LK119)</f>
        <v>0</v>
      </c>
      <c r="LS119" s="298"/>
      <c r="LT119" s="261" t="str">
        <f>IF(OR(LI119&lt;&gt;"",LK119&lt;&gt;""),IF(LQ119&lt;&gt;1,0,COUNTIF($B$116:$B$119,LI119)+COUNTIF($D$116:$D$119,LI119))+IF(LR119&lt;&gt;1,0,COUNTIF($B$116:$B$119,LK119)+COUNTIF($D$116:$D$119,LK119)),"")</f>
        <v/>
      </c>
      <c r="LV119" s="274"/>
      <c r="LW119" s="239" t="str">
        <f>IF(LV119="","",VLOOKUP(LV119,Language!$D$5:$E$100,2,0))</f>
        <v/>
      </c>
      <c r="LX119" s="275"/>
      <c r="LY119" s="239" t="str">
        <f>IF(LX119="","",VLOOKUP(LX119,Language!$D$5:$E$100,2,0))</f>
        <v/>
      </c>
      <c r="LZ119" s="313"/>
      <c r="MA119" s="314"/>
      <c r="MB119" s="297"/>
      <c r="MC119" s="297"/>
      <c r="MD119" s="298">
        <f>COUNTIF(LV$116:LV$119,LV119)+COUNTIF(LX$116:LX$119,LV119)</f>
        <v>0</v>
      </c>
      <c r="ME119" s="298">
        <f>COUNTIF(LV$116:LV$119,LX119)+COUNTIF(LX$116:LX$119,LX119)</f>
        <v>0</v>
      </c>
      <c r="MF119" s="298"/>
      <c r="MG119" s="261" t="str">
        <f>IF(OR(LV119&lt;&gt;"",LX119&lt;&gt;""),IF(MD119&lt;&gt;1,0,COUNTIF($B$116:$B$119,LV119)+COUNTIF($D$116:$D$119,LV119))+IF(ME119&lt;&gt;1,0,COUNTIF($B$116:$B$119,LX119)+COUNTIF($D$116:$D$119,LX119)),"")</f>
        <v/>
      </c>
    </row>
    <row r="120" spans="1:345" ht="24" customHeight="1" x14ac:dyDescent="0.25">
      <c r="B120" s="247" t="str">
        <f>Language!$E$217</f>
        <v>Semi-Final</v>
      </c>
      <c r="C120" s="248"/>
      <c r="D120" s="253"/>
      <c r="E120" s="250"/>
      <c r="F120" s="254"/>
      <c r="G120" s="255"/>
      <c r="H120" s="236"/>
      <c r="I120" s="247" t="str">
        <f>$B120</f>
        <v>Semi-Final</v>
      </c>
      <c r="J120" s="249"/>
      <c r="K120" s="249"/>
      <c r="L120" s="250"/>
      <c r="M120" s="279"/>
      <c r="N120" s="280"/>
      <c r="O120" s="251"/>
      <c r="P120" s="263"/>
      <c r="Q120" s="250"/>
      <c r="R120" s="250"/>
      <c r="S120" s="250"/>
      <c r="T120" s="264"/>
      <c r="V120" s="247" t="str">
        <f>$B120</f>
        <v>Semi-Final</v>
      </c>
      <c r="W120" s="249"/>
      <c r="X120" s="249"/>
      <c r="Y120" s="250"/>
      <c r="Z120" s="279"/>
      <c r="AA120" s="280"/>
      <c r="AB120" s="251"/>
      <c r="AC120" s="263"/>
      <c r="AD120" s="250"/>
      <c r="AE120" s="250"/>
      <c r="AF120" s="250"/>
      <c r="AG120" s="264"/>
      <c r="AI120" s="247" t="str">
        <f>$B120</f>
        <v>Semi-Final</v>
      </c>
      <c r="AJ120" s="249"/>
      <c r="AK120" s="249"/>
      <c r="AL120" s="250"/>
      <c r="AM120" s="279"/>
      <c r="AN120" s="280"/>
      <c r="AO120" s="251"/>
      <c r="AP120" s="263"/>
      <c r="AQ120" s="250"/>
      <c r="AR120" s="250"/>
      <c r="AS120" s="250"/>
      <c r="AT120" s="264"/>
      <c r="AV120" s="247" t="str">
        <f>$B120</f>
        <v>Semi-Final</v>
      </c>
      <c r="AW120" s="249"/>
      <c r="AX120" s="249"/>
      <c r="AY120" s="250"/>
      <c r="AZ120" s="279"/>
      <c r="BA120" s="280"/>
      <c r="BB120" s="251"/>
      <c r="BC120" s="263"/>
      <c r="BD120" s="250"/>
      <c r="BE120" s="250"/>
      <c r="BF120" s="250"/>
      <c r="BG120" s="264"/>
      <c r="BI120" s="247" t="str">
        <f>$B120</f>
        <v>Semi-Final</v>
      </c>
      <c r="BJ120" s="249"/>
      <c r="BK120" s="249"/>
      <c r="BL120" s="250"/>
      <c r="BM120" s="279"/>
      <c r="BN120" s="280"/>
      <c r="BO120" s="251"/>
      <c r="BP120" s="263"/>
      <c r="BQ120" s="250"/>
      <c r="BR120" s="250"/>
      <c r="BS120" s="250"/>
      <c r="BT120" s="264"/>
      <c r="BV120" s="247" t="str">
        <f>$B120</f>
        <v>Semi-Final</v>
      </c>
      <c r="BW120" s="249"/>
      <c r="BX120" s="249"/>
      <c r="BY120" s="250"/>
      <c r="BZ120" s="279"/>
      <c r="CA120" s="280"/>
      <c r="CB120" s="251"/>
      <c r="CC120" s="263"/>
      <c r="CD120" s="250"/>
      <c r="CE120" s="250"/>
      <c r="CF120" s="250"/>
      <c r="CG120" s="264"/>
      <c r="CI120" s="247" t="str">
        <f>$B120</f>
        <v>Semi-Final</v>
      </c>
      <c r="CJ120" s="249"/>
      <c r="CK120" s="249"/>
      <c r="CL120" s="250"/>
      <c r="CM120" s="279"/>
      <c r="CN120" s="280"/>
      <c r="CO120" s="251"/>
      <c r="CP120" s="263"/>
      <c r="CQ120" s="250"/>
      <c r="CR120" s="250"/>
      <c r="CS120" s="250"/>
      <c r="CT120" s="264"/>
      <c r="CV120" s="247" t="str">
        <f>$B120</f>
        <v>Semi-Final</v>
      </c>
      <c r="CW120" s="249"/>
      <c r="CX120" s="249"/>
      <c r="CY120" s="250"/>
      <c r="CZ120" s="279"/>
      <c r="DA120" s="280"/>
      <c r="DB120" s="251"/>
      <c r="DC120" s="263"/>
      <c r="DD120" s="250"/>
      <c r="DE120" s="250"/>
      <c r="DF120" s="250"/>
      <c r="DG120" s="264"/>
      <c r="DI120" s="247" t="str">
        <f>$B120</f>
        <v>Semi-Final</v>
      </c>
      <c r="DJ120" s="249"/>
      <c r="DK120" s="249"/>
      <c r="DL120" s="250"/>
      <c r="DM120" s="279"/>
      <c r="DN120" s="280"/>
      <c r="DO120" s="251"/>
      <c r="DP120" s="263"/>
      <c r="DQ120" s="250"/>
      <c r="DR120" s="250"/>
      <c r="DS120" s="250"/>
      <c r="DT120" s="264"/>
      <c r="DV120" s="247" t="str">
        <f>$B120</f>
        <v>Semi-Final</v>
      </c>
      <c r="DW120" s="249"/>
      <c r="DX120" s="249"/>
      <c r="DY120" s="250"/>
      <c r="DZ120" s="279"/>
      <c r="EA120" s="280"/>
      <c r="EB120" s="251"/>
      <c r="EC120" s="263"/>
      <c r="ED120" s="250"/>
      <c r="EE120" s="250"/>
      <c r="EF120" s="250"/>
      <c r="EG120" s="264"/>
      <c r="EI120" s="247" t="str">
        <f>$B120</f>
        <v>Semi-Final</v>
      </c>
      <c r="EJ120" s="249"/>
      <c r="EK120" s="249"/>
      <c r="EL120" s="250"/>
      <c r="EM120" s="279"/>
      <c r="EN120" s="280"/>
      <c r="EO120" s="251"/>
      <c r="EP120" s="263"/>
      <c r="EQ120" s="250"/>
      <c r="ER120" s="250"/>
      <c r="ES120" s="250"/>
      <c r="ET120" s="264"/>
      <c r="EV120" s="247" t="str">
        <f>$B120</f>
        <v>Semi-Final</v>
      </c>
      <c r="EW120" s="249"/>
      <c r="EX120" s="249"/>
      <c r="EY120" s="250"/>
      <c r="EZ120" s="279"/>
      <c r="FA120" s="280"/>
      <c r="FB120" s="251"/>
      <c r="FC120" s="263"/>
      <c r="FD120" s="250"/>
      <c r="FE120" s="250"/>
      <c r="FF120" s="250"/>
      <c r="FG120" s="264"/>
      <c r="FI120" s="247" t="str">
        <f>$B120</f>
        <v>Semi-Final</v>
      </c>
      <c r="FJ120" s="249"/>
      <c r="FK120" s="249"/>
      <c r="FL120" s="250"/>
      <c r="FM120" s="279"/>
      <c r="FN120" s="280"/>
      <c r="FO120" s="251"/>
      <c r="FP120" s="263"/>
      <c r="FQ120" s="250"/>
      <c r="FR120" s="250"/>
      <c r="FS120" s="250"/>
      <c r="FT120" s="264"/>
      <c r="FV120" s="247" t="str">
        <f>$B120</f>
        <v>Semi-Final</v>
      </c>
      <c r="FW120" s="249"/>
      <c r="FX120" s="249"/>
      <c r="FY120" s="250"/>
      <c r="FZ120" s="279"/>
      <c r="GA120" s="280"/>
      <c r="GB120" s="251"/>
      <c r="GC120" s="263"/>
      <c r="GD120" s="250"/>
      <c r="GE120" s="250"/>
      <c r="GF120" s="250"/>
      <c r="GG120" s="264"/>
      <c r="GI120" s="247" t="str">
        <f>$B120</f>
        <v>Semi-Final</v>
      </c>
      <c r="GJ120" s="249"/>
      <c r="GK120" s="249"/>
      <c r="GL120" s="250"/>
      <c r="GM120" s="279"/>
      <c r="GN120" s="280"/>
      <c r="GO120" s="251"/>
      <c r="GP120" s="263"/>
      <c r="GQ120" s="250"/>
      <c r="GR120" s="250"/>
      <c r="GS120" s="250"/>
      <c r="GT120" s="264"/>
      <c r="GV120" s="247" t="str">
        <f>$B120</f>
        <v>Semi-Final</v>
      </c>
      <c r="GW120" s="249"/>
      <c r="GX120" s="249"/>
      <c r="GY120" s="250"/>
      <c r="GZ120" s="279"/>
      <c r="HA120" s="280"/>
      <c r="HB120" s="251"/>
      <c r="HC120" s="263"/>
      <c r="HD120" s="250"/>
      <c r="HE120" s="250"/>
      <c r="HF120" s="250"/>
      <c r="HG120" s="264"/>
      <c r="HI120" s="247" t="str">
        <f>$B120</f>
        <v>Semi-Final</v>
      </c>
      <c r="HJ120" s="249"/>
      <c r="HK120" s="249"/>
      <c r="HL120" s="250"/>
      <c r="HM120" s="279"/>
      <c r="HN120" s="280"/>
      <c r="HO120" s="251"/>
      <c r="HP120" s="263"/>
      <c r="HQ120" s="250"/>
      <c r="HR120" s="250"/>
      <c r="HS120" s="250"/>
      <c r="HT120" s="264"/>
      <c r="HV120" s="247" t="str">
        <f>$B120</f>
        <v>Semi-Final</v>
      </c>
      <c r="HW120" s="249"/>
      <c r="HX120" s="249"/>
      <c r="HY120" s="250"/>
      <c r="HZ120" s="279"/>
      <c r="IA120" s="280"/>
      <c r="IB120" s="251"/>
      <c r="IC120" s="263"/>
      <c r="ID120" s="250"/>
      <c r="IE120" s="250"/>
      <c r="IF120" s="250"/>
      <c r="IG120" s="264"/>
      <c r="II120" s="247" t="str">
        <f>$B120</f>
        <v>Semi-Final</v>
      </c>
      <c r="IJ120" s="249"/>
      <c r="IK120" s="249"/>
      <c r="IL120" s="250"/>
      <c r="IM120" s="279"/>
      <c r="IN120" s="280"/>
      <c r="IO120" s="251"/>
      <c r="IP120" s="263"/>
      <c r="IQ120" s="250"/>
      <c r="IR120" s="250"/>
      <c r="IS120" s="250"/>
      <c r="IT120" s="264"/>
      <c r="IV120" s="247" t="str">
        <f>$B120</f>
        <v>Semi-Final</v>
      </c>
      <c r="IW120" s="249"/>
      <c r="IX120" s="249"/>
      <c r="IY120" s="250"/>
      <c r="IZ120" s="279"/>
      <c r="JA120" s="280"/>
      <c r="JB120" s="251"/>
      <c r="JC120" s="263"/>
      <c r="JD120" s="250"/>
      <c r="JE120" s="250"/>
      <c r="JF120" s="250"/>
      <c r="JG120" s="264"/>
      <c r="JI120" s="247" t="str">
        <f>$B120</f>
        <v>Semi-Final</v>
      </c>
      <c r="JJ120" s="249"/>
      <c r="JK120" s="249"/>
      <c r="JL120" s="250"/>
      <c r="JM120" s="279"/>
      <c r="JN120" s="280"/>
      <c r="JO120" s="251"/>
      <c r="JP120" s="263"/>
      <c r="JQ120" s="250"/>
      <c r="JR120" s="250"/>
      <c r="JS120" s="250"/>
      <c r="JT120" s="264"/>
      <c r="JV120" s="247" t="str">
        <f>$B120</f>
        <v>Semi-Final</v>
      </c>
      <c r="JW120" s="249"/>
      <c r="JX120" s="249"/>
      <c r="JY120" s="250"/>
      <c r="JZ120" s="279"/>
      <c r="KA120" s="280"/>
      <c r="KB120" s="251"/>
      <c r="KC120" s="263"/>
      <c r="KD120" s="250"/>
      <c r="KE120" s="250"/>
      <c r="KF120" s="250"/>
      <c r="KG120" s="264"/>
      <c r="KI120" s="247" t="str">
        <f>$B120</f>
        <v>Semi-Final</v>
      </c>
      <c r="KJ120" s="249"/>
      <c r="KK120" s="249"/>
      <c r="KL120" s="250"/>
      <c r="KM120" s="279"/>
      <c r="KN120" s="280"/>
      <c r="KO120" s="251"/>
      <c r="KP120" s="263"/>
      <c r="KQ120" s="250"/>
      <c r="KR120" s="250"/>
      <c r="KS120" s="250"/>
      <c r="KT120" s="264"/>
      <c r="KV120" s="247" t="str">
        <f>$B120</f>
        <v>Semi-Final</v>
      </c>
      <c r="KW120" s="249"/>
      <c r="KX120" s="249"/>
      <c r="KY120" s="250"/>
      <c r="KZ120" s="279"/>
      <c r="LA120" s="280"/>
      <c r="LB120" s="251"/>
      <c r="LC120" s="263"/>
      <c r="LD120" s="250"/>
      <c r="LE120" s="250"/>
      <c r="LF120" s="250"/>
      <c r="LG120" s="264"/>
      <c r="LI120" s="247" t="str">
        <f>$B120</f>
        <v>Semi-Final</v>
      </c>
      <c r="LJ120" s="249"/>
      <c r="LK120" s="249"/>
      <c r="LL120" s="250"/>
      <c r="LM120" s="279"/>
      <c r="LN120" s="280"/>
      <c r="LO120" s="251"/>
      <c r="LP120" s="263"/>
      <c r="LQ120" s="250"/>
      <c r="LR120" s="250"/>
      <c r="LS120" s="250"/>
      <c r="LT120" s="264"/>
      <c r="LV120" s="247" t="str">
        <f>$B120</f>
        <v>Semi-Final</v>
      </c>
      <c r="LW120" s="249"/>
      <c r="LX120" s="249"/>
      <c r="LY120" s="250"/>
      <c r="LZ120" s="279"/>
      <c r="MA120" s="280"/>
      <c r="MB120" s="251"/>
      <c r="MC120" s="263"/>
      <c r="MD120" s="250"/>
      <c r="ME120" s="250"/>
      <c r="MF120" s="250"/>
      <c r="MG120" s="264"/>
    </row>
    <row r="121" spans="1:345" x14ac:dyDescent="0.25">
      <c r="B121" s="238" t="str">
        <f>IF(C121="","",INDEX(Groups!$C$7:$C$65,MATCH(C121,Groups!$D$7:$D$65,0)))</f>
        <v/>
      </c>
      <c r="C121" s="239" t="str">
        <f>'World Cup'!$F$80</f>
        <v/>
      </c>
      <c r="D121" s="240" t="str">
        <f>IF(E121="","",INDEX(Groups!$C$7:$C$65,MATCH(E121,Groups!$D$7:$D$65,0)))</f>
        <v/>
      </c>
      <c r="E121" s="239" t="str">
        <f>'World Cup'!$H$80</f>
        <v/>
      </c>
      <c r="F121" s="241" t="str">
        <f>IF(AND('World Cup'!$F$81&lt;&gt;"",'World Cup'!$H$81&lt;&gt;""),'World Cup'!$F$81+IF(AND('World Cup'!$F$83&lt;&gt;"",'World Cup'!$H$83&lt;&gt;"",'World Cup'!$F$81='World Cup'!$H$81),'World Cup'!$F$83,0),"")</f>
        <v/>
      </c>
      <c r="G121" s="242" t="str">
        <f>IF(AND('World Cup'!$F$81&lt;&gt;"",'World Cup'!$H$81&lt;&gt;""),'World Cup'!$H$81+IF(AND('World Cup'!$F$83&lt;&gt;"",'World Cup'!$H$83&lt;&gt;"",'World Cup'!$F$81='World Cup'!$H$81),'World Cup'!$H$83,0),"")</f>
        <v/>
      </c>
      <c r="I121" s="274"/>
      <c r="J121" s="239" t="str">
        <f>IF(I121="","",VLOOKUP(I121,Language!$D$5:$E$100,2,0))</f>
        <v/>
      </c>
      <c r="K121" s="275"/>
      <c r="L121" s="239" t="str">
        <f>IF(K121="","",VLOOKUP(K121,Language!$D$5:$E$100,2,0))</f>
        <v/>
      </c>
      <c r="M121" s="309"/>
      <c r="N121" s="310"/>
      <c r="O121" s="293"/>
      <c r="P121" s="293"/>
      <c r="Q121" s="294">
        <f>COUNTIF(I$121:I$122,I121)+COUNTIF(K$121:K$122,I121)</f>
        <v>0</v>
      </c>
      <c r="R121" s="294">
        <f>COUNTIF(I$121:I$122,K121)+COUNTIF(K$121:K$122,K121)</f>
        <v>0</v>
      </c>
      <c r="S121" s="294"/>
      <c r="T121" s="261" t="str">
        <f>IF(OR(I121&lt;&gt;"",K121&lt;&gt;""),IF(Q121&lt;&gt;1,0,COUNTIF($B$121:$B$122,I121)+COUNTIF($D$121:$D$122,I121))+IF(R121&lt;&gt;1,0,COUNTIF($B$121:$B$122,K121)+COUNTIF($D$121:$D$122,K121)),"")</f>
        <v/>
      </c>
      <c r="V121" s="274"/>
      <c r="W121" s="239" t="str">
        <f>IF(V121="","",VLOOKUP(V121,Language!$D$5:$E$100,2,0))</f>
        <v/>
      </c>
      <c r="X121" s="275"/>
      <c r="Y121" s="239" t="str">
        <f>IF(X121="","",VLOOKUP(X121,Language!$D$5:$E$100,2,0))</f>
        <v/>
      </c>
      <c r="Z121" s="309"/>
      <c r="AA121" s="310"/>
      <c r="AB121" s="293"/>
      <c r="AC121" s="293"/>
      <c r="AD121" s="294">
        <f>COUNTIF(V$121:V$122,V121)+COUNTIF(X$121:X$122,V121)</f>
        <v>0</v>
      </c>
      <c r="AE121" s="294">
        <f>COUNTIF(V$121:V$122,X121)+COUNTIF(X$121:X$122,X121)</f>
        <v>0</v>
      </c>
      <c r="AF121" s="294"/>
      <c r="AG121" s="261" t="str">
        <f>IF(OR(V121&lt;&gt;"",X121&lt;&gt;""),IF(AD121&lt;&gt;1,0,COUNTIF($B$121:$B$122,V121)+COUNTIF($D$121:$D$122,V121))+IF(AE121&lt;&gt;1,0,COUNTIF($B$121:$B$122,X121)+COUNTIF($D$121:$D$122,X121)),"")</f>
        <v/>
      </c>
      <c r="AI121" s="274"/>
      <c r="AJ121" s="239" t="str">
        <f>IF(AI121="","",VLOOKUP(AI121,Language!$D$5:$E$100,2,0))</f>
        <v/>
      </c>
      <c r="AK121" s="275"/>
      <c r="AL121" s="239" t="str">
        <f>IF(AK121="","",VLOOKUP(AK121,Language!$D$5:$E$100,2,0))</f>
        <v/>
      </c>
      <c r="AM121" s="309"/>
      <c r="AN121" s="310"/>
      <c r="AO121" s="293"/>
      <c r="AP121" s="293"/>
      <c r="AQ121" s="294">
        <f>COUNTIF(AI$121:AI$122,AI121)+COUNTIF(AK$121:AK$122,AI121)</f>
        <v>0</v>
      </c>
      <c r="AR121" s="294">
        <f>COUNTIF(AI$121:AI$122,AK121)+COUNTIF(AK$121:AK$122,AK121)</f>
        <v>0</v>
      </c>
      <c r="AS121" s="294"/>
      <c r="AT121" s="261" t="str">
        <f>IF(OR(AI121&lt;&gt;"",AK121&lt;&gt;""),IF(AQ121&lt;&gt;1,0,COUNTIF($B$121:$B$122,AI121)+COUNTIF($D$121:$D$122,AI121))+IF(AR121&lt;&gt;1,0,COUNTIF($B$121:$B$122,AK121)+COUNTIF($D$121:$D$122,AK121)),"")</f>
        <v/>
      </c>
      <c r="AV121" s="274"/>
      <c r="AW121" s="239" t="str">
        <f>IF(AV121="","",VLOOKUP(AV121,Language!$D$5:$E$100,2,0))</f>
        <v/>
      </c>
      <c r="AX121" s="275"/>
      <c r="AY121" s="239" t="str">
        <f>IF(AX121="","",VLOOKUP(AX121,Language!$D$5:$E$100,2,0))</f>
        <v/>
      </c>
      <c r="AZ121" s="309"/>
      <c r="BA121" s="310"/>
      <c r="BB121" s="293"/>
      <c r="BC121" s="293"/>
      <c r="BD121" s="294">
        <f>COUNTIF(AV$121:AV$122,AV121)+COUNTIF(AX$121:AX$122,AV121)</f>
        <v>0</v>
      </c>
      <c r="BE121" s="294">
        <f>COUNTIF(AV$121:AV$122,AX121)+COUNTIF(AX$121:AX$122,AX121)</f>
        <v>0</v>
      </c>
      <c r="BF121" s="294"/>
      <c r="BG121" s="261" t="str">
        <f>IF(OR(AV121&lt;&gt;"",AX121&lt;&gt;""),IF(BD121&lt;&gt;1,0,COUNTIF($B$121:$B$122,AV121)+COUNTIF($D$121:$D$122,AV121))+IF(BE121&lt;&gt;1,0,COUNTIF($B$121:$B$122,AX121)+COUNTIF($D$121:$D$122,AX121)),"")</f>
        <v/>
      </c>
      <c r="BI121" s="274"/>
      <c r="BJ121" s="239" t="str">
        <f>IF(BI121="","",VLOOKUP(BI121,Language!$D$5:$E$100,2,0))</f>
        <v/>
      </c>
      <c r="BK121" s="275"/>
      <c r="BL121" s="239" t="str">
        <f>IF(BK121="","",VLOOKUP(BK121,Language!$D$5:$E$100,2,0))</f>
        <v/>
      </c>
      <c r="BM121" s="309"/>
      <c r="BN121" s="310"/>
      <c r="BO121" s="293"/>
      <c r="BP121" s="293"/>
      <c r="BQ121" s="294">
        <f>COUNTIF(BI$121:BI$122,BI121)+COUNTIF(BK$121:BK$122,BI121)</f>
        <v>0</v>
      </c>
      <c r="BR121" s="294">
        <f>COUNTIF(BI$121:BI$122,BK121)+COUNTIF(BK$121:BK$122,BK121)</f>
        <v>0</v>
      </c>
      <c r="BS121" s="294"/>
      <c r="BT121" s="261" t="str">
        <f>IF(OR(BI121&lt;&gt;"",BK121&lt;&gt;""),IF(BQ121&lt;&gt;1,0,COUNTIF($B$121:$B$122,BI121)+COUNTIF($D$121:$D$122,BI121))+IF(BR121&lt;&gt;1,0,COUNTIF($B$121:$B$122,BK121)+COUNTIF($D$121:$D$122,BK121)),"")</f>
        <v/>
      </c>
      <c r="BV121" s="274"/>
      <c r="BW121" s="239" t="str">
        <f>IF(BV121="","",VLOOKUP(BV121,Language!$D$5:$E$100,2,0))</f>
        <v/>
      </c>
      <c r="BX121" s="275"/>
      <c r="BY121" s="239" t="str">
        <f>IF(BX121="","",VLOOKUP(BX121,Language!$D$5:$E$100,2,0))</f>
        <v/>
      </c>
      <c r="BZ121" s="309"/>
      <c r="CA121" s="310"/>
      <c r="CB121" s="293"/>
      <c r="CC121" s="293"/>
      <c r="CD121" s="294">
        <f>COUNTIF(BV$121:BV$122,BV121)+COUNTIF(BX$121:BX$122,BV121)</f>
        <v>0</v>
      </c>
      <c r="CE121" s="294">
        <f>COUNTIF(BV$121:BV$122,BX121)+COUNTIF(BX$121:BX$122,BX121)</f>
        <v>0</v>
      </c>
      <c r="CF121" s="294"/>
      <c r="CG121" s="261" t="str">
        <f>IF(OR(BV121&lt;&gt;"",BX121&lt;&gt;""),IF(CD121&lt;&gt;1,0,COUNTIF($B$121:$B$122,BV121)+COUNTIF($D$121:$D$122,BV121))+IF(CE121&lt;&gt;1,0,COUNTIF($B$121:$B$122,BX121)+COUNTIF($D$121:$D$122,BX121)),"")</f>
        <v/>
      </c>
      <c r="CI121" s="274"/>
      <c r="CJ121" s="239" t="str">
        <f>IF(CI121="","",VLOOKUP(CI121,Language!$D$5:$E$100,2,0))</f>
        <v/>
      </c>
      <c r="CK121" s="275"/>
      <c r="CL121" s="239" t="str">
        <f>IF(CK121="","",VLOOKUP(CK121,Language!$D$5:$E$100,2,0))</f>
        <v/>
      </c>
      <c r="CM121" s="309"/>
      <c r="CN121" s="310"/>
      <c r="CO121" s="293"/>
      <c r="CP121" s="293"/>
      <c r="CQ121" s="294">
        <f>COUNTIF(CI$121:CI$122,CI121)+COUNTIF(CK$121:CK$122,CI121)</f>
        <v>0</v>
      </c>
      <c r="CR121" s="294">
        <f>COUNTIF(CI$121:CI$122,CK121)+COUNTIF(CK$121:CK$122,CK121)</f>
        <v>0</v>
      </c>
      <c r="CS121" s="294"/>
      <c r="CT121" s="261" t="str">
        <f>IF(OR(CI121&lt;&gt;"",CK121&lt;&gt;""),IF(CQ121&lt;&gt;1,0,COUNTIF($B$121:$B$122,CI121)+COUNTIF($D$121:$D$122,CI121))+IF(CR121&lt;&gt;1,0,COUNTIF($B$121:$B$122,CK121)+COUNTIF($D$121:$D$122,CK121)),"")</f>
        <v/>
      </c>
      <c r="CV121" s="274"/>
      <c r="CW121" s="239" t="str">
        <f>IF(CV121="","",VLOOKUP(CV121,Language!$D$5:$E$100,2,0))</f>
        <v/>
      </c>
      <c r="CX121" s="275"/>
      <c r="CY121" s="239" t="str">
        <f>IF(CX121="","",VLOOKUP(CX121,Language!$D$5:$E$100,2,0))</f>
        <v/>
      </c>
      <c r="CZ121" s="309"/>
      <c r="DA121" s="310"/>
      <c r="DB121" s="293"/>
      <c r="DC121" s="293"/>
      <c r="DD121" s="294">
        <f>COUNTIF(CV$121:CV$122,CV121)+COUNTIF(CX$121:CX$122,CV121)</f>
        <v>0</v>
      </c>
      <c r="DE121" s="294">
        <f>COUNTIF(CV$121:CV$122,CX121)+COUNTIF(CX$121:CX$122,CX121)</f>
        <v>0</v>
      </c>
      <c r="DF121" s="294"/>
      <c r="DG121" s="261" t="str">
        <f>IF(OR(CV121&lt;&gt;"",CX121&lt;&gt;""),IF(DD121&lt;&gt;1,0,COUNTIF($B$121:$B$122,CV121)+COUNTIF($D$121:$D$122,CV121))+IF(DE121&lt;&gt;1,0,COUNTIF($B$121:$B$122,CX121)+COUNTIF($D$121:$D$122,CX121)),"")</f>
        <v/>
      </c>
      <c r="DI121" s="274"/>
      <c r="DJ121" s="239" t="str">
        <f>IF(DI121="","",VLOOKUP(DI121,Language!$D$5:$E$100,2,0))</f>
        <v/>
      </c>
      <c r="DK121" s="275"/>
      <c r="DL121" s="239" t="str">
        <f>IF(DK121="","",VLOOKUP(DK121,Language!$D$5:$E$100,2,0))</f>
        <v/>
      </c>
      <c r="DM121" s="309"/>
      <c r="DN121" s="310"/>
      <c r="DO121" s="293"/>
      <c r="DP121" s="293"/>
      <c r="DQ121" s="294">
        <f>COUNTIF(DI$121:DI$122,DI121)+COUNTIF(DK$121:DK$122,DI121)</f>
        <v>0</v>
      </c>
      <c r="DR121" s="294">
        <f>COUNTIF(DI$121:DI$122,DK121)+COUNTIF(DK$121:DK$122,DK121)</f>
        <v>0</v>
      </c>
      <c r="DS121" s="294"/>
      <c r="DT121" s="261" t="str">
        <f>IF(OR(DI121&lt;&gt;"",DK121&lt;&gt;""),IF(DQ121&lt;&gt;1,0,COUNTIF($B$121:$B$122,DI121)+COUNTIF($D$121:$D$122,DI121))+IF(DR121&lt;&gt;1,0,COUNTIF($B$121:$B$122,DK121)+COUNTIF($D$121:$D$122,DK121)),"")</f>
        <v/>
      </c>
      <c r="DV121" s="274"/>
      <c r="DW121" s="239" t="str">
        <f>IF(DV121="","",VLOOKUP(DV121,Language!$D$5:$E$100,2,0))</f>
        <v/>
      </c>
      <c r="DX121" s="275"/>
      <c r="DY121" s="239" t="str">
        <f>IF(DX121="","",VLOOKUP(DX121,Language!$D$5:$E$100,2,0))</f>
        <v/>
      </c>
      <c r="DZ121" s="309"/>
      <c r="EA121" s="310"/>
      <c r="EB121" s="293"/>
      <c r="EC121" s="293"/>
      <c r="ED121" s="294">
        <f>COUNTIF(DV$121:DV$122,DV121)+COUNTIF(DX$121:DX$122,DV121)</f>
        <v>0</v>
      </c>
      <c r="EE121" s="294">
        <f>COUNTIF(DV$121:DV$122,DX121)+COUNTIF(DX$121:DX$122,DX121)</f>
        <v>0</v>
      </c>
      <c r="EF121" s="294"/>
      <c r="EG121" s="261" t="str">
        <f>IF(OR(DV121&lt;&gt;"",DX121&lt;&gt;""),IF(ED121&lt;&gt;1,0,COUNTIF($B$121:$B$122,DV121)+COUNTIF($D$121:$D$122,DV121))+IF(EE121&lt;&gt;1,0,COUNTIF($B$121:$B$122,DX121)+COUNTIF($D$121:$D$122,DX121)),"")</f>
        <v/>
      </c>
      <c r="EI121" s="274"/>
      <c r="EJ121" s="239" t="str">
        <f>IF(EI121="","",VLOOKUP(EI121,Language!$D$5:$E$100,2,0))</f>
        <v/>
      </c>
      <c r="EK121" s="275"/>
      <c r="EL121" s="239" t="str">
        <f>IF(EK121="","",VLOOKUP(EK121,Language!$D$5:$E$100,2,0))</f>
        <v/>
      </c>
      <c r="EM121" s="309"/>
      <c r="EN121" s="310"/>
      <c r="EO121" s="293"/>
      <c r="EP121" s="293"/>
      <c r="EQ121" s="294">
        <f>COUNTIF(EI$121:EI$122,EI121)+COUNTIF(EK$121:EK$122,EI121)</f>
        <v>0</v>
      </c>
      <c r="ER121" s="294">
        <f>COUNTIF(EI$121:EI$122,EK121)+COUNTIF(EK$121:EK$122,EK121)</f>
        <v>0</v>
      </c>
      <c r="ES121" s="294"/>
      <c r="ET121" s="261" t="str">
        <f>IF(OR(EI121&lt;&gt;"",EK121&lt;&gt;""),IF(EQ121&lt;&gt;1,0,COUNTIF($B$121:$B$122,EI121)+COUNTIF($D$121:$D$122,EI121))+IF(ER121&lt;&gt;1,0,COUNTIF($B$121:$B$122,EK121)+COUNTIF($D$121:$D$122,EK121)),"")</f>
        <v/>
      </c>
      <c r="EV121" s="274"/>
      <c r="EW121" s="239" t="str">
        <f>IF(EV121="","",VLOOKUP(EV121,Language!$D$5:$E$100,2,0))</f>
        <v/>
      </c>
      <c r="EX121" s="275"/>
      <c r="EY121" s="239" t="str">
        <f>IF(EX121="","",VLOOKUP(EX121,Language!$D$5:$E$100,2,0))</f>
        <v/>
      </c>
      <c r="EZ121" s="309"/>
      <c r="FA121" s="310"/>
      <c r="FB121" s="293"/>
      <c r="FC121" s="293"/>
      <c r="FD121" s="294">
        <f>COUNTIF(EV$121:EV$122,EV121)+COUNTIF(EX$121:EX$122,EV121)</f>
        <v>0</v>
      </c>
      <c r="FE121" s="294">
        <f>COUNTIF(EV$121:EV$122,EX121)+COUNTIF(EX$121:EX$122,EX121)</f>
        <v>0</v>
      </c>
      <c r="FF121" s="294"/>
      <c r="FG121" s="261" t="str">
        <f>IF(OR(EV121&lt;&gt;"",EX121&lt;&gt;""),IF(FD121&lt;&gt;1,0,COUNTIF($B$121:$B$122,EV121)+COUNTIF($D$121:$D$122,EV121))+IF(FE121&lt;&gt;1,0,COUNTIF($B$121:$B$122,EX121)+COUNTIF($D$121:$D$122,EX121)),"")</f>
        <v/>
      </c>
      <c r="FI121" s="274"/>
      <c r="FJ121" s="239" t="str">
        <f>IF(FI121="","",VLOOKUP(FI121,Language!$D$5:$E$100,2,0))</f>
        <v/>
      </c>
      <c r="FK121" s="275"/>
      <c r="FL121" s="239" t="str">
        <f>IF(FK121="","",VLOOKUP(FK121,Language!$D$5:$E$100,2,0))</f>
        <v/>
      </c>
      <c r="FM121" s="309"/>
      <c r="FN121" s="310"/>
      <c r="FO121" s="293"/>
      <c r="FP121" s="293"/>
      <c r="FQ121" s="294">
        <f>COUNTIF(FI$121:FI$122,FI121)+COUNTIF(FK$121:FK$122,FI121)</f>
        <v>0</v>
      </c>
      <c r="FR121" s="294">
        <f>COUNTIF(FI$121:FI$122,FK121)+COUNTIF(FK$121:FK$122,FK121)</f>
        <v>0</v>
      </c>
      <c r="FS121" s="294"/>
      <c r="FT121" s="261" t="str">
        <f>IF(OR(FI121&lt;&gt;"",FK121&lt;&gt;""),IF(FQ121&lt;&gt;1,0,COUNTIF($B$121:$B$122,FI121)+COUNTIF($D$121:$D$122,FI121))+IF(FR121&lt;&gt;1,0,COUNTIF($B$121:$B$122,FK121)+COUNTIF($D$121:$D$122,FK121)),"")</f>
        <v/>
      </c>
      <c r="FV121" s="274"/>
      <c r="FW121" s="239" t="str">
        <f>IF(FV121="","",VLOOKUP(FV121,Language!$D$5:$E$100,2,0))</f>
        <v/>
      </c>
      <c r="FX121" s="275"/>
      <c r="FY121" s="239" t="str">
        <f>IF(FX121="","",VLOOKUP(FX121,Language!$D$5:$E$100,2,0))</f>
        <v/>
      </c>
      <c r="FZ121" s="309"/>
      <c r="GA121" s="310"/>
      <c r="GB121" s="293"/>
      <c r="GC121" s="293"/>
      <c r="GD121" s="294">
        <f>COUNTIF(FV$121:FV$122,FV121)+COUNTIF(FX$121:FX$122,FV121)</f>
        <v>0</v>
      </c>
      <c r="GE121" s="294">
        <f>COUNTIF(FV$121:FV$122,FX121)+COUNTIF(FX$121:FX$122,FX121)</f>
        <v>0</v>
      </c>
      <c r="GF121" s="294"/>
      <c r="GG121" s="261" t="str">
        <f>IF(OR(FV121&lt;&gt;"",FX121&lt;&gt;""),IF(GD121&lt;&gt;1,0,COUNTIF($B$121:$B$122,FV121)+COUNTIF($D$121:$D$122,FV121))+IF(GE121&lt;&gt;1,0,COUNTIF($B$121:$B$122,FX121)+COUNTIF($D$121:$D$122,FX121)),"")</f>
        <v/>
      </c>
      <c r="GI121" s="274"/>
      <c r="GJ121" s="239" t="str">
        <f>IF(GI121="","",VLOOKUP(GI121,Language!$D$5:$E$100,2,0))</f>
        <v/>
      </c>
      <c r="GK121" s="275"/>
      <c r="GL121" s="239" t="str">
        <f>IF(GK121="","",VLOOKUP(GK121,Language!$D$5:$E$100,2,0))</f>
        <v/>
      </c>
      <c r="GM121" s="309"/>
      <c r="GN121" s="310"/>
      <c r="GO121" s="293"/>
      <c r="GP121" s="293"/>
      <c r="GQ121" s="294">
        <f>COUNTIF(GI$121:GI$122,GI121)+COUNTIF(GK$121:GK$122,GI121)</f>
        <v>0</v>
      </c>
      <c r="GR121" s="294">
        <f>COUNTIF(GI$121:GI$122,GK121)+COUNTIF(GK$121:GK$122,GK121)</f>
        <v>0</v>
      </c>
      <c r="GS121" s="294"/>
      <c r="GT121" s="261" t="str">
        <f>IF(OR(GI121&lt;&gt;"",GK121&lt;&gt;""),IF(GQ121&lt;&gt;1,0,COUNTIF($B$121:$B$122,GI121)+COUNTIF($D$121:$D$122,GI121))+IF(GR121&lt;&gt;1,0,COUNTIF($B$121:$B$122,GK121)+COUNTIF($D$121:$D$122,GK121)),"")</f>
        <v/>
      </c>
      <c r="GV121" s="274"/>
      <c r="GW121" s="239" t="str">
        <f>IF(GV121="","",VLOOKUP(GV121,Language!$D$5:$E$100,2,0))</f>
        <v/>
      </c>
      <c r="GX121" s="275"/>
      <c r="GY121" s="239" t="str">
        <f>IF(GX121="","",VLOOKUP(GX121,Language!$D$5:$E$100,2,0))</f>
        <v/>
      </c>
      <c r="GZ121" s="309"/>
      <c r="HA121" s="310"/>
      <c r="HB121" s="293"/>
      <c r="HC121" s="293"/>
      <c r="HD121" s="294">
        <f>COUNTIF(GV$121:GV$122,GV121)+COUNTIF(GX$121:GX$122,GV121)</f>
        <v>0</v>
      </c>
      <c r="HE121" s="294">
        <f>COUNTIF(GV$121:GV$122,GX121)+COUNTIF(GX$121:GX$122,GX121)</f>
        <v>0</v>
      </c>
      <c r="HF121" s="294"/>
      <c r="HG121" s="261" t="str">
        <f>IF(OR(GV121&lt;&gt;"",GX121&lt;&gt;""),IF(HD121&lt;&gt;1,0,COUNTIF($B$121:$B$122,GV121)+COUNTIF($D$121:$D$122,GV121))+IF(HE121&lt;&gt;1,0,COUNTIF($B$121:$B$122,GX121)+COUNTIF($D$121:$D$122,GX121)),"")</f>
        <v/>
      </c>
      <c r="HI121" s="274"/>
      <c r="HJ121" s="239" t="str">
        <f>IF(HI121="","",VLOOKUP(HI121,Language!$D$5:$E$100,2,0))</f>
        <v/>
      </c>
      <c r="HK121" s="275"/>
      <c r="HL121" s="239" t="str">
        <f>IF(HK121="","",VLOOKUP(HK121,Language!$D$5:$E$100,2,0))</f>
        <v/>
      </c>
      <c r="HM121" s="309"/>
      <c r="HN121" s="310"/>
      <c r="HO121" s="293"/>
      <c r="HP121" s="293"/>
      <c r="HQ121" s="294">
        <f>COUNTIF(HI$121:HI$122,HI121)+COUNTIF(HK$121:HK$122,HI121)</f>
        <v>0</v>
      </c>
      <c r="HR121" s="294">
        <f>COUNTIF(HI$121:HI$122,HK121)+COUNTIF(HK$121:HK$122,HK121)</f>
        <v>0</v>
      </c>
      <c r="HS121" s="294"/>
      <c r="HT121" s="261" t="str">
        <f>IF(OR(HI121&lt;&gt;"",HK121&lt;&gt;""),IF(HQ121&lt;&gt;1,0,COUNTIF($B$121:$B$122,HI121)+COUNTIF($D$121:$D$122,HI121))+IF(HR121&lt;&gt;1,0,COUNTIF($B$121:$B$122,HK121)+COUNTIF($D$121:$D$122,HK121)),"")</f>
        <v/>
      </c>
      <c r="HV121" s="274"/>
      <c r="HW121" s="239" t="str">
        <f>IF(HV121="","",VLOOKUP(HV121,Language!$D$5:$E$100,2,0))</f>
        <v/>
      </c>
      <c r="HX121" s="275"/>
      <c r="HY121" s="239" t="str">
        <f>IF(HX121="","",VLOOKUP(HX121,Language!$D$5:$E$100,2,0))</f>
        <v/>
      </c>
      <c r="HZ121" s="309"/>
      <c r="IA121" s="310"/>
      <c r="IB121" s="293"/>
      <c r="IC121" s="293"/>
      <c r="ID121" s="294">
        <f>COUNTIF(HV$121:HV$122,HV121)+COUNTIF(HX$121:HX$122,HV121)</f>
        <v>0</v>
      </c>
      <c r="IE121" s="294">
        <f>COUNTIF(HV$121:HV$122,HX121)+COUNTIF(HX$121:HX$122,HX121)</f>
        <v>0</v>
      </c>
      <c r="IF121" s="294"/>
      <c r="IG121" s="261" t="str">
        <f>IF(OR(HV121&lt;&gt;"",HX121&lt;&gt;""),IF(ID121&lt;&gt;1,0,COUNTIF($B$121:$B$122,HV121)+COUNTIF($D$121:$D$122,HV121))+IF(IE121&lt;&gt;1,0,COUNTIF($B$121:$B$122,HX121)+COUNTIF($D$121:$D$122,HX121)),"")</f>
        <v/>
      </c>
      <c r="II121" s="274"/>
      <c r="IJ121" s="239" t="str">
        <f>IF(II121="","",VLOOKUP(II121,Language!$D$5:$E$100,2,0))</f>
        <v/>
      </c>
      <c r="IK121" s="275"/>
      <c r="IL121" s="239" t="str">
        <f>IF(IK121="","",VLOOKUP(IK121,Language!$D$5:$E$100,2,0))</f>
        <v/>
      </c>
      <c r="IM121" s="309"/>
      <c r="IN121" s="310"/>
      <c r="IO121" s="293"/>
      <c r="IP121" s="293"/>
      <c r="IQ121" s="294">
        <f>COUNTIF(II$121:II$122,II121)+COUNTIF(IK$121:IK$122,II121)</f>
        <v>0</v>
      </c>
      <c r="IR121" s="294">
        <f>COUNTIF(II$121:II$122,IK121)+COUNTIF(IK$121:IK$122,IK121)</f>
        <v>0</v>
      </c>
      <c r="IS121" s="294"/>
      <c r="IT121" s="261" t="str">
        <f>IF(OR(II121&lt;&gt;"",IK121&lt;&gt;""),IF(IQ121&lt;&gt;1,0,COUNTIF($B$121:$B$122,II121)+COUNTIF($D$121:$D$122,II121))+IF(IR121&lt;&gt;1,0,COUNTIF($B$121:$B$122,IK121)+COUNTIF($D$121:$D$122,IK121)),"")</f>
        <v/>
      </c>
      <c r="IV121" s="274"/>
      <c r="IW121" s="239" t="str">
        <f>IF(IV121="","",VLOOKUP(IV121,Language!$D$5:$E$100,2,0))</f>
        <v/>
      </c>
      <c r="IX121" s="275"/>
      <c r="IY121" s="239" t="str">
        <f>IF(IX121="","",VLOOKUP(IX121,Language!$D$5:$E$100,2,0))</f>
        <v/>
      </c>
      <c r="IZ121" s="309"/>
      <c r="JA121" s="310"/>
      <c r="JB121" s="293"/>
      <c r="JC121" s="293"/>
      <c r="JD121" s="294">
        <f>COUNTIF(IV$121:IV$122,IV121)+COUNTIF(IX$121:IX$122,IV121)</f>
        <v>0</v>
      </c>
      <c r="JE121" s="294">
        <f>COUNTIF(IV$121:IV$122,IX121)+COUNTIF(IX$121:IX$122,IX121)</f>
        <v>0</v>
      </c>
      <c r="JF121" s="294"/>
      <c r="JG121" s="261" t="str">
        <f>IF(OR(IV121&lt;&gt;"",IX121&lt;&gt;""),IF(JD121&lt;&gt;1,0,COUNTIF($B$121:$B$122,IV121)+COUNTIF($D$121:$D$122,IV121))+IF(JE121&lt;&gt;1,0,COUNTIF($B$121:$B$122,IX121)+COUNTIF($D$121:$D$122,IX121)),"")</f>
        <v/>
      </c>
      <c r="JI121" s="274"/>
      <c r="JJ121" s="239" t="str">
        <f>IF(JI121="","",VLOOKUP(JI121,Language!$D$5:$E$100,2,0))</f>
        <v/>
      </c>
      <c r="JK121" s="275"/>
      <c r="JL121" s="239" t="str">
        <f>IF(JK121="","",VLOOKUP(JK121,Language!$D$5:$E$100,2,0))</f>
        <v/>
      </c>
      <c r="JM121" s="309"/>
      <c r="JN121" s="310"/>
      <c r="JO121" s="293"/>
      <c r="JP121" s="293"/>
      <c r="JQ121" s="294">
        <f>COUNTIF(JI$121:JI$122,JI121)+COUNTIF(JK$121:JK$122,JI121)</f>
        <v>0</v>
      </c>
      <c r="JR121" s="294">
        <f>COUNTIF(JI$121:JI$122,JK121)+COUNTIF(JK$121:JK$122,JK121)</f>
        <v>0</v>
      </c>
      <c r="JS121" s="294"/>
      <c r="JT121" s="261" t="str">
        <f>IF(OR(JI121&lt;&gt;"",JK121&lt;&gt;""),IF(JQ121&lt;&gt;1,0,COUNTIF($B$121:$B$122,JI121)+COUNTIF($D$121:$D$122,JI121))+IF(JR121&lt;&gt;1,0,COUNTIF($B$121:$B$122,JK121)+COUNTIF($D$121:$D$122,JK121)),"")</f>
        <v/>
      </c>
      <c r="JV121" s="274"/>
      <c r="JW121" s="239" t="str">
        <f>IF(JV121="","",VLOOKUP(JV121,Language!$D$5:$E$100,2,0))</f>
        <v/>
      </c>
      <c r="JX121" s="275"/>
      <c r="JY121" s="239" t="str">
        <f>IF(JX121="","",VLOOKUP(JX121,Language!$D$5:$E$100,2,0))</f>
        <v/>
      </c>
      <c r="JZ121" s="309"/>
      <c r="KA121" s="310"/>
      <c r="KB121" s="293"/>
      <c r="KC121" s="293"/>
      <c r="KD121" s="294">
        <f>COUNTIF(JV$121:JV$122,JV121)+COUNTIF(JX$121:JX$122,JV121)</f>
        <v>0</v>
      </c>
      <c r="KE121" s="294">
        <f>COUNTIF(JV$121:JV$122,JX121)+COUNTIF(JX$121:JX$122,JX121)</f>
        <v>0</v>
      </c>
      <c r="KF121" s="294"/>
      <c r="KG121" s="261" t="str">
        <f>IF(OR(JV121&lt;&gt;"",JX121&lt;&gt;""),IF(KD121&lt;&gt;1,0,COUNTIF($B$121:$B$122,JV121)+COUNTIF($D$121:$D$122,JV121))+IF(KE121&lt;&gt;1,0,COUNTIF($B$121:$B$122,JX121)+COUNTIF($D$121:$D$122,JX121)),"")</f>
        <v/>
      </c>
      <c r="KI121" s="274"/>
      <c r="KJ121" s="239" t="str">
        <f>IF(KI121="","",VLOOKUP(KI121,Language!$D$5:$E$100,2,0))</f>
        <v/>
      </c>
      <c r="KK121" s="275"/>
      <c r="KL121" s="239" t="str">
        <f>IF(KK121="","",VLOOKUP(KK121,Language!$D$5:$E$100,2,0))</f>
        <v/>
      </c>
      <c r="KM121" s="309"/>
      <c r="KN121" s="310"/>
      <c r="KO121" s="293"/>
      <c r="KP121" s="293"/>
      <c r="KQ121" s="294">
        <f>COUNTIF(KI$121:KI$122,KI121)+COUNTIF(KK$121:KK$122,KI121)</f>
        <v>0</v>
      </c>
      <c r="KR121" s="294">
        <f>COUNTIF(KI$121:KI$122,KK121)+COUNTIF(KK$121:KK$122,KK121)</f>
        <v>0</v>
      </c>
      <c r="KS121" s="294"/>
      <c r="KT121" s="261" t="str">
        <f>IF(OR(KI121&lt;&gt;"",KK121&lt;&gt;""),IF(KQ121&lt;&gt;1,0,COUNTIF($B$121:$B$122,KI121)+COUNTIF($D$121:$D$122,KI121))+IF(KR121&lt;&gt;1,0,COUNTIF($B$121:$B$122,KK121)+COUNTIF($D$121:$D$122,KK121)),"")</f>
        <v/>
      </c>
      <c r="KV121" s="274"/>
      <c r="KW121" s="239" t="str">
        <f>IF(KV121="","",VLOOKUP(KV121,Language!$D$5:$E$100,2,0))</f>
        <v/>
      </c>
      <c r="KX121" s="275"/>
      <c r="KY121" s="239" t="str">
        <f>IF(KX121="","",VLOOKUP(KX121,Language!$D$5:$E$100,2,0))</f>
        <v/>
      </c>
      <c r="KZ121" s="309"/>
      <c r="LA121" s="310"/>
      <c r="LB121" s="293"/>
      <c r="LC121" s="293"/>
      <c r="LD121" s="294">
        <f>COUNTIF(KV$121:KV$122,KV121)+COUNTIF(KX$121:KX$122,KV121)</f>
        <v>0</v>
      </c>
      <c r="LE121" s="294">
        <f>COUNTIF(KV$121:KV$122,KX121)+COUNTIF(KX$121:KX$122,KX121)</f>
        <v>0</v>
      </c>
      <c r="LF121" s="294"/>
      <c r="LG121" s="261" t="str">
        <f>IF(OR(KV121&lt;&gt;"",KX121&lt;&gt;""),IF(LD121&lt;&gt;1,0,COUNTIF($B$121:$B$122,KV121)+COUNTIF($D$121:$D$122,KV121))+IF(LE121&lt;&gt;1,0,COUNTIF($B$121:$B$122,KX121)+COUNTIF($D$121:$D$122,KX121)),"")</f>
        <v/>
      </c>
      <c r="LI121" s="274"/>
      <c r="LJ121" s="239" t="str">
        <f>IF(LI121="","",VLOOKUP(LI121,Language!$D$5:$E$100,2,0))</f>
        <v/>
      </c>
      <c r="LK121" s="275"/>
      <c r="LL121" s="239" t="str">
        <f>IF(LK121="","",VLOOKUP(LK121,Language!$D$5:$E$100,2,0))</f>
        <v/>
      </c>
      <c r="LM121" s="309"/>
      <c r="LN121" s="310"/>
      <c r="LO121" s="293"/>
      <c r="LP121" s="293"/>
      <c r="LQ121" s="294">
        <f>COUNTIF(LI$121:LI$122,LI121)+COUNTIF(LK$121:LK$122,LI121)</f>
        <v>0</v>
      </c>
      <c r="LR121" s="294">
        <f>COUNTIF(LI$121:LI$122,LK121)+COUNTIF(LK$121:LK$122,LK121)</f>
        <v>0</v>
      </c>
      <c r="LS121" s="294"/>
      <c r="LT121" s="261" t="str">
        <f>IF(OR(LI121&lt;&gt;"",LK121&lt;&gt;""),IF(LQ121&lt;&gt;1,0,COUNTIF($B$121:$B$122,LI121)+COUNTIF($D$121:$D$122,LI121))+IF(LR121&lt;&gt;1,0,COUNTIF($B$121:$B$122,LK121)+COUNTIF($D$121:$D$122,LK121)),"")</f>
        <v/>
      </c>
      <c r="LV121" s="274"/>
      <c r="LW121" s="239" t="str">
        <f>IF(LV121="","",VLOOKUP(LV121,Language!$D$5:$E$100,2,0))</f>
        <v/>
      </c>
      <c r="LX121" s="275"/>
      <c r="LY121" s="239" t="str">
        <f>IF(LX121="","",VLOOKUP(LX121,Language!$D$5:$E$100,2,0))</f>
        <v/>
      </c>
      <c r="LZ121" s="309"/>
      <c r="MA121" s="310"/>
      <c r="MB121" s="293"/>
      <c r="MC121" s="293"/>
      <c r="MD121" s="294">
        <f>COUNTIF(LV$121:LV$122,LV121)+COUNTIF(LX$121:LX$122,LV121)</f>
        <v>0</v>
      </c>
      <c r="ME121" s="294">
        <f>COUNTIF(LV$121:LV$122,LX121)+COUNTIF(LX$121:LX$122,LX121)</f>
        <v>0</v>
      </c>
      <c r="MF121" s="294"/>
      <c r="MG121" s="261" t="str">
        <f>IF(OR(LV121&lt;&gt;"",LX121&lt;&gt;""),IF(MD121&lt;&gt;1,0,COUNTIF($B$121:$B$122,LV121)+COUNTIF($D$121:$D$122,LV121))+IF(ME121&lt;&gt;1,0,COUNTIF($B$121:$B$122,LX121)+COUNTIF($D$121:$D$122,LX121)),"")</f>
        <v/>
      </c>
    </row>
    <row r="122" spans="1:345" x14ac:dyDescent="0.25">
      <c r="B122" s="238" t="str">
        <f>IF(C122="","",INDEX(Groups!$C$7:$C$65,MATCH(C122,Groups!$D$7:$D$65,0)))</f>
        <v/>
      </c>
      <c r="C122" s="239" t="str">
        <f>'World Cup'!$R$80</f>
        <v/>
      </c>
      <c r="D122" s="240" t="str">
        <f>IF(E122="","",INDEX(Groups!$C$7:$C$65,MATCH(E122,Groups!$D$7:$D$65,0)))</f>
        <v/>
      </c>
      <c r="E122" s="239" t="str">
        <f>'World Cup'!$T$80</f>
        <v/>
      </c>
      <c r="F122" s="241" t="str">
        <f>IF(AND('World Cup'!$R$81&lt;&gt;"",'World Cup'!$T$81&lt;&gt;""),'World Cup'!$R$81+IF(AND('World Cup'!$R$83&lt;&gt;"",'World Cup'!$T$83&lt;&gt;"",'World Cup'!$R$81='World Cup'!$T$81),'World Cup'!$R$83,0),"")</f>
        <v/>
      </c>
      <c r="G122" s="242" t="str">
        <f>IF(AND('World Cup'!$R$81&lt;&gt;"",'World Cup'!$T$81&lt;&gt;""),'World Cup'!$T$81+IF(AND('World Cup'!$R$83&lt;&gt;"",'World Cup'!$T$83&lt;&gt;"",'World Cup'!$R$81='World Cup'!$T$81),'World Cup'!$T$83,0),"")</f>
        <v/>
      </c>
      <c r="I122" s="274"/>
      <c r="J122" s="239" t="str">
        <f>IF(I122="","",VLOOKUP(I122,Language!$D$5:$E$100,2,0))</f>
        <v/>
      </c>
      <c r="K122" s="275"/>
      <c r="L122" s="239" t="str">
        <f>IF(K122="","",VLOOKUP(K122,Language!$D$5:$E$100,2,0))</f>
        <v/>
      </c>
      <c r="M122" s="313"/>
      <c r="N122" s="314"/>
      <c r="O122" s="297"/>
      <c r="P122" s="297"/>
      <c r="Q122" s="298">
        <f>COUNTIF(I$121:I$122,I122)+COUNTIF(K$121:K$122,I122)</f>
        <v>0</v>
      </c>
      <c r="R122" s="298">
        <f>COUNTIF(I$121:I$122,K122)+COUNTIF(K$121:K$122,K122)</f>
        <v>0</v>
      </c>
      <c r="S122" s="298"/>
      <c r="T122" s="261" t="str">
        <f>IF(OR(I122&lt;&gt;"",K122&lt;&gt;""),IF(Q122&lt;&gt;1,0,COUNTIF($B$121:$B$122,I122)+COUNTIF($D$121:$D$122,I122))+IF(R122&lt;&gt;1,0,COUNTIF($B$121:$B$122,K122)+COUNTIF($D$121:$D$122,K122)),"")</f>
        <v/>
      </c>
      <c r="V122" s="274"/>
      <c r="W122" s="239" t="str">
        <f>IF(V122="","",VLOOKUP(V122,Language!$D$5:$E$100,2,0))</f>
        <v/>
      </c>
      <c r="X122" s="275"/>
      <c r="Y122" s="239" t="str">
        <f>IF(X122="","",VLOOKUP(X122,Language!$D$5:$E$100,2,0))</f>
        <v/>
      </c>
      <c r="Z122" s="313"/>
      <c r="AA122" s="314"/>
      <c r="AB122" s="297"/>
      <c r="AC122" s="297"/>
      <c r="AD122" s="298">
        <f>COUNTIF(V$121:V$122,V122)+COUNTIF(X$121:X$122,V122)</f>
        <v>0</v>
      </c>
      <c r="AE122" s="298">
        <f>COUNTIF(V$121:V$122,X122)+COUNTIF(X$121:X$122,X122)</f>
        <v>0</v>
      </c>
      <c r="AF122" s="298"/>
      <c r="AG122" s="261" t="str">
        <f>IF(OR(V122&lt;&gt;"",X122&lt;&gt;""),IF(AD122&lt;&gt;1,0,COUNTIF($B$121:$B$122,V122)+COUNTIF($D$121:$D$122,V122))+IF(AE122&lt;&gt;1,0,COUNTIF($B$121:$B$122,X122)+COUNTIF($D$121:$D$122,X122)),"")</f>
        <v/>
      </c>
      <c r="AI122" s="274"/>
      <c r="AJ122" s="239" t="str">
        <f>IF(AI122="","",VLOOKUP(AI122,Language!$D$5:$E$100,2,0))</f>
        <v/>
      </c>
      <c r="AK122" s="275"/>
      <c r="AL122" s="239" t="str">
        <f>IF(AK122="","",VLOOKUP(AK122,Language!$D$5:$E$100,2,0))</f>
        <v/>
      </c>
      <c r="AM122" s="313"/>
      <c r="AN122" s="314"/>
      <c r="AO122" s="297"/>
      <c r="AP122" s="297"/>
      <c r="AQ122" s="298">
        <f>COUNTIF(AI$121:AI$122,AI122)+COUNTIF(AK$121:AK$122,AI122)</f>
        <v>0</v>
      </c>
      <c r="AR122" s="298">
        <f>COUNTIF(AI$121:AI$122,AK122)+COUNTIF(AK$121:AK$122,AK122)</f>
        <v>0</v>
      </c>
      <c r="AS122" s="298"/>
      <c r="AT122" s="261" t="str">
        <f>IF(OR(AI122&lt;&gt;"",AK122&lt;&gt;""),IF(AQ122&lt;&gt;1,0,COUNTIF($B$121:$B$122,AI122)+COUNTIF($D$121:$D$122,AI122))+IF(AR122&lt;&gt;1,0,COUNTIF($B$121:$B$122,AK122)+COUNTIF($D$121:$D$122,AK122)),"")</f>
        <v/>
      </c>
      <c r="AV122" s="274"/>
      <c r="AW122" s="239" t="str">
        <f>IF(AV122="","",VLOOKUP(AV122,Language!$D$5:$E$100,2,0))</f>
        <v/>
      </c>
      <c r="AX122" s="275"/>
      <c r="AY122" s="239" t="str">
        <f>IF(AX122="","",VLOOKUP(AX122,Language!$D$5:$E$100,2,0))</f>
        <v/>
      </c>
      <c r="AZ122" s="313"/>
      <c r="BA122" s="314"/>
      <c r="BB122" s="297"/>
      <c r="BC122" s="297"/>
      <c r="BD122" s="298">
        <f>COUNTIF(AV$121:AV$122,AV122)+COUNTIF(AX$121:AX$122,AV122)</f>
        <v>0</v>
      </c>
      <c r="BE122" s="298">
        <f>COUNTIF(AV$121:AV$122,AX122)+COUNTIF(AX$121:AX$122,AX122)</f>
        <v>0</v>
      </c>
      <c r="BF122" s="298"/>
      <c r="BG122" s="261" t="str">
        <f>IF(OR(AV122&lt;&gt;"",AX122&lt;&gt;""),IF(BD122&lt;&gt;1,0,COUNTIF($B$121:$B$122,AV122)+COUNTIF($D$121:$D$122,AV122))+IF(BE122&lt;&gt;1,0,COUNTIF($B$121:$B$122,AX122)+COUNTIF($D$121:$D$122,AX122)),"")</f>
        <v/>
      </c>
      <c r="BI122" s="274"/>
      <c r="BJ122" s="239" t="str">
        <f>IF(BI122="","",VLOOKUP(BI122,Language!$D$5:$E$100,2,0))</f>
        <v/>
      </c>
      <c r="BK122" s="275"/>
      <c r="BL122" s="239" t="str">
        <f>IF(BK122="","",VLOOKUP(BK122,Language!$D$5:$E$100,2,0))</f>
        <v/>
      </c>
      <c r="BM122" s="313"/>
      <c r="BN122" s="314"/>
      <c r="BO122" s="297"/>
      <c r="BP122" s="297"/>
      <c r="BQ122" s="298">
        <f>COUNTIF(BI$121:BI$122,BI122)+COUNTIF(BK$121:BK$122,BI122)</f>
        <v>0</v>
      </c>
      <c r="BR122" s="298">
        <f>COUNTIF(BI$121:BI$122,BK122)+COUNTIF(BK$121:BK$122,BK122)</f>
        <v>0</v>
      </c>
      <c r="BS122" s="298"/>
      <c r="BT122" s="261" t="str">
        <f>IF(OR(BI122&lt;&gt;"",BK122&lt;&gt;""),IF(BQ122&lt;&gt;1,0,COUNTIF($B$121:$B$122,BI122)+COUNTIF($D$121:$D$122,BI122))+IF(BR122&lt;&gt;1,0,COUNTIF($B$121:$B$122,BK122)+COUNTIF($D$121:$D$122,BK122)),"")</f>
        <v/>
      </c>
      <c r="BV122" s="274"/>
      <c r="BW122" s="239" t="str">
        <f>IF(BV122="","",VLOOKUP(BV122,Language!$D$5:$E$100,2,0))</f>
        <v/>
      </c>
      <c r="BX122" s="275"/>
      <c r="BY122" s="239" t="str">
        <f>IF(BX122="","",VLOOKUP(BX122,Language!$D$5:$E$100,2,0))</f>
        <v/>
      </c>
      <c r="BZ122" s="313"/>
      <c r="CA122" s="314"/>
      <c r="CB122" s="297"/>
      <c r="CC122" s="297"/>
      <c r="CD122" s="298">
        <f>COUNTIF(BV$121:BV$122,BV122)+COUNTIF(BX$121:BX$122,BV122)</f>
        <v>0</v>
      </c>
      <c r="CE122" s="298">
        <f>COUNTIF(BV$121:BV$122,BX122)+COUNTIF(BX$121:BX$122,BX122)</f>
        <v>0</v>
      </c>
      <c r="CF122" s="298"/>
      <c r="CG122" s="261" t="str">
        <f>IF(OR(BV122&lt;&gt;"",BX122&lt;&gt;""),IF(CD122&lt;&gt;1,0,COUNTIF($B$121:$B$122,BV122)+COUNTIF($D$121:$D$122,BV122))+IF(CE122&lt;&gt;1,0,COUNTIF($B$121:$B$122,BX122)+COUNTIF($D$121:$D$122,BX122)),"")</f>
        <v/>
      </c>
      <c r="CI122" s="274"/>
      <c r="CJ122" s="239" t="str">
        <f>IF(CI122="","",VLOOKUP(CI122,Language!$D$5:$E$100,2,0))</f>
        <v/>
      </c>
      <c r="CK122" s="275"/>
      <c r="CL122" s="239" t="str">
        <f>IF(CK122="","",VLOOKUP(CK122,Language!$D$5:$E$100,2,0))</f>
        <v/>
      </c>
      <c r="CM122" s="313"/>
      <c r="CN122" s="314"/>
      <c r="CO122" s="297"/>
      <c r="CP122" s="297"/>
      <c r="CQ122" s="298">
        <f>COUNTIF(CI$121:CI$122,CI122)+COUNTIF(CK$121:CK$122,CI122)</f>
        <v>0</v>
      </c>
      <c r="CR122" s="298">
        <f>COUNTIF(CI$121:CI$122,CK122)+COUNTIF(CK$121:CK$122,CK122)</f>
        <v>0</v>
      </c>
      <c r="CS122" s="298"/>
      <c r="CT122" s="261" t="str">
        <f>IF(OR(CI122&lt;&gt;"",CK122&lt;&gt;""),IF(CQ122&lt;&gt;1,0,COUNTIF($B$121:$B$122,CI122)+COUNTIF($D$121:$D$122,CI122))+IF(CR122&lt;&gt;1,0,COUNTIF($B$121:$B$122,CK122)+COUNTIF($D$121:$D$122,CK122)),"")</f>
        <v/>
      </c>
      <c r="CV122" s="274"/>
      <c r="CW122" s="239" t="str">
        <f>IF(CV122="","",VLOOKUP(CV122,Language!$D$5:$E$100,2,0))</f>
        <v/>
      </c>
      <c r="CX122" s="275"/>
      <c r="CY122" s="239" t="str">
        <f>IF(CX122="","",VLOOKUP(CX122,Language!$D$5:$E$100,2,0))</f>
        <v/>
      </c>
      <c r="CZ122" s="313"/>
      <c r="DA122" s="314"/>
      <c r="DB122" s="297"/>
      <c r="DC122" s="297"/>
      <c r="DD122" s="298">
        <f>COUNTIF(CV$121:CV$122,CV122)+COUNTIF(CX$121:CX$122,CV122)</f>
        <v>0</v>
      </c>
      <c r="DE122" s="298">
        <f>COUNTIF(CV$121:CV$122,CX122)+COUNTIF(CX$121:CX$122,CX122)</f>
        <v>0</v>
      </c>
      <c r="DF122" s="298"/>
      <c r="DG122" s="261" t="str">
        <f>IF(OR(CV122&lt;&gt;"",CX122&lt;&gt;""),IF(DD122&lt;&gt;1,0,COUNTIF($B$121:$B$122,CV122)+COUNTIF($D$121:$D$122,CV122))+IF(DE122&lt;&gt;1,0,COUNTIF($B$121:$B$122,CX122)+COUNTIF($D$121:$D$122,CX122)),"")</f>
        <v/>
      </c>
      <c r="DI122" s="274"/>
      <c r="DJ122" s="239" t="str">
        <f>IF(DI122="","",VLOOKUP(DI122,Language!$D$5:$E$100,2,0))</f>
        <v/>
      </c>
      <c r="DK122" s="275"/>
      <c r="DL122" s="239" t="str">
        <f>IF(DK122="","",VLOOKUP(DK122,Language!$D$5:$E$100,2,0))</f>
        <v/>
      </c>
      <c r="DM122" s="313"/>
      <c r="DN122" s="314"/>
      <c r="DO122" s="297"/>
      <c r="DP122" s="297"/>
      <c r="DQ122" s="298">
        <f>COUNTIF(DI$121:DI$122,DI122)+COUNTIF(DK$121:DK$122,DI122)</f>
        <v>0</v>
      </c>
      <c r="DR122" s="298">
        <f>COUNTIF(DI$121:DI$122,DK122)+COUNTIF(DK$121:DK$122,DK122)</f>
        <v>0</v>
      </c>
      <c r="DS122" s="298"/>
      <c r="DT122" s="261" t="str">
        <f>IF(OR(DI122&lt;&gt;"",DK122&lt;&gt;""),IF(DQ122&lt;&gt;1,0,COUNTIF($B$121:$B$122,DI122)+COUNTIF($D$121:$D$122,DI122))+IF(DR122&lt;&gt;1,0,COUNTIF($B$121:$B$122,DK122)+COUNTIF($D$121:$D$122,DK122)),"")</f>
        <v/>
      </c>
      <c r="DV122" s="274"/>
      <c r="DW122" s="239" t="str">
        <f>IF(DV122="","",VLOOKUP(DV122,Language!$D$5:$E$100,2,0))</f>
        <v/>
      </c>
      <c r="DX122" s="275"/>
      <c r="DY122" s="239" t="str">
        <f>IF(DX122="","",VLOOKUP(DX122,Language!$D$5:$E$100,2,0))</f>
        <v/>
      </c>
      <c r="DZ122" s="313"/>
      <c r="EA122" s="314"/>
      <c r="EB122" s="297"/>
      <c r="EC122" s="297"/>
      <c r="ED122" s="298">
        <f>COUNTIF(DV$121:DV$122,DV122)+COUNTIF(DX$121:DX$122,DV122)</f>
        <v>0</v>
      </c>
      <c r="EE122" s="298">
        <f>COUNTIF(DV$121:DV$122,DX122)+COUNTIF(DX$121:DX$122,DX122)</f>
        <v>0</v>
      </c>
      <c r="EF122" s="298"/>
      <c r="EG122" s="261" t="str">
        <f>IF(OR(DV122&lt;&gt;"",DX122&lt;&gt;""),IF(ED122&lt;&gt;1,0,COUNTIF($B$121:$B$122,DV122)+COUNTIF($D$121:$D$122,DV122))+IF(EE122&lt;&gt;1,0,COUNTIF($B$121:$B$122,DX122)+COUNTIF($D$121:$D$122,DX122)),"")</f>
        <v/>
      </c>
      <c r="EI122" s="274"/>
      <c r="EJ122" s="239" t="str">
        <f>IF(EI122="","",VLOOKUP(EI122,Language!$D$5:$E$100,2,0))</f>
        <v/>
      </c>
      <c r="EK122" s="275"/>
      <c r="EL122" s="239" t="str">
        <f>IF(EK122="","",VLOOKUP(EK122,Language!$D$5:$E$100,2,0))</f>
        <v/>
      </c>
      <c r="EM122" s="313"/>
      <c r="EN122" s="314"/>
      <c r="EO122" s="297"/>
      <c r="EP122" s="297"/>
      <c r="EQ122" s="298">
        <f>COUNTIF(EI$121:EI$122,EI122)+COUNTIF(EK$121:EK$122,EI122)</f>
        <v>0</v>
      </c>
      <c r="ER122" s="298">
        <f>COUNTIF(EI$121:EI$122,EK122)+COUNTIF(EK$121:EK$122,EK122)</f>
        <v>0</v>
      </c>
      <c r="ES122" s="298"/>
      <c r="ET122" s="261" t="str">
        <f>IF(OR(EI122&lt;&gt;"",EK122&lt;&gt;""),IF(EQ122&lt;&gt;1,0,COUNTIF($B$121:$B$122,EI122)+COUNTIF($D$121:$D$122,EI122))+IF(ER122&lt;&gt;1,0,COUNTIF($B$121:$B$122,EK122)+COUNTIF($D$121:$D$122,EK122)),"")</f>
        <v/>
      </c>
      <c r="EV122" s="274"/>
      <c r="EW122" s="239" t="str">
        <f>IF(EV122="","",VLOOKUP(EV122,Language!$D$5:$E$100,2,0))</f>
        <v/>
      </c>
      <c r="EX122" s="275"/>
      <c r="EY122" s="239" t="str">
        <f>IF(EX122="","",VLOOKUP(EX122,Language!$D$5:$E$100,2,0))</f>
        <v/>
      </c>
      <c r="EZ122" s="313"/>
      <c r="FA122" s="314"/>
      <c r="FB122" s="297"/>
      <c r="FC122" s="297"/>
      <c r="FD122" s="298">
        <f>COUNTIF(EV$121:EV$122,EV122)+COUNTIF(EX$121:EX$122,EV122)</f>
        <v>0</v>
      </c>
      <c r="FE122" s="298">
        <f>COUNTIF(EV$121:EV$122,EX122)+COUNTIF(EX$121:EX$122,EX122)</f>
        <v>0</v>
      </c>
      <c r="FF122" s="298"/>
      <c r="FG122" s="261" t="str">
        <f>IF(OR(EV122&lt;&gt;"",EX122&lt;&gt;""),IF(FD122&lt;&gt;1,0,COUNTIF($B$121:$B$122,EV122)+COUNTIF($D$121:$D$122,EV122))+IF(FE122&lt;&gt;1,0,COUNTIF($B$121:$B$122,EX122)+COUNTIF($D$121:$D$122,EX122)),"")</f>
        <v/>
      </c>
      <c r="FI122" s="274"/>
      <c r="FJ122" s="239" t="str">
        <f>IF(FI122="","",VLOOKUP(FI122,Language!$D$5:$E$100,2,0))</f>
        <v/>
      </c>
      <c r="FK122" s="275"/>
      <c r="FL122" s="239" t="str">
        <f>IF(FK122="","",VLOOKUP(FK122,Language!$D$5:$E$100,2,0))</f>
        <v/>
      </c>
      <c r="FM122" s="313"/>
      <c r="FN122" s="314"/>
      <c r="FO122" s="297"/>
      <c r="FP122" s="297"/>
      <c r="FQ122" s="298">
        <f>COUNTIF(FI$121:FI$122,FI122)+COUNTIF(FK$121:FK$122,FI122)</f>
        <v>0</v>
      </c>
      <c r="FR122" s="298">
        <f>COUNTIF(FI$121:FI$122,FK122)+COUNTIF(FK$121:FK$122,FK122)</f>
        <v>0</v>
      </c>
      <c r="FS122" s="298"/>
      <c r="FT122" s="261" t="str">
        <f>IF(OR(FI122&lt;&gt;"",FK122&lt;&gt;""),IF(FQ122&lt;&gt;1,0,COUNTIF($B$121:$B$122,FI122)+COUNTIF($D$121:$D$122,FI122))+IF(FR122&lt;&gt;1,0,COUNTIF($B$121:$B$122,FK122)+COUNTIF($D$121:$D$122,FK122)),"")</f>
        <v/>
      </c>
      <c r="FV122" s="274"/>
      <c r="FW122" s="239" t="str">
        <f>IF(FV122="","",VLOOKUP(FV122,Language!$D$5:$E$100,2,0))</f>
        <v/>
      </c>
      <c r="FX122" s="275"/>
      <c r="FY122" s="239" t="str">
        <f>IF(FX122="","",VLOOKUP(FX122,Language!$D$5:$E$100,2,0))</f>
        <v/>
      </c>
      <c r="FZ122" s="313"/>
      <c r="GA122" s="314"/>
      <c r="GB122" s="297"/>
      <c r="GC122" s="297"/>
      <c r="GD122" s="298">
        <f>COUNTIF(FV$121:FV$122,FV122)+COUNTIF(FX$121:FX$122,FV122)</f>
        <v>0</v>
      </c>
      <c r="GE122" s="298">
        <f>COUNTIF(FV$121:FV$122,FX122)+COUNTIF(FX$121:FX$122,FX122)</f>
        <v>0</v>
      </c>
      <c r="GF122" s="298"/>
      <c r="GG122" s="261" t="str">
        <f>IF(OR(FV122&lt;&gt;"",FX122&lt;&gt;""),IF(GD122&lt;&gt;1,0,COUNTIF($B$121:$B$122,FV122)+COUNTIF($D$121:$D$122,FV122))+IF(GE122&lt;&gt;1,0,COUNTIF($B$121:$B$122,FX122)+COUNTIF($D$121:$D$122,FX122)),"")</f>
        <v/>
      </c>
      <c r="GI122" s="274"/>
      <c r="GJ122" s="239" t="str">
        <f>IF(GI122="","",VLOOKUP(GI122,Language!$D$5:$E$100,2,0))</f>
        <v/>
      </c>
      <c r="GK122" s="275"/>
      <c r="GL122" s="239" t="str">
        <f>IF(GK122="","",VLOOKUP(GK122,Language!$D$5:$E$100,2,0))</f>
        <v/>
      </c>
      <c r="GM122" s="313"/>
      <c r="GN122" s="314"/>
      <c r="GO122" s="297"/>
      <c r="GP122" s="297"/>
      <c r="GQ122" s="298">
        <f>COUNTIF(GI$121:GI$122,GI122)+COUNTIF(GK$121:GK$122,GI122)</f>
        <v>0</v>
      </c>
      <c r="GR122" s="298">
        <f>COUNTIF(GI$121:GI$122,GK122)+COUNTIF(GK$121:GK$122,GK122)</f>
        <v>0</v>
      </c>
      <c r="GS122" s="298"/>
      <c r="GT122" s="261" t="str">
        <f>IF(OR(GI122&lt;&gt;"",GK122&lt;&gt;""),IF(GQ122&lt;&gt;1,0,COUNTIF($B$121:$B$122,GI122)+COUNTIF($D$121:$D$122,GI122))+IF(GR122&lt;&gt;1,0,COUNTIF($B$121:$B$122,GK122)+COUNTIF($D$121:$D$122,GK122)),"")</f>
        <v/>
      </c>
      <c r="GV122" s="274"/>
      <c r="GW122" s="239" t="str">
        <f>IF(GV122="","",VLOOKUP(GV122,Language!$D$5:$E$100,2,0))</f>
        <v/>
      </c>
      <c r="GX122" s="275"/>
      <c r="GY122" s="239" t="str">
        <f>IF(GX122="","",VLOOKUP(GX122,Language!$D$5:$E$100,2,0))</f>
        <v/>
      </c>
      <c r="GZ122" s="313"/>
      <c r="HA122" s="314"/>
      <c r="HB122" s="297"/>
      <c r="HC122" s="297"/>
      <c r="HD122" s="298">
        <f>COUNTIF(GV$121:GV$122,GV122)+COUNTIF(GX$121:GX$122,GV122)</f>
        <v>0</v>
      </c>
      <c r="HE122" s="298">
        <f>COUNTIF(GV$121:GV$122,GX122)+COUNTIF(GX$121:GX$122,GX122)</f>
        <v>0</v>
      </c>
      <c r="HF122" s="298"/>
      <c r="HG122" s="261" t="str">
        <f>IF(OR(GV122&lt;&gt;"",GX122&lt;&gt;""),IF(HD122&lt;&gt;1,0,COUNTIF($B$121:$B$122,GV122)+COUNTIF($D$121:$D$122,GV122))+IF(HE122&lt;&gt;1,0,COUNTIF($B$121:$B$122,GX122)+COUNTIF($D$121:$D$122,GX122)),"")</f>
        <v/>
      </c>
      <c r="HI122" s="274"/>
      <c r="HJ122" s="239" t="str">
        <f>IF(HI122="","",VLOOKUP(HI122,Language!$D$5:$E$100,2,0))</f>
        <v/>
      </c>
      <c r="HK122" s="275"/>
      <c r="HL122" s="239" t="str">
        <f>IF(HK122="","",VLOOKUP(HK122,Language!$D$5:$E$100,2,0))</f>
        <v/>
      </c>
      <c r="HM122" s="313"/>
      <c r="HN122" s="314"/>
      <c r="HO122" s="297"/>
      <c r="HP122" s="297"/>
      <c r="HQ122" s="298">
        <f>COUNTIF(HI$121:HI$122,HI122)+COUNTIF(HK$121:HK$122,HI122)</f>
        <v>0</v>
      </c>
      <c r="HR122" s="298">
        <f>COUNTIF(HI$121:HI$122,HK122)+COUNTIF(HK$121:HK$122,HK122)</f>
        <v>0</v>
      </c>
      <c r="HS122" s="298"/>
      <c r="HT122" s="261" t="str">
        <f>IF(OR(HI122&lt;&gt;"",HK122&lt;&gt;""),IF(HQ122&lt;&gt;1,0,COUNTIF($B$121:$B$122,HI122)+COUNTIF($D$121:$D$122,HI122))+IF(HR122&lt;&gt;1,0,COUNTIF($B$121:$B$122,HK122)+COUNTIF($D$121:$D$122,HK122)),"")</f>
        <v/>
      </c>
      <c r="HV122" s="274"/>
      <c r="HW122" s="239" t="str">
        <f>IF(HV122="","",VLOOKUP(HV122,Language!$D$5:$E$100,2,0))</f>
        <v/>
      </c>
      <c r="HX122" s="275"/>
      <c r="HY122" s="239" t="str">
        <f>IF(HX122="","",VLOOKUP(HX122,Language!$D$5:$E$100,2,0))</f>
        <v/>
      </c>
      <c r="HZ122" s="313"/>
      <c r="IA122" s="314"/>
      <c r="IB122" s="297"/>
      <c r="IC122" s="297"/>
      <c r="ID122" s="298">
        <f>COUNTIF(HV$121:HV$122,HV122)+COUNTIF(HX$121:HX$122,HV122)</f>
        <v>0</v>
      </c>
      <c r="IE122" s="298">
        <f>COUNTIF(HV$121:HV$122,HX122)+COUNTIF(HX$121:HX$122,HX122)</f>
        <v>0</v>
      </c>
      <c r="IF122" s="298"/>
      <c r="IG122" s="261" t="str">
        <f>IF(OR(HV122&lt;&gt;"",HX122&lt;&gt;""),IF(ID122&lt;&gt;1,0,COUNTIF($B$121:$B$122,HV122)+COUNTIF($D$121:$D$122,HV122))+IF(IE122&lt;&gt;1,0,COUNTIF($B$121:$B$122,HX122)+COUNTIF($D$121:$D$122,HX122)),"")</f>
        <v/>
      </c>
      <c r="II122" s="274"/>
      <c r="IJ122" s="239" t="str">
        <f>IF(II122="","",VLOOKUP(II122,Language!$D$5:$E$100,2,0))</f>
        <v/>
      </c>
      <c r="IK122" s="275"/>
      <c r="IL122" s="239" t="str">
        <f>IF(IK122="","",VLOOKUP(IK122,Language!$D$5:$E$100,2,0))</f>
        <v/>
      </c>
      <c r="IM122" s="313"/>
      <c r="IN122" s="314"/>
      <c r="IO122" s="297"/>
      <c r="IP122" s="297"/>
      <c r="IQ122" s="298">
        <f>COUNTIF(II$121:II$122,II122)+COUNTIF(IK$121:IK$122,II122)</f>
        <v>0</v>
      </c>
      <c r="IR122" s="298">
        <f>COUNTIF(II$121:II$122,IK122)+COUNTIF(IK$121:IK$122,IK122)</f>
        <v>0</v>
      </c>
      <c r="IS122" s="298"/>
      <c r="IT122" s="261" t="str">
        <f>IF(OR(II122&lt;&gt;"",IK122&lt;&gt;""),IF(IQ122&lt;&gt;1,0,COUNTIF($B$121:$B$122,II122)+COUNTIF($D$121:$D$122,II122))+IF(IR122&lt;&gt;1,0,COUNTIF($B$121:$B$122,IK122)+COUNTIF($D$121:$D$122,IK122)),"")</f>
        <v/>
      </c>
      <c r="IV122" s="274"/>
      <c r="IW122" s="239" t="str">
        <f>IF(IV122="","",VLOOKUP(IV122,Language!$D$5:$E$100,2,0))</f>
        <v/>
      </c>
      <c r="IX122" s="275"/>
      <c r="IY122" s="239" t="str">
        <f>IF(IX122="","",VLOOKUP(IX122,Language!$D$5:$E$100,2,0))</f>
        <v/>
      </c>
      <c r="IZ122" s="313"/>
      <c r="JA122" s="314"/>
      <c r="JB122" s="297"/>
      <c r="JC122" s="297"/>
      <c r="JD122" s="298">
        <f>COUNTIF(IV$121:IV$122,IV122)+COUNTIF(IX$121:IX$122,IV122)</f>
        <v>0</v>
      </c>
      <c r="JE122" s="298">
        <f>COUNTIF(IV$121:IV$122,IX122)+COUNTIF(IX$121:IX$122,IX122)</f>
        <v>0</v>
      </c>
      <c r="JF122" s="298"/>
      <c r="JG122" s="261" t="str">
        <f>IF(OR(IV122&lt;&gt;"",IX122&lt;&gt;""),IF(JD122&lt;&gt;1,0,COUNTIF($B$121:$B$122,IV122)+COUNTIF($D$121:$D$122,IV122))+IF(JE122&lt;&gt;1,0,COUNTIF($B$121:$B$122,IX122)+COUNTIF($D$121:$D$122,IX122)),"")</f>
        <v/>
      </c>
      <c r="JI122" s="274"/>
      <c r="JJ122" s="239" t="str">
        <f>IF(JI122="","",VLOOKUP(JI122,Language!$D$5:$E$100,2,0))</f>
        <v/>
      </c>
      <c r="JK122" s="275"/>
      <c r="JL122" s="239" t="str">
        <f>IF(JK122="","",VLOOKUP(JK122,Language!$D$5:$E$100,2,0))</f>
        <v/>
      </c>
      <c r="JM122" s="313"/>
      <c r="JN122" s="314"/>
      <c r="JO122" s="297"/>
      <c r="JP122" s="297"/>
      <c r="JQ122" s="298">
        <f>COUNTIF(JI$121:JI$122,JI122)+COUNTIF(JK$121:JK$122,JI122)</f>
        <v>0</v>
      </c>
      <c r="JR122" s="298">
        <f>COUNTIF(JI$121:JI$122,JK122)+COUNTIF(JK$121:JK$122,JK122)</f>
        <v>0</v>
      </c>
      <c r="JS122" s="298"/>
      <c r="JT122" s="261" t="str">
        <f>IF(OR(JI122&lt;&gt;"",JK122&lt;&gt;""),IF(JQ122&lt;&gt;1,0,COUNTIF($B$121:$B$122,JI122)+COUNTIF($D$121:$D$122,JI122))+IF(JR122&lt;&gt;1,0,COUNTIF($B$121:$B$122,JK122)+COUNTIF($D$121:$D$122,JK122)),"")</f>
        <v/>
      </c>
      <c r="JV122" s="274"/>
      <c r="JW122" s="239" t="str">
        <f>IF(JV122="","",VLOOKUP(JV122,Language!$D$5:$E$100,2,0))</f>
        <v/>
      </c>
      <c r="JX122" s="275"/>
      <c r="JY122" s="239" t="str">
        <f>IF(JX122="","",VLOOKUP(JX122,Language!$D$5:$E$100,2,0))</f>
        <v/>
      </c>
      <c r="JZ122" s="313"/>
      <c r="KA122" s="314"/>
      <c r="KB122" s="297"/>
      <c r="KC122" s="297"/>
      <c r="KD122" s="298">
        <f>COUNTIF(JV$121:JV$122,JV122)+COUNTIF(JX$121:JX$122,JV122)</f>
        <v>0</v>
      </c>
      <c r="KE122" s="298">
        <f>COUNTIF(JV$121:JV$122,JX122)+COUNTIF(JX$121:JX$122,JX122)</f>
        <v>0</v>
      </c>
      <c r="KF122" s="298"/>
      <c r="KG122" s="261" t="str">
        <f>IF(OR(JV122&lt;&gt;"",JX122&lt;&gt;""),IF(KD122&lt;&gt;1,0,COUNTIF($B$121:$B$122,JV122)+COUNTIF($D$121:$D$122,JV122))+IF(KE122&lt;&gt;1,0,COUNTIF($B$121:$B$122,JX122)+COUNTIF($D$121:$D$122,JX122)),"")</f>
        <v/>
      </c>
      <c r="KI122" s="274"/>
      <c r="KJ122" s="239" t="str">
        <f>IF(KI122="","",VLOOKUP(KI122,Language!$D$5:$E$100,2,0))</f>
        <v/>
      </c>
      <c r="KK122" s="275"/>
      <c r="KL122" s="239" t="str">
        <f>IF(KK122="","",VLOOKUP(KK122,Language!$D$5:$E$100,2,0))</f>
        <v/>
      </c>
      <c r="KM122" s="313"/>
      <c r="KN122" s="314"/>
      <c r="KO122" s="297"/>
      <c r="KP122" s="297"/>
      <c r="KQ122" s="298">
        <f>COUNTIF(KI$121:KI$122,KI122)+COUNTIF(KK$121:KK$122,KI122)</f>
        <v>0</v>
      </c>
      <c r="KR122" s="298">
        <f>COUNTIF(KI$121:KI$122,KK122)+COUNTIF(KK$121:KK$122,KK122)</f>
        <v>0</v>
      </c>
      <c r="KS122" s="298"/>
      <c r="KT122" s="261" t="str">
        <f>IF(OR(KI122&lt;&gt;"",KK122&lt;&gt;""),IF(KQ122&lt;&gt;1,0,COUNTIF($B$121:$B$122,KI122)+COUNTIF($D$121:$D$122,KI122))+IF(KR122&lt;&gt;1,0,COUNTIF($B$121:$B$122,KK122)+COUNTIF($D$121:$D$122,KK122)),"")</f>
        <v/>
      </c>
      <c r="KV122" s="274"/>
      <c r="KW122" s="239" t="str">
        <f>IF(KV122="","",VLOOKUP(KV122,Language!$D$5:$E$100,2,0))</f>
        <v/>
      </c>
      <c r="KX122" s="275"/>
      <c r="KY122" s="239" t="str">
        <f>IF(KX122="","",VLOOKUP(KX122,Language!$D$5:$E$100,2,0))</f>
        <v/>
      </c>
      <c r="KZ122" s="313"/>
      <c r="LA122" s="314"/>
      <c r="LB122" s="297"/>
      <c r="LC122" s="297"/>
      <c r="LD122" s="298">
        <f>COUNTIF(KV$121:KV$122,KV122)+COUNTIF(KX$121:KX$122,KV122)</f>
        <v>0</v>
      </c>
      <c r="LE122" s="298">
        <f>COUNTIF(KV$121:KV$122,KX122)+COUNTIF(KX$121:KX$122,KX122)</f>
        <v>0</v>
      </c>
      <c r="LF122" s="298"/>
      <c r="LG122" s="261" t="str">
        <f>IF(OR(KV122&lt;&gt;"",KX122&lt;&gt;""),IF(LD122&lt;&gt;1,0,COUNTIF($B$121:$B$122,KV122)+COUNTIF($D$121:$D$122,KV122))+IF(LE122&lt;&gt;1,0,COUNTIF($B$121:$B$122,KX122)+COUNTIF($D$121:$D$122,KX122)),"")</f>
        <v/>
      </c>
      <c r="LI122" s="274"/>
      <c r="LJ122" s="239" t="str">
        <f>IF(LI122="","",VLOOKUP(LI122,Language!$D$5:$E$100,2,0))</f>
        <v/>
      </c>
      <c r="LK122" s="275"/>
      <c r="LL122" s="239" t="str">
        <f>IF(LK122="","",VLOOKUP(LK122,Language!$D$5:$E$100,2,0))</f>
        <v/>
      </c>
      <c r="LM122" s="313"/>
      <c r="LN122" s="314"/>
      <c r="LO122" s="297"/>
      <c r="LP122" s="297"/>
      <c r="LQ122" s="298">
        <f>COUNTIF(LI$121:LI$122,LI122)+COUNTIF(LK$121:LK$122,LI122)</f>
        <v>0</v>
      </c>
      <c r="LR122" s="298">
        <f>COUNTIF(LI$121:LI$122,LK122)+COUNTIF(LK$121:LK$122,LK122)</f>
        <v>0</v>
      </c>
      <c r="LS122" s="298"/>
      <c r="LT122" s="261" t="str">
        <f>IF(OR(LI122&lt;&gt;"",LK122&lt;&gt;""),IF(LQ122&lt;&gt;1,0,COUNTIF($B$121:$B$122,LI122)+COUNTIF($D$121:$D$122,LI122))+IF(LR122&lt;&gt;1,0,COUNTIF($B$121:$B$122,LK122)+COUNTIF($D$121:$D$122,LK122)),"")</f>
        <v/>
      </c>
      <c r="LV122" s="274"/>
      <c r="LW122" s="239" t="str">
        <f>IF(LV122="","",VLOOKUP(LV122,Language!$D$5:$E$100,2,0))</f>
        <v/>
      </c>
      <c r="LX122" s="275"/>
      <c r="LY122" s="239" t="str">
        <f>IF(LX122="","",VLOOKUP(LX122,Language!$D$5:$E$100,2,0))</f>
        <v/>
      </c>
      <c r="LZ122" s="313"/>
      <c r="MA122" s="314"/>
      <c r="MB122" s="297"/>
      <c r="MC122" s="297"/>
      <c r="MD122" s="298">
        <f>COUNTIF(LV$121:LV$122,LV122)+COUNTIF(LX$121:LX$122,LV122)</f>
        <v>0</v>
      </c>
      <c r="ME122" s="298">
        <f>COUNTIF(LV$121:LV$122,LX122)+COUNTIF(LX$121:LX$122,LX122)</f>
        <v>0</v>
      </c>
      <c r="MF122" s="298"/>
      <c r="MG122" s="261" t="str">
        <f>IF(OR(LV122&lt;&gt;"",LX122&lt;&gt;""),IF(MD122&lt;&gt;1,0,COUNTIF($B$121:$B$122,LV122)+COUNTIF($D$121:$D$122,LV122))+IF(ME122&lt;&gt;1,0,COUNTIF($B$121:$B$122,LX122)+COUNTIF($D$121:$D$122,LX122)),"")</f>
        <v/>
      </c>
    </row>
    <row r="123" spans="1:345" ht="24" customHeight="1" x14ac:dyDescent="0.25">
      <c r="B123" s="247" t="str">
        <f>Language!$E$218</f>
        <v>Third place</v>
      </c>
      <c r="C123" s="248"/>
      <c r="D123" s="253"/>
      <c r="E123" s="250"/>
      <c r="F123" s="254"/>
      <c r="G123" s="255"/>
      <c r="H123" s="236"/>
      <c r="I123" s="247" t="str">
        <f>$B125</f>
        <v>Final</v>
      </c>
      <c r="J123" s="249"/>
      <c r="K123" s="249"/>
      <c r="L123" s="250"/>
      <c r="M123" s="279"/>
      <c r="N123" s="280"/>
      <c r="O123" s="251"/>
      <c r="P123" s="263"/>
      <c r="Q123" s="250"/>
      <c r="R123" s="250"/>
      <c r="S123" s="250"/>
      <c r="T123" s="264"/>
      <c r="V123" s="247" t="str">
        <f>$B125</f>
        <v>Final</v>
      </c>
      <c r="W123" s="249"/>
      <c r="X123" s="249"/>
      <c r="Y123" s="250"/>
      <c r="Z123" s="279"/>
      <c r="AA123" s="280"/>
      <c r="AB123" s="251"/>
      <c r="AC123" s="263"/>
      <c r="AD123" s="250"/>
      <c r="AE123" s="250"/>
      <c r="AF123" s="250"/>
      <c r="AG123" s="264"/>
      <c r="AI123" s="247" t="str">
        <f>$B125</f>
        <v>Final</v>
      </c>
      <c r="AJ123" s="249"/>
      <c r="AK123" s="249"/>
      <c r="AL123" s="250"/>
      <c r="AM123" s="279"/>
      <c r="AN123" s="280"/>
      <c r="AO123" s="251"/>
      <c r="AP123" s="263"/>
      <c r="AQ123" s="250"/>
      <c r="AR123" s="250"/>
      <c r="AS123" s="250"/>
      <c r="AT123" s="264"/>
      <c r="AV123" s="247" t="str">
        <f>$B125</f>
        <v>Final</v>
      </c>
      <c r="AW123" s="249"/>
      <c r="AX123" s="249"/>
      <c r="AY123" s="250"/>
      <c r="AZ123" s="279"/>
      <c r="BA123" s="280"/>
      <c r="BB123" s="251"/>
      <c r="BC123" s="263"/>
      <c r="BD123" s="250"/>
      <c r="BE123" s="250"/>
      <c r="BF123" s="250"/>
      <c r="BG123" s="264"/>
      <c r="BI123" s="247" t="str">
        <f>$B125</f>
        <v>Final</v>
      </c>
      <c r="BJ123" s="249"/>
      <c r="BK123" s="249"/>
      <c r="BL123" s="250"/>
      <c r="BM123" s="279"/>
      <c r="BN123" s="280"/>
      <c r="BO123" s="251"/>
      <c r="BP123" s="263"/>
      <c r="BQ123" s="250"/>
      <c r="BR123" s="250"/>
      <c r="BS123" s="250"/>
      <c r="BT123" s="264"/>
      <c r="BV123" s="247" t="str">
        <f>$B125</f>
        <v>Final</v>
      </c>
      <c r="BW123" s="249"/>
      <c r="BX123" s="249"/>
      <c r="BY123" s="250"/>
      <c r="BZ123" s="279"/>
      <c r="CA123" s="280"/>
      <c r="CB123" s="251"/>
      <c r="CC123" s="263"/>
      <c r="CD123" s="250"/>
      <c r="CE123" s="250"/>
      <c r="CF123" s="250"/>
      <c r="CG123" s="264"/>
      <c r="CI123" s="247" t="str">
        <f>$B125</f>
        <v>Final</v>
      </c>
      <c r="CJ123" s="249"/>
      <c r="CK123" s="249"/>
      <c r="CL123" s="250"/>
      <c r="CM123" s="279"/>
      <c r="CN123" s="280"/>
      <c r="CO123" s="251"/>
      <c r="CP123" s="263"/>
      <c r="CQ123" s="250"/>
      <c r="CR123" s="250"/>
      <c r="CS123" s="250"/>
      <c r="CT123" s="264"/>
      <c r="CV123" s="247" t="str">
        <f>$B125</f>
        <v>Final</v>
      </c>
      <c r="CW123" s="249"/>
      <c r="CX123" s="249"/>
      <c r="CY123" s="250"/>
      <c r="CZ123" s="279"/>
      <c r="DA123" s="280"/>
      <c r="DB123" s="251"/>
      <c r="DC123" s="263"/>
      <c r="DD123" s="250"/>
      <c r="DE123" s="250"/>
      <c r="DF123" s="250"/>
      <c r="DG123" s="264"/>
      <c r="DI123" s="247" t="str">
        <f>$B125</f>
        <v>Final</v>
      </c>
      <c r="DJ123" s="249"/>
      <c r="DK123" s="249"/>
      <c r="DL123" s="250"/>
      <c r="DM123" s="279"/>
      <c r="DN123" s="280"/>
      <c r="DO123" s="251"/>
      <c r="DP123" s="263"/>
      <c r="DQ123" s="250"/>
      <c r="DR123" s="250"/>
      <c r="DS123" s="250"/>
      <c r="DT123" s="264"/>
      <c r="DV123" s="247" t="str">
        <f>$B125</f>
        <v>Final</v>
      </c>
      <c r="DW123" s="249"/>
      <c r="DX123" s="249"/>
      <c r="DY123" s="250"/>
      <c r="DZ123" s="279"/>
      <c r="EA123" s="280"/>
      <c r="EB123" s="251"/>
      <c r="EC123" s="263"/>
      <c r="ED123" s="250"/>
      <c r="EE123" s="250"/>
      <c r="EF123" s="250"/>
      <c r="EG123" s="264"/>
      <c r="EI123" s="247" t="str">
        <f>$B125</f>
        <v>Final</v>
      </c>
      <c r="EJ123" s="249"/>
      <c r="EK123" s="249"/>
      <c r="EL123" s="250"/>
      <c r="EM123" s="279"/>
      <c r="EN123" s="280"/>
      <c r="EO123" s="251"/>
      <c r="EP123" s="263"/>
      <c r="EQ123" s="250"/>
      <c r="ER123" s="250"/>
      <c r="ES123" s="250"/>
      <c r="ET123" s="264"/>
      <c r="EV123" s="247" t="str">
        <f>$B125</f>
        <v>Final</v>
      </c>
      <c r="EW123" s="249"/>
      <c r="EX123" s="249"/>
      <c r="EY123" s="250"/>
      <c r="EZ123" s="279"/>
      <c r="FA123" s="280"/>
      <c r="FB123" s="251"/>
      <c r="FC123" s="263"/>
      <c r="FD123" s="250"/>
      <c r="FE123" s="250"/>
      <c r="FF123" s="250"/>
      <c r="FG123" s="264"/>
      <c r="FI123" s="247" t="str">
        <f>$B125</f>
        <v>Final</v>
      </c>
      <c r="FJ123" s="249"/>
      <c r="FK123" s="249"/>
      <c r="FL123" s="250"/>
      <c r="FM123" s="279"/>
      <c r="FN123" s="280"/>
      <c r="FO123" s="251"/>
      <c r="FP123" s="263"/>
      <c r="FQ123" s="250"/>
      <c r="FR123" s="250"/>
      <c r="FS123" s="250"/>
      <c r="FT123" s="264"/>
      <c r="FV123" s="247" t="str">
        <f>$B125</f>
        <v>Final</v>
      </c>
      <c r="FW123" s="249"/>
      <c r="FX123" s="249"/>
      <c r="FY123" s="250"/>
      <c r="FZ123" s="279"/>
      <c r="GA123" s="280"/>
      <c r="GB123" s="251"/>
      <c r="GC123" s="263"/>
      <c r="GD123" s="250"/>
      <c r="GE123" s="250"/>
      <c r="GF123" s="250"/>
      <c r="GG123" s="264"/>
      <c r="GI123" s="247" t="str">
        <f>$B125</f>
        <v>Final</v>
      </c>
      <c r="GJ123" s="249"/>
      <c r="GK123" s="249"/>
      <c r="GL123" s="250"/>
      <c r="GM123" s="279"/>
      <c r="GN123" s="280"/>
      <c r="GO123" s="251"/>
      <c r="GP123" s="263"/>
      <c r="GQ123" s="250"/>
      <c r="GR123" s="250"/>
      <c r="GS123" s="250"/>
      <c r="GT123" s="264"/>
      <c r="GV123" s="247" t="str">
        <f>$B125</f>
        <v>Final</v>
      </c>
      <c r="GW123" s="249"/>
      <c r="GX123" s="249"/>
      <c r="GY123" s="250"/>
      <c r="GZ123" s="279"/>
      <c r="HA123" s="280"/>
      <c r="HB123" s="251"/>
      <c r="HC123" s="263"/>
      <c r="HD123" s="250"/>
      <c r="HE123" s="250"/>
      <c r="HF123" s="250"/>
      <c r="HG123" s="264"/>
      <c r="HI123" s="247" t="str">
        <f>$B125</f>
        <v>Final</v>
      </c>
      <c r="HJ123" s="249"/>
      <c r="HK123" s="249"/>
      <c r="HL123" s="250"/>
      <c r="HM123" s="279"/>
      <c r="HN123" s="280"/>
      <c r="HO123" s="251"/>
      <c r="HP123" s="263"/>
      <c r="HQ123" s="250"/>
      <c r="HR123" s="250"/>
      <c r="HS123" s="250"/>
      <c r="HT123" s="264"/>
      <c r="HV123" s="247" t="str">
        <f>$B125</f>
        <v>Final</v>
      </c>
      <c r="HW123" s="249"/>
      <c r="HX123" s="249"/>
      <c r="HY123" s="250"/>
      <c r="HZ123" s="279"/>
      <c r="IA123" s="280"/>
      <c r="IB123" s="251"/>
      <c r="IC123" s="263"/>
      <c r="ID123" s="250"/>
      <c r="IE123" s="250"/>
      <c r="IF123" s="250"/>
      <c r="IG123" s="264"/>
      <c r="II123" s="247" t="str">
        <f>$B125</f>
        <v>Final</v>
      </c>
      <c r="IJ123" s="249"/>
      <c r="IK123" s="249"/>
      <c r="IL123" s="250"/>
      <c r="IM123" s="279"/>
      <c r="IN123" s="280"/>
      <c r="IO123" s="251"/>
      <c r="IP123" s="263"/>
      <c r="IQ123" s="250"/>
      <c r="IR123" s="250"/>
      <c r="IS123" s="250"/>
      <c r="IT123" s="264"/>
      <c r="IV123" s="247" t="str">
        <f>$B125</f>
        <v>Final</v>
      </c>
      <c r="IW123" s="249"/>
      <c r="IX123" s="249"/>
      <c r="IY123" s="250"/>
      <c r="IZ123" s="279"/>
      <c r="JA123" s="280"/>
      <c r="JB123" s="251"/>
      <c r="JC123" s="263"/>
      <c r="JD123" s="250"/>
      <c r="JE123" s="250"/>
      <c r="JF123" s="250"/>
      <c r="JG123" s="264"/>
      <c r="JI123" s="247" t="str">
        <f>$B125</f>
        <v>Final</v>
      </c>
      <c r="JJ123" s="249"/>
      <c r="JK123" s="249"/>
      <c r="JL123" s="250"/>
      <c r="JM123" s="279"/>
      <c r="JN123" s="280"/>
      <c r="JO123" s="251"/>
      <c r="JP123" s="263"/>
      <c r="JQ123" s="250"/>
      <c r="JR123" s="250"/>
      <c r="JS123" s="250"/>
      <c r="JT123" s="264"/>
      <c r="JV123" s="247" t="str">
        <f>$B125</f>
        <v>Final</v>
      </c>
      <c r="JW123" s="249"/>
      <c r="JX123" s="249"/>
      <c r="JY123" s="250"/>
      <c r="JZ123" s="279"/>
      <c r="KA123" s="280"/>
      <c r="KB123" s="251"/>
      <c r="KC123" s="263"/>
      <c r="KD123" s="250"/>
      <c r="KE123" s="250"/>
      <c r="KF123" s="250"/>
      <c r="KG123" s="264"/>
      <c r="KI123" s="247" t="str">
        <f>$B125</f>
        <v>Final</v>
      </c>
      <c r="KJ123" s="249"/>
      <c r="KK123" s="249"/>
      <c r="KL123" s="250"/>
      <c r="KM123" s="279"/>
      <c r="KN123" s="280"/>
      <c r="KO123" s="251"/>
      <c r="KP123" s="263"/>
      <c r="KQ123" s="250"/>
      <c r="KR123" s="250"/>
      <c r="KS123" s="250"/>
      <c r="KT123" s="264"/>
      <c r="KV123" s="247" t="str">
        <f>$B125</f>
        <v>Final</v>
      </c>
      <c r="KW123" s="249"/>
      <c r="KX123" s="249"/>
      <c r="KY123" s="250"/>
      <c r="KZ123" s="279"/>
      <c r="LA123" s="280"/>
      <c r="LB123" s="251"/>
      <c r="LC123" s="263"/>
      <c r="LD123" s="250"/>
      <c r="LE123" s="250"/>
      <c r="LF123" s="250"/>
      <c r="LG123" s="264"/>
      <c r="LI123" s="247" t="str">
        <f>$B125</f>
        <v>Final</v>
      </c>
      <c r="LJ123" s="249"/>
      <c r="LK123" s="249"/>
      <c r="LL123" s="250"/>
      <c r="LM123" s="279"/>
      <c r="LN123" s="280"/>
      <c r="LO123" s="251"/>
      <c r="LP123" s="263"/>
      <c r="LQ123" s="250"/>
      <c r="LR123" s="250"/>
      <c r="LS123" s="250"/>
      <c r="LT123" s="264"/>
      <c r="LV123" s="247" t="str">
        <f>$B125</f>
        <v>Final</v>
      </c>
      <c r="LW123" s="249"/>
      <c r="LX123" s="249"/>
      <c r="LY123" s="250"/>
      <c r="LZ123" s="279"/>
      <c r="MA123" s="280"/>
      <c r="MB123" s="251"/>
      <c r="MC123" s="263"/>
      <c r="MD123" s="250"/>
      <c r="ME123" s="250"/>
      <c r="MF123" s="250"/>
      <c r="MG123" s="264"/>
    </row>
    <row r="124" spans="1:345" x14ac:dyDescent="0.25">
      <c r="B124" s="238" t="str">
        <f>IF(C124="","",INDEX(Groups!$C$7:$C$65,MATCH(C124,Groups!$D$7:$D$65,0)))</f>
        <v/>
      </c>
      <c r="C124" s="239" t="str">
        <f>'World Cup'!$L$88</f>
        <v/>
      </c>
      <c r="D124" s="240" t="str">
        <f>IF(E124="","",INDEX(Groups!$C$7:$C$65,MATCH(E124,Groups!$D$7:$D$65,0)))</f>
        <v/>
      </c>
      <c r="E124" s="239" t="str">
        <f>'World Cup'!$N$88</f>
        <v/>
      </c>
      <c r="F124" s="241" t="str">
        <f>IF(AND('World Cup'!$L$89&lt;&gt;"",'World Cup'!$N$89&lt;&gt;""),'World Cup'!$L$89+IF(AND('World Cup'!$L$91&lt;&gt;"",'World Cup'!$N$91&lt;&gt;"",'World Cup'!$L$89='World Cup'!$N$89),'World Cup'!$L$91,0),"")</f>
        <v/>
      </c>
      <c r="G124" s="242" t="str">
        <f>IF(AND('World Cup'!$L$89&lt;&gt;"",'World Cup'!$N$89&lt;&gt;""),'World Cup'!$N$89+IF(AND('World Cup'!$L$91&lt;&gt;"",'World Cup'!$N$91&lt;&gt;"",'World Cup'!$L$89='World Cup'!$N$89),'World Cup'!$N$91,0),"")</f>
        <v/>
      </c>
      <c r="I124" s="274"/>
      <c r="J124" s="239" t="str">
        <f>IF(I124="","",VLOOKUP(I124,Language!$D$5:$E$100,2,0))</f>
        <v/>
      </c>
      <c r="K124" s="276"/>
      <c r="L124" s="239" t="str">
        <f>IF(K124="","",VLOOKUP(K124,Language!$D$5:$E$100,2,0))</f>
        <v/>
      </c>
      <c r="M124" s="299"/>
      <c r="N124" s="298"/>
      <c r="O124" s="293"/>
      <c r="P124" s="293"/>
      <c r="Q124" s="298">
        <f>COUNTIF(I$124:I$124,I124)+COUNTIF(K$124:K$124,I124)</f>
        <v>0</v>
      </c>
      <c r="R124" s="298">
        <f>COUNTIF(I$124:I$124,K124)+COUNTIF(K$124:K$124,K124)</f>
        <v>0</v>
      </c>
      <c r="S124" s="298"/>
      <c r="T124" s="261" t="str">
        <f>IF(OR(I124&lt;&gt;"",K124&lt;&gt;""),IF(Q124&lt;&gt;1,0,COUNTIF($B$126:$B$126,I124)+COUNTIF($D$126:$D$126,I124))+IF(R124&lt;&gt;1,0,COUNTIF($B$126:$B$126,K124)+COUNTIF($D$126:$D$126,K124)),"")</f>
        <v/>
      </c>
      <c r="V124" s="274"/>
      <c r="W124" s="239" t="str">
        <f>IF(V124="","",VLOOKUP(V124,Language!$D$5:$E$100,2,0))</f>
        <v/>
      </c>
      <c r="X124" s="276"/>
      <c r="Y124" s="239" t="str">
        <f>IF(X124="","",VLOOKUP(X124,Language!$D$5:$E$100,2,0))</f>
        <v/>
      </c>
      <c r="Z124" s="299"/>
      <c r="AA124" s="298"/>
      <c r="AB124" s="293"/>
      <c r="AC124" s="293"/>
      <c r="AD124" s="298">
        <f>COUNTIF(V$124:V$124,V124)+COUNTIF(X$124:X$124,V124)</f>
        <v>0</v>
      </c>
      <c r="AE124" s="298">
        <f>COUNTIF(V$124:V$124,X124)+COUNTIF(X$124:X$124,X124)</f>
        <v>0</v>
      </c>
      <c r="AF124" s="298"/>
      <c r="AG124" s="261" t="str">
        <f>IF(OR(V124&lt;&gt;"",X124&lt;&gt;""),IF(AD124&lt;&gt;1,0,COUNTIF($B$126:$B$126,V124)+COUNTIF($D$126:$D$126,V124))+IF(AE124&lt;&gt;1,0,COUNTIF($B$126:$B$126,X124)+COUNTIF($D$126:$D$126,X124)),"")</f>
        <v/>
      </c>
      <c r="AI124" s="274"/>
      <c r="AJ124" s="239" t="str">
        <f>IF(AI124="","",VLOOKUP(AI124,Language!$D$5:$E$100,2,0))</f>
        <v/>
      </c>
      <c r="AK124" s="276"/>
      <c r="AL124" s="239" t="str">
        <f>IF(AK124="","",VLOOKUP(AK124,Language!$D$5:$E$100,2,0))</f>
        <v/>
      </c>
      <c r="AM124" s="299"/>
      <c r="AN124" s="298"/>
      <c r="AO124" s="293"/>
      <c r="AP124" s="293"/>
      <c r="AQ124" s="298">
        <f>COUNTIF(AI$124:AI$124,AI124)+COUNTIF(AK$124:AK$124,AI124)</f>
        <v>0</v>
      </c>
      <c r="AR124" s="298">
        <f>COUNTIF(AI$124:AI$124,AK124)+COUNTIF(AK$124:AK$124,AK124)</f>
        <v>0</v>
      </c>
      <c r="AS124" s="298"/>
      <c r="AT124" s="261" t="str">
        <f>IF(OR(AI124&lt;&gt;"",AK124&lt;&gt;""),IF(AQ124&lt;&gt;1,0,COUNTIF($B$126:$B$126,AI124)+COUNTIF($D$126:$D$126,AI124))+IF(AR124&lt;&gt;1,0,COUNTIF($B$126:$B$126,AK124)+COUNTIF($D$126:$D$126,AK124)),"")</f>
        <v/>
      </c>
      <c r="AV124" s="274"/>
      <c r="AW124" s="239" t="str">
        <f>IF(AV124="","",VLOOKUP(AV124,Language!$D$5:$E$100,2,0))</f>
        <v/>
      </c>
      <c r="AX124" s="276"/>
      <c r="AY124" s="239" t="str">
        <f>IF(AX124="","",VLOOKUP(AX124,Language!$D$5:$E$100,2,0))</f>
        <v/>
      </c>
      <c r="AZ124" s="299"/>
      <c r="BA124" s="298"/>
      <c r="BB124" s="293"/>
      <c r="BC124" s="293"/>
      <c r="BD124" s="298">
        <f>COUNTIF(AV$124:AV$124,AV124)+COUNTIF(AX$124:AX$124,AV124)</f>
        <v>0</v>
      </c>
      <c r="BE124" s="298">
        <f>COUNTIF(AV$124:AV$124,AX124)+COUNTIF(AX$124:AX$124,AX124)</f>
        <v>0</v>
      </c>
      <c r="BF124" s="298"/>
      <c r="BG124" s="261" t="str">
        <f>IF(OR(AV124&lt;&gt;"",AX124&lt;&gt;""),IF(BD124&lt;&gt;1,0,COUNTIF($B$126:$B$126,AV124)+COUNTIF($D$126:$D$126,AV124))+IF(BE124&lt;&gt;1,0,COUNTIF($B$126:$B$126,AX124)+COUNTIF($D$126:$D$126,AX124)),"")</f>
        <v/>
      </c>
      <c r="BI124" s="274"/>
      <c r="BJ124" s="239" t="str">
        <f>IF(BI124="","",VLOOKUP(BI124,Language!$D$5:$E$100,2,0))</f>
        <v/>
      </c>
      <c r="BK124" s="276"/>
      <c r="BL124" s="239" t="str">
        <f>IF(BK124="","",VLOOKUP(BK124,Language!$D$5:$E$100,2,0))</f>
        <v/>
      </c>
      <c r="BM124" s="299"/>
      <c r="BN124" s="298"/>
      <c r="BO124" s="293"/>
      <c r="BP124" s="293"/>
      <c r="BQ124" s="298">
        <f>COUNTIF(BI$124:BI$124,BI124)+COUNTIF(BK$124:BK$124,BI124)</f>
        <v>0</v>
      </c>
      <c r="BR124" s="298">
        <f>COUNTIF(BI$124:BI$124,BK124)+COUNTIF(BK$124:BK$124,BK124)</f>
        <v>0</v>
      </c>
      <c r="BS124" s="298"/>
      <c r="BT124" s="261" t="str">
        <f>IF(OR(BI124&lt;&gt;"",BK124&lt;&gt;""),IF(BQ124&lt;&gt;1,0,COUNTIF($B$126:$B$126,BI124)+COUNTIF($D$126:$D$126,BI124))+IF(BR124&lt;&gt;1,0,COUNTIF($B$126:$B$126,BK124)+COUNTIF($D$126:$D$126,BK124)),"")</f>
        <v/>
      </c>
      <c r="BV124" s="274"/>
      <c r="BW124" s="239" t="str">
        <f>IF(BV124="","",VLOOKUP(BV124,Language!$D$5:$E$100,2,0))</f>
        <v/>
      </c>
      <c r="BX124" s="276"/>
      <c r="BY124" s="239" t="str">
        <f>IF(BX124="","",VLOOKUP(BX124,Language!$D$5:$E$100,2,0))</f>
        <v/>
      </c>
      <c r="BZ124" s="299"/>
      <c r="CA124" s="298"/>
      <c r="CB124" s="293"/>
      <c r="CC124" s="293"/>
      <c r="CD124" s="298">
        <f>COUNTIF(BV$124:BV$124,BV124)+COUNTIF(BX$124:BX$124,BV124)</f>
        <v>0</v>
      </c>
      <c r="CE124" s="298">
        <f>COUNTIF(BV$124:BV$124,BX124)+COUNTIF(BX$124:BX$124,BX124)</f>
        <v>0</v>
      </c>
      <c r="CF124" s="298"/>
      <c r="CG124" s="261" t="str">
        <f>IF(OR(BV124&lt;&gt;"",BX124&lt;&gt;""),IF(CD124&lt;&gt;1,0,COUNTIF($B$126:$B$126,BV124)+COUNTIF($D$126:$D$126,BV124))+IF(CE124&lt;&gt;1,0,COUNTIF($B$126:$B$126,BX124)+COUNTIF($D$126:$D$126,BX124)),"")</f>
        <v/>
      </c>
      <c r="CI124" s="274"/>
      <c r="CJ124" s="239" t="str">
        <f>IF(CI124="","",VLOOKUP(CI124,Language!$D$5:$E$100,2,0))</f>
        <v/>
      </c>
      <c r="CK124" s="276"/>
      <c r="CL124" s="239" t="str">
        <f>IF(CK124="","",VLOOKUP(CK124,Language!$D$5:$E$100,2,0))</f>
        <v/>
      </c>
      <c r="CM124" s="299"/>
      <c r="CN124" s="298"/>
      <c r="CO124" s="293"/>
      <c r="CP124" s="293"/>
      <c r="CQ124" s="298">
        <f>COUNTIF(CI$124:CI$124,CI124)+COUNTIF(CK$124:CK$124,CI124)</f>
        <v>0</v>
      </c>
      <c r="CR124" s="298">
        <f>COUNTIF(CI$124:CI$124,CK124)+COUNTIF(CK$124:CK$124,CK124)</f>
        <v>0</v>
      </c>
      <c r="CS124" s="298"/>
      <c r="CT124" s="261" t="str">
        <f>IF(OR(CI124&lt;&gt;"",CK124&lt;&gt;""),IF(CQ124&lt;&gt;1,0,COUNTIF($B$126:$B$126,CI124)+COUNTIF($D$126:$D$126,CI124))+IF(CR124&lt;&gt;1,0,COUNTIF($B$126:$B$126,CK124)+COUNTIF($D$126:$D$126,CK124)),"")</f>
        <v/>
      </c>
      <c r="CV124" s="274"/>
      <c r="CW124" s="239" t="str">
        <f>IF(CV124="","",VLOOKUP(CV124,Language!$D$5:$E$100,2,0))</f>
        <v/>
      </c>
      <c r="CX124" s="276"/>
      <c r="CY124" s="239" t="str">
        <f>IF(CX124="","",VLOOKUP(CX124,Language!$D$5:$E$100,2,0))</f>
        <v/>
      </c>
      <c r="CZ124" s="299"/>
      <c r="DA124" s="298"/>
      <c r="DB124" s="293"/>
      <c r="DC124" s="293"/>
      <c r="DD124" s="298">
        <f>COUNTIF(CV$124:CV$124,CV124)+COUNTIF(CX$124:CX$124,CV124)</f>
        <v>0</v>
      </c>
      <c r="DE124" s="298">
        <f>COUNTIF(CV$124:CV$124,CX124)+COUNTIF(CX$124:CX$124,CX124)</f>
        <v>0</v>
      </c>
      <c r="DF124" s="298"/>
      <c r="DG124" s="261" t="str">
        <f>IF(OR(CV124&lt;&gt;"",CX124&lt;&gt;""),IF(DD124&lt;&gt;1,0,COUNTIF($B$126:$B$126,CV124)+COUNTIF($D$126:$D$126,CV124))+IF(DE124&lt;&gt;1,0,COUNTIF($B$126:$B$126,CX124)+COUNTIF($D$126:$D$126,CX124)),"")</f>
        <v/>
      </c>
      <c r="DI124" s="274"/>
      <c r="DJ124" s="239" t="str">
        <f>IF(DI124="","",VLOOKUP(DI124,Language!$D$5:$E$100,2,0))</f>
        <v/>
      </c>
      <c r="DK124" s="276"/>
      <c r="DL124" s="239" t="str">
        <f>IF(DK124="","",VLOOKUP(DK124,Language!$D$5:$E$100,2,0))</f>
        <v/>
      </c>
      <c r="DM124" s="299"/>
      <c r="DN124" s="298"/>
      <c r="DO124" s="293"/>
      <c r="DP124" s="293"/>
      <c r="DQ124" s="298">
        <f>COUNTIF(DI$124:DI$124,DI124)+COUNTIF(DK$124:DK$124,DI124)</f>
        <v>0</v>
      </c>
      <c r="DR124" s="298">
        <f>COUNTIF(DI$124:DI$124,DK124)+COUNTIF(DK$124:DK$124,DK124)</f>
        <v>0</v>
      </c>
      <c r="DS124" s="298"/>
      <c r="DT124" s="261" t="str">
        <f>IF(OR(DI124&lt;&gt;"",DK124&lt;&gt;""),IF(DQ124&lt;&gt;1,0,COUNTIF($B$126:$B$126,DI124)+COUNTIF($D$126:$D$126,DI124))+IF(DR124&lt;&gt;1,0,COUNTIF($B$126:$B$126,DK124)+COUNTIF($D$126:$D$126,DK124)),"")</f>
        <v/>
      </c>
      <c r="DV124" s="274"/>
      <c r="DW124" s="239" t="str">
        <f>IF(DV124="","",VLOOKUP(DV124,Language!$D$5:$E$100,2,0))</f>
        <v/>
      </c>
      <c r="DX124" s="276"/>
      <c r="DY124" s="239" t="str">
        <f>IF(DX124="","",VLOOKUP(DX124,Language!$D$5:$E$100,2,0))</f>
        <v/>
      </c>
      <c r="DZ124" s="299"/>
      <c r="EA124" s="298"/>
      <c r="EB124" s="293"/>
      <c r="EC124" s="293"/>
      <c r="ED124" s="298">
        <f>COUNTIF(DV$124:DV$124,DV124)+COUNTIF(DX$124:DX$124,DV124)</f>
        <v>0</v>
      </c>
      <c r="EE124" s="298">
        <f>COUNTIF(DV$124:DV$124,DX124)+COUNTIF(DX$124:DX$124,DX124)</f>
        <v>0</v>
      </c>
      <c r="EF124" s="298"/>
      <c r="EG124" s="261" t="str">
        <f>IF(OR(DV124&lt;&gt;"",DX124&lt;&gt;""),IF(ED124&lt;&gt;1,0,COUNTIF($B$126:$B$126,DV124)+COUNTIF($D$126:$D$126,DV124))+IF(EE124&lt;&gt;1,0,COUNTIF($B$126:$B$126,DX124)+COUNTIF($D$126:$D$126,DX124)),"")</f>
        <v/>
      </c>
      <c r="EI124" s="274"/>
      <c r="EJ124" s="239" t="str">
        <f>IF(EI124="","",VLOOKUP(EI124,Language!$D$5:$E$100,2,0))</f>
        <v/>
      </c>
      <c r="EK124" s="276"/>
      <c r="EL124" s="239" t="str">
        <f>IF(EK124="","",VLOOKUP(EK124,Language!$D$5:$E$100,2,0))</f>
        <v/>
      </c>
      <c r="EM124" s="299"/>
      <c r="EN124" s="298"/>
      <c r="EO124" s="293"/>
      <c r="EP124" s="293"/>
      <c r="EQ124" s="298">
        <f>COUNTIF(EI$124:EI$124,EI124)+COUNTIF(EK$124:EK$124,EI124)</f>
        <v>0</v>
      </c>
      <c r="ER124" s="298">
        <f>COUNTIF(EI$124:EI$124,EK124)+COUNTIF(EK$124:EK$124,EK124)</f>
        <v>0</v>
      </c>
      <c r="ES124" s="298"/>
      <c r="ET124" s="261" t="str">
        <f>IF(OR(EI124&lt;&gt;"",EK124&lt;&gt;""),IF(EQ124&lt;&gt;1,0,COUNTIF($B$126:$B$126,EI124)+COUNTIF($D$126:$D$126,EI124))+IF(ER124&lt;&gt;1,0,COUNTIF($B$126:$B$126,EK124)+COUNTIF($D$126:$D$126,EK124)),"")</f>
        <v/>
      </c>
      <c r="EV124" s="274"/>
      <c r="EW124" s="239" t="str">
        <f>IF(EV124="","",VLOOKUP(EV124,Language!$D$5:$E$100,2,0))</f>
        <v/>
      </c>
      <c r="EX124" s="276"/>
      <c r="EY124" s="239" t="str">
        <f>IF(EX124="","",VLOOKUP(EX124,Language!$D$5:$E$100,2,0))</f>
        <v/>
      </c>
      <c r="EZ124" s="299"/>
      <c r="FA124" s="298"/>
      <c r="FB124" s="293"/>
      <c r="FC124" s="293"/>
      <c r="FD124" s="298">
        <f>COUNTIF(EV$124:EV$124,EV124)+COUNTIF(EX$124:EX$124,EV124)</f>
        <v>0</v>
      </c>
      <c r="FE124" s="298">
        <f>COUNTIF(EV$124:EV$124,EX124)+COUNTIF(EX$124:EX$124,EX124)</f>
        <v>0</v>
      </c>
      <c r="FF124" s="298"/>
      <c r="FG124" s="261" t="str">
        <f>IF(OR(EV124&lt;&gt;"",EX124&lt;&gt;""),IF(FD124&lt;&gt;1,0,COUNTIF($B$126:$B$126,EV124)+COUNTIF($D$126:$D$126,EV124))+IF(FE124&lt;&gt;1,0,COUNTIF($B$126:$B$126,EX124)+COUNTIF($D$126:$D$126,EX124)),"")</f>
        <v/>
      </c>
      <c r="FI124" s="274"/>
      <c r="FJ124" s="239" t="str">
        <f>IF(FI124="","",VLOOKUP(FI124,Language!$D$5:$E$100,2,0))</f>
        <v/>
      </c>
      <c r="FK124" s="276"/>
      <c r="FL124" s="239" t="str">
        <f>IF(FK124="","",VLOOKUP(FK124,Language!$D$5:$E$100,2,0))</f>
        <v/>
      </c>
      <c r="FM124" s="299"/>
      <c r="FN124" s="298"/>
      <c r="FO124" s="293"/>
      <c r="FP124" s="293"/>
      <c r="FQ124" s="298">
        <f>COUNTIF(FI$124:FI$124,FI124)+COUNTIF(FK$124:FK$124,FI124)</f>
        <v>0</v>
      </c>
      <c r="FR124" s="298">
        <f>COUNTIF(FI$124:FI$124,FK124)+COUNTIF(FK$124:FK$124,FK124)</f>
        <v>0</v>
      </c>
      <c r="FS124" s="298"/>
      <c r="FT124" s="261" t="str">
        <f>IF(OR(FI124&lt;&gt;"",FK124&lt;&gt;""),IF(FQ124&lt;&gt;1,0,COUNTIF($B$126:$B$126,FI124)+COUNTIF($D$126:$D$126,FI124))+IF(FR124&lt;&gt;1,0,COUNTIF($B$126:$B$126,FK124)+COUNTIF($D$126:$D$126,FK124)),"")</f>
        <v/>
      </c>
      <c r="FV124" s="274"/>
      <c r="FW124" s="239" t="str">
        <f>IF(FV124="","",VLOOKUP(FV124,Language!$D$5:$E$100,2,0))</f>
        <v/>
      </c>
      <c r="FX124" s="276"/>
      <c r="FY124" s="239" t="str">
        <f>IF(FX124="","",VLOOKUP(FX124,Language!$D$5:$E$100,2,0))</f>
        <v/>
      </c>
      <c r="FZ124" s="299"/>
      <c r="GA124" s="298"/>
      <c r="GB124" s="293"/>
      <c r="GC124" s="293"/>
      <c r="GD124" s="298">
        <f>COUNTIF(FV$124:FV$124,FV124)+COUNTIF(FX$124:FX$124,FV124)</f>
        <v>0</v>
      </c>
      <c r="GE124" s="298">
        <f>COUNTIF(FV$124:FV$124,FX124)+COUNTIF(FX$124:FX$124,FX124)</f>
        <v>0</v>
      </c>
      <c r="GF124" s="298"/>
      <c r="GG124" s="261" t="str">
        <f>IF(OR(FV124&lt;&gt;"",FX124&lt;&gt;""),IF(GD124&lt;&gt;1,0,COUNTIF($B$126:$B$126,FV124)+COUNTIF($D$126:$D$126,FV124))+IF(GE124&lt;&gt;1,0,COUNTIF($B$126:$B$126,FX124)+COUNTIF($D$126:$D$126,FX124)),"")</f>
        <v/>
      </c>
      <c r="GI124" s="274"/>
      <c r="GJ124" s="239" t="str">
        <f>IF(GI124="","",VLOOKUP(GI124,Language!$D$5:$E$100,2,0))</f>
        <v/>
      </c>
      <c r="GK124" s="276"/>
      <c r="GL124" s="239" t="str">
        <f>IF(GK124="","",VLOOKUP(GK124,Language!$D$5:$E$100,2,0))</f>
        <v/>
      </c>
      <c r="GM124" s="299"/>
      <c r="GN124" s="298"/>
      <c r="GO124" s="293"/>
      <c r="GP124" s="293"/>
      <c r="GQ124" s="298">
        <f>COUNTIF(GI$124:GI$124,GI124)+COUNTIF(GK$124:GK$124,GI124)</f>
        <v>0</v>
      </c>
      <c r="GR124" s="298">
        <f>COUNTIF(GI$124:GI$124,GK124)+COUNTIF(GK$124:GK$124,GK124)</f>
        <v>0</v>
      </c>
      <c r="GS124" s="298"/>
      <c r="GT124" s="261" t="str">
        <f>IF(OR(GI124&lt;&gt;"",GK124&lt;&gt;""),IF(GQ124&lt;&gt;1,0,COUNTIF($B$126:$B$126,GI124)+COUNTIF($D$126:$D$126,GI124))+IF(GR124&lt;&gt;1,0,COUNTIF($B$126:$B$126,GK124)+COUNTIF($D$126:$D$126,GK124)),"")</f>
        <v/>
      </c>
      <c r="GV124" s="274"/>
      <c r="GW124" s="239" t="str">
        <f>IF(GV124="","",VLOOKUP(GV124,Language!$D$5:$E$100,2,0))</f>
        <v/>
      </c>
      <c r="GX124" s="276"/>
      <c r="GY124" s="239" t="str">
        <f>IF(GX124="","",VLOOKUP(GX124,Language!$D$5:$E$100,2,0))</f>
        <v/>
      </c>
      <c r="GZ124" s="299"/>
      <c r="HA124" s="298"/>
      <c r="HB124" s="293"/>
      <c r="HC124" s="293"/>
      <c r="HD124" s="298">
        <f>COUNTIF(GV$124:GV$124,GV124)+COUNTIF(GX$124:GX$124,GV124)</f>
        <v>0</v>
      </c>
      <c r="HE124" s="298">
        <f>COUNTIF(GV$124:GV$124,GX124)+COUNTIF(GX$124:GX$124,GX124)</f>
        <v>0</v>
      </c>
      <c r="HF124" s="298"/>
      <c r="HG124" s="261" t="str">
        <f>IF(OR(GV124&lt;&gt;"",GX124&lt;&gt;""),IF(HD124&lt;&gt;1,0,COUNTIF($B$126:$B$126,GV124)+COUNTIF($D$126:$D$126,GV124))+IF(HE124&lt;&gt;1,0,COUNTIF($B$126:$B$126,GX124)+COUNTIF($D$126:$D$126,GX124)),"")</f>
        <v/>
      </c>
      <c r="HI124" s="274"/>
      <c r="HJ124" s="239" t="str">
        <f>IF(HI124="","",VLOOKUP(HI124,Language!$D$5:$E$100,2,0))</f>
        <v/>
      </c>
      <c r="HK124" s="276"/>
      <c r="HL124" s="239" t="str">
        <f>IF(HK124="","",VLOOKUP(HK124,Language!$D$5:$E$100,2,0))</f>
        <v/>
      </c>
      <c r="HM124" s="299"/>
      <c r="HN124" s="298"/>
      <c r="HO124" s="293"/>
      <c r="HP124" s="293"/>
      <c r="HQ124" s="298">
        <f>COUNTIF(HI$124:HI$124,HI124)+COUNTIF(HK$124:HK$124,HI124)</f>
        <v>0</v>
      </c>
      <c r="HR124" s="298">
        <f>COUNTIF(HI$124:HI$124,HK124)+COUNTIF(HK$124:HK$124,HK124)</f>
        <v>0</v>
      </c>
      <c r="HS124" s="298"/>
      <c r="HT124" s="261" t="str">
        <f>IF(OR(HI124&lt;&gt;"",HK124&lt;&gt;""),IF(HQ124&lt;&gt;1,0,COUNTIF($B$126:$B$126,HI124)+COUNTIF($D$126:$D$126,HI124))+IF(HR124&lt;&gt;1,0,COUNTIF($B$126:$B$126,HK124)+COUNTIF($D$126:$D$126,HK124)),"")</f>
        <v/>
      </c>
      <c r="HV124" s="274"/>
      <c r="HW124" s="239" t="str">
        <f>IF(HV124="","",VLOOKUP(HV124,Language!$D$5:$E$100,2,0))</f>
        <v/>
      </c>
      <c r="HX124" s="276"/>
      <c r="HY124" s="239" t="str">
        <f>IF(HX124="","",VLOOKUP(HX124,Language!$D$5:$E$100,2,0))</f>
        <v/>
      </c>
      <c r="HZ124" s="299"/>
      <c r="IA124" s="298"/>
      <c r="IB124" s="293"/>
      <c r="IC124" s="293"/>
      <c r="ID124" s="298">
        <f>COUNTIF(HV$124:HV$124,HV124)+COUNTIF(HX$124:HX$124,HV124)</f>
        <v>0</v>
      </c>
      <c r="IE124" s="298">
        <f>COUNTIF(HV$124:HV$124,HX124)+COUNTIF(HX$124:HX$124,HX124)</f>
        <v>0</v>
      </c>
      <c r="IF124" s="298"/>
      <c r="IG124" s="261" t="str">
        <f>IF(OR(HV124&lt;&gt;"",HX124&lt;&gt;""),IF(ID124&lt;&gt;1,0,COUNTIF($B$126:$B$126,HV124)+COUNTIF($D$126:$D$126,HV124))+IF(IE124&lt;&gt;1,0,COUNTIF($B$126:$B$126,HX124)+COUNTIF($D$126:$D$126,HX124)),"")</f>
        <v/>
      </c>
      <c r="II124" s="274"/>
      <c r="IJ124" s="239" t="str">
        <f>IF(II124="","",VLOOKUP(II124,Language!$D$5:$E$100,2,0))</f>
        <v/>
      </c>
      <c r="IK124" s="276"/>
      <c r="IL124" s="239" t="str">
        <f>IF(IK124="","",VLOOKUP(IK124,Language!$D$5:$E$100,2,0))</f>
        <v/>
      </c>
      <c r="IM124" s="299"/>
      <c r="IN124" s="298"/>
      <c r="IO124" s="293"/>
      <c r="IP124" s="293"/>
      <c r="IQ124" s="298">
        <f>COUNTIF(II$124:II$124,II124)+COUNTIF(IK$124:IK$124,II124)</f>
        <v>0</v>
      </c>
      <c r="IR124" s="298">
        <f>COUNTIF(II$124:II$124,IK124)+COUNTIF(IK$124:IK$124,IK124)</f>
        <v>0</v>
      </c>
      <c r="IS124" s="298"/>
      <c r="IT124" s="261" t="str">
        <f>IF(OR(II124&lt;&gt;"",IK124&lt;&gt;""),IF(IQ124&lt;&gt;1,0,COUNTIF($B$126:$B$126,II124)+COUNTIF($D$126:$D$126,II124))+IF(IR124&lt;&gt;1,0,COUNTIF($B$126:$B$126,IK124)+COUNTIF($D$126:$D$126,IK124)),"")</f>
        <v/>
      </c>
      <c r="IV124" s="274"/>
      <c r="IW124" s="239" t="str">
        <f>IF(IV124="","",VLOOKUP(IV124,Language!$D$5:$E$100,2,0))</f>
        <v/>
      </c>
      <c r="IX124" s="276"/>
      <c r="IY124" s="239" t="str">
        <f>IF(IX124="","",VLOOKUP(IX124,Language!$D$5:$E$100,2,0))</f>
        <v/>
      </c>
      <c r="IZ124" s="299"/>
      <c r="JA124" s="298"/>
      <c r="JB124" s="293"/>
      <c r="JC124" s="293"/>
      <c r="JD124" s="298">
        <f>COUNTIF(IV$124:IV$124,IV124)+COUNTIF(IX$124:IX$124,IV124)</f>
        <v>0</v>
      </c>
      <c r="JE124" s="298">
        <f>COUNTIF(IV$124:IV$124,IX124)+COUNTIF(IX$124:IX$124,IX124)</f>
        <v>0</v>
      </c>
      <c r="JF124" s="298"/>
      <c r="JG124" s="261" t="str">
        <f>IF(OR(IV124&lt;&gt;"",IX124&lt;&gt;""),IF(JD124&lt;&gt;1,0,COUNTIF($B$126:$B$126,IV124)+COUNTIF($D$126:$D$126,IV124))+IF(JE124&lt;&gt;1,0,COUNTIF($B$126:$B$126,IX124)+COUNTIF($D$126:$D$126,IX124)),"")</f>
        <v/>
      </c>
      <c r="JI124" s="274"/>
      <c r="JJ124" s="239" t="str">
        <f>IF(JI124="","",VLOOKUP(JI124,Language!$D$5:$E$100,2,0))</f>
        <v/>
      </c>
      <c r="JK124" s="276"/>
      <c r="JL124" s="239" t="str">
        <f>IF(JK124="","",VLOOKUP(JK124,Language!$D$5:$E$100,2,0))</f>
        <v/>
      </c>
      <c r="JM124" s="299"/>
      <c r="JN124" s="298"/>
      <c r="JO124" s="293"/>
      <c r="JP124" s="293"/>
      <c r="JQ124" s="298">
        <f>COUNTIF(JI$124:JI$124,JI124)+COUNTIF(JK$124:JK$124,JI124)</f>
        <v>0</v>
      </c>
      <c r="JR124" s="298">
        <f>COUNTIF(JI$124:JI$124,JK124)+COUNTIF(JK$124:JK$124,JK124)</f>
        <v>0</v>
      </c>
      <c r="JS124" s="298"/>
      <c r="JT124" s="261" t="str">
        <f>IF(OR(JI124&lt;&gt;"",JK124&lt;&gt;""),IF(JQ124&lt;&gt;1,0,COUNTIF($B$126:$B$126,JI124)+COUNTIF($D$126:$D$126,JI124))+IF(JR124&lt;&gt;1,0,COUNTIF($B$126:$B$126,JK124)+COUNTIF($D$126:$D$126,JK124)),"")</f>
        <v/>
      </c>
      <c r="JV124" s="274"/>
      <c r="JW124" s="239" t="str">
        <f>IF(JV124="","",VLOOKUP(JV124,Language!$D$5:$E$100,2,0))</f>
        <v/>
      </c>
      <c r="JX124" s="276"/>
      <c r="JY124" s="239" t="str">
        <f>IF(JX124="","",VLOOKUP(JX124,Language!$D$5:$E$100,2,0))</f>
        <v/>
      </c>
      <c r="JZ124" s="299"/>
      <c r="KA124" s="298"/>
      <c r="KB124" s="293"/>
      <c r="KC124" s="293"/>
      <c r="KD124" s="298">
        <f>COUNTIF(JV$124:JV$124,JV124)+COUNTIF(JX$124:JX$124,JV124)</f>
        <v>0</v>
      </c>
      <c r="KE124" s="298">
        <f>COUNTIF(JV$124:JV$124,JX124)+COUNTIF(JX$124:JX$124,JX124)</f>
        <v>0</v>
      </c>
      <c r="KF124" s="298"/>
      <c r="KG124" s="261" t="str">
        <f>IF(OR(JV124&lt;&gt;"",JX124&lt;&gt;""),IF(KD124&lt;&gt;1,0,COUNTIF($B$126:$B$126,JV124)+COUNTIF($D$126:$D$126,JV124))+IF(KE124&lt;&gt;1,0,COUNTIF($B$126:$B$126,JX124)+COUNTIF($D$126:$D$126,JX124)),"")</f>
        <v/>
      </c>
      <c r="KI124" s="274"/>
      <c r="KJ124" s="239" t="str">
        <f>IF(KI124="","",VLOOKUP(KI124,Language!$D$5:$E$100,2,0))</f>
        <v/>
      </c>
      <c r="KK124" s="276"/>
      <c r="KL124" s="239" t="str">
        <f>IF(KK124="","",VLOOKUP(KK124,Language!$D$5:$E$100,2,0))</f>
        <v/>
      </c>
      <c r="KM124" s="299"/>
      <c r="KN124" s="298"/>
      <c r="KO124" s="293"/>
      <c r="KP124" s="293"/>
      <c r="KQ124" s="298">
        <f>COUNTIF(KI$124:KI$124,KI124)+COUNTIF(KK$124:KK$124,KI124)</f>
        <v>0</v>
      </c>
      <c r="KR124" s="298">
        <f>COUNTIF(KI$124:KI$124,KK124)+COUNTIF(KK$124:KK$124,KK124)</f>
        <v>0</v>
      </c>
      <c r="KS124" s="298"/>
      <c r="KT124" s="261" t="str">
        <f>IF(OR(KI124&lt;&gt;"",KK124&lt;&gt;""),IF(KQ124&lt;&gt;1,0,COUNTIF($B$126:$B$126,KI124)+COUNTIF($D$126:$D$126,KI124))+IF(KR124&lt;&gt;1,0,COUNTIF($B$126:$B$126,KK124)+COUNTIF($D$126:$D$126,KK124)),"")</f>
        <v/>
      </c>
      <c r="KV124" s="274"/>
      <c r="KW124" s="239" t="str">
        <f>IF(KV124="","",VLOOKUP(KV124,Language!$D$5:$E$100,2,0))</f>
        <v/>
      </c>
      <c r="KX124" s="276"/>
      <c r="KY124" s="239" t="str">
        <f>IF(KX124="","",VLOOKUP(KX124,Language!$D$5:$E$100,2,0))</f>
        <v/>
      </c>
      <c r="KZ124" s="299"/>
      <c r="LA124" s="298"/>
      <c r="LB124" s="293"/>
      <c r="LC124" s="293"/>
      <c r="LD124" s="298">
        <f>COUNTIF(KV$124:KV$124,KV124)+COUNTIF(KX$124:KX$124,KV124)</f>
        <v>0</v>
      </c>
      <c r="LE124" s="298">
        <f>COUNTIF(KV$124:KV$124,KX124)+COUNTIF(KX$124:KX$124,KX124)</f>
        <v>0</v>
      </c>
      <c r="LF124" s="298"/>
      <c r="LG124" s="261" t="str">
        <f>IF(OR(KV124&lt;&gt;"",KX124&lt;&gt;""),IF(LD124&lt;&gt;1,0,COUNTIF($B$126:$B$126,KV124)+COUNTIF($D$126:$D$126,KV124))+IF(LE124&lt;&gt;1,0,COUNTIF($B$126:$B$126,KX124)+COUNTIF($D$126:$D$126,KX124)),"")</f>
        <v/>
      </c>
      <c r="LI124" s="274"/>
      <c r="LJ124" s="239" t="str">
        <f>IF(LI124="","",VLOOKUP(LI124,Language!$D$5:$E$100,2,0))</f>
        <v/>
      </c>
      <c r="LK124" s="276"/>
      <c r="LL124" s="239" t="str">
        <f>IF(LK124="","",VLOOKUP(LK124,Language!$D$5:$E$100,2,0))</f>
        <v/>
      </c>
      <c r="LM124" s="299"/>
      <c r="LN124" s="298"/>
      <c r="LO124" s="293"/>
      <c r="LP124" s="293"/>
      <c r="LQ124" s="298">
        <f>COUNTIF(LI$124:LI$124,LI124)+COUNTIF(LK$124:LK$124,LI124)</f>
        <v>0</v>
      </c>
      <c r="LR124" s="298">
        <f>COUNTIF(LI$124:LI$124,LK124)+COUNTIF(LK$124:LK$124,LK124)</f>
        <v>0</v>
      </c>
      <c r="LS124" s="298"/>
      <c r="LT124" s="261" t="str">
        <f>IF(OR(LI124&lt;&gt;"",LK124&lt;&gt;""),IF(LQ124&lt;&gt;1,0,COUNTIF($B$126:$B$126,LI124)+COUNTIF($D$126:$D$126,LI124))+IF(LR124&lt;&gt;1,0,COUNTIF($B$126:$B$126,LK124)+COUNTIF($D$126:$D$126,LK124)),"")</f>
        <v/>
      </c>
      <c r="LV124" s="274"/>
      <c r="LW124" s="239" t="str">
        <f>IF(LV124="","",VLOOKUP(LV124,Language!$D$5:$E$100,2,0))</f>
        <v/>
      </c>
      <c r="LX124" s="276"/>
      <c r="LY124" s="239" t="str">
        <f>IF(LX124="","",VLOOKUP(LX124,Language!$D$5:$E$100,2,0))</f>
        <v/>
      </c>
      <c r="LZ124" s="299"/>
      <c r="MA124" s="298"/>
      <c r="MB124" s="293"/>
      <c r="MC124" s="293"/>
      <c r="MD124" s="298">
        <f>COUNTIF(LV$124:LV$124,LV124)+COUNTIF(LX$124:LX$124,LV124)</f>
        <v>0</v>
      </c>
      <c r="ME124" s="298">
        <f>COUNTIF(LV$124:LV$124,LX124)+COUNTIF(LX$124:LX$124,LX124)</f>
        <v>0</v>
      </c>
      <c r="MF124" s="298"/>
      <c r="MG124" s="261" t="str">
        <f>IF(OR(LV124&lt;&gt;"",LX124&lt;&gt;""),IF(MD124&lt;&gt;1,0,COUNTIF($B$126:$B$126,LV124)+COUNTIF($D$126:$D$126,LV124))+IF(ME124&lt;&gt;1,0,COUNTIF($B$126:$B$126,LX124)+COUNTIF($D$126:$D$126,LX124)),"")</f>
        <v/>
      </c>
    </row>
    <row r="125" spans="1:345" ht="24" customHeight="1" x14ac:dyDescent="0.25">
      <c r="B125" s="247" t="str">
        <f>Language!$E$219</f>
        <v>Final</v>
      </c>
      <c r="C125" s="248"/>
      <c r="D125" s="253"/>
      <c r="E125" s="250"/>
      <c r="F125" s="254"/>
      <c r="G125" s="255"/>
      <c r="I125" s="247" t="str">
        <f>$B123</f>
        <v>Third place</v>
      </c>
      <c r="J125" s="249"/>
      <c r="K125" s="249"/>
      <c r="L125" s="250"/>
      <c r="M125" s="279"/>
      <c r="N125" s="280"/>
      <c r="O125" s="251"/>
      <c r="P125" s="263"/>
      <c r="Q125" s="250"/>
      <c r="R125" s="250"/>
      <c r="S125" s="250"/>
      <c r="T125" s="264"/>
      <c r="V125" s="247" t="str">
        <f>$B123</f>
        <v>Third place</v>
      </c>
      <c r="W125" s="249"/>
      <c r="X125" s="249"/>
      <c r="Y125" s="250"/>
      <c r="Z125" s="279"/>
      <c r="AA125" s="280"/>
      <c r="AB125" s="251"/>
      <c r="AC125" s="263"/>
      <c r="AD125" s="250"/>
      <c r="AE125" s="250"/>
      <c r="AF125" s="250"/>
      <c r="AG125" s="264"/>
      <c r="AI125" s="247" t="str">
        <f>$B123</f>
        <v>Third place</v>
      </c>
      <c r="AJ125" s="249"/>
      <c r="AK125" s="249"/>
      <c r="AL125" s="250"/>
      <c r="AM125" s="279"/>
      <c r="AN125" s="280"/>
      <c r="AO125" s="251"/>
      <c r="AP125" s="263"/>
      <c r="AQ125" s="250"/>
      <c r="AR125" s="250"/>
      <c r="AS125" s="250"/>
      <c r="AT125" s="264"/>
      <c r="AV125" s="247" t="str">
        <f>$B123</f>
        <v>Third place</v>
      </c>
      <c r="AW125" s="249"/>
      <c r="AX125" s="249"/>
      <c r="AY125" s="250"/>
      <c r="AZ125" s="279"/>
      <c r="BA125" s="280"/>
      <c r="BB125" s="251"/>
      <c r="BC125" s="263"/>
      <c r="BD125" s="250"/>
      <c r="BE125" s="250"/>
      <c r="BF125" s="250"/>
      <c r="BG125" s="264"/>
      <c r="BI125" s="247" t="str">
        <f>$B123</f>
        <v>Third place</v>
      </c>
      <c r="BJ125" s="249"/>
      <c r="BK125" s="249"/>
      <c r="BL125" s="250"/>
      <c r="BM125" s="279"/>
      <c r="BN125" s="280"/>
      <c r="BO125" s="251"/>
      <c r="BP125" s="263"/>
      <c r="BQ125" s="250"/>
      <c r="BR125" s="250"/>
      <c r="BS125" s="250"/>
      <c r="BT125" s="264"/>
      <c r="BV125" s="247" t="str">
        <f>$B123</f>
        <v>Third place</v>
      </c>
      <c r="BW125" s="249"/>
      <c r="BX125" s="249"/>
      <c r="BY125" s="250"/>
      <c r="BZ125" s="279"/>
      <c r="CA125" s="280"/>
      <c r="CB125" s="251"/>
      <c r="CC125" s="263"/>
      <c r="CD125" s="250"/>
      <c r="CE125" s="250"/>
      <c r="CF125" s="250"/>
      <c r="CG125" s="264"/>
      <c r="CI125" s="247" t="str">
        <f>$B123</f>
        <v>Third place</v>
      </c>
      <c r="CJ125" s="249"/>
      <c r="CK125" s="249"/>
      <c r="CL125" s="250"/>
      <c r="CM125" s="279"/>
      <c r="CN125" s="280"/>
      <c r="CO125" s="251"/>
      <c r="CP125" s="263"/>
      <c r="CQ125" s="250"/>
      <c r="CR125" s="250"/>
      <c r="CS125" s="250"/>
      <c r="CT125" s="264"/>
      <c r="CV125" s="247" t="str">
        <f>$B123</f>
        <v>Third place</v>
      </c>
      <c r="CW125" s="249"/>
      <c r="CX125" s="249"/>
      <c r="CY125" s="250"/>
      <c r="CZ125" s="279"/>
      <c r="DA125" s="280"/>
      <c r="DB125" s="251"/>
      <c r="DC125" s="263"/>
      <c r="DD125" s="250"/>
      <c r="DE125" s="250"/>
      <c r="DF125" s="250"/>
      <c r="DG125" s="264"/>
      <c r="DI125" s="247" t="str">
        <f>$B123</f>
        <v>Third place</v>
      </c>
      <c r="DJ125" s="249"/>
      <c r="DK125" s="249"/>
      <c r="DL125" s="250"/>
      <c r="DM125" s="279"/>
      <c r="DN125" s="280"/>
      <c r="DO125" s="251"/>
      <c r="DP125" s="263"/>
      <c r="DQ125" s="250"/>
      <c r="DR125" s="250"/>
      <c r="DS125" s="250"/>
      <c r="DT125" s="264"/>
      <c r="DV125" s="247" t="str">
        <f>$B123</f>
        <v>Third place</v>
      </c>
      <c r="DW125" s="249"/>
      <c r="DX125" s="249"/>
      <c r="DY125" s="250"/>
      <c r="DZ125" s="279"/>
      <c r="EA125" s="280"/>
      <c r="EB125" s="251"/>
      <c r="EC125" s="263"/>
      <c r="ED125" s="250"/>
      <c r="EE125" s="250"/>
      <c r="EF125" s="250"/>
      <c r="EG125" s="264"/>
      <c r="EI125" s="247" t="str">
        <f>$B123</f>
        <v>Third place</v>
      </c>
      <c r="EJ125" s="249"/>
      <c r="EK125" s="249"/>
      <c r="EL125" s="250"/>
      <c r="EM125" s="279"/>
      <c r="EN125" s="280"/>
      <c r="EO125" s="251"/>
      <c r="EP125" s="263"/>
      <c r="EQ125" s="250"/>
      <c r="ER125" s="250"/>
      <c r="ES125" s="250"/>
      <c r="ET125" s="264"/>
      <c r="EV125" s="247" t="str">
        <f>$B123</f>
        <v>Third place</v>
      </c>
      <c r="EW125" s="249"/>
      <c r="EX125" s="249"/>
      <c r="EY125" s="250"/>
      <c r="EZ125" s="279"/>
      <c r="FA125" s="280"/>
      <c r="FB125" s="251"/>
      <c r="FC125" s="263"/>
      <c r="FD125" s="250"/>
      <c r="FE125" s="250"/>
      <c r="FF125" s="250"/>
      <c r="FG125" s="264"/>
      <c r="FI125" s="247" t="str">
        <f>$B123</f>
        <v>Third place</v>
      </c>
      <c r="FJ125" s="249"/>
      <c r="FK125" s="249"/>
      <c r="FL125" s="250"/>
      <c r="FM125" s="279"/>
      <c r="FN125" s="280"/>
      <c r="FO125" s="251"/>
      <c r="FP125" s="263"/>
      <c r="FQ125" s="250"/>
      <c r="FR125" s="250"/>
      <c r="FS125" s="250"/>
      <c r="FT125" s="264"/>
      <c r="FV125" s="247" t="str">
        <f>$B123</f>
        <v>Third place</v>
      </c>
      <c r="FW125" s="249"/>
      <c r="FX125" s="249"/>
      <c r="FY125" s="250"/>
      <c r="FZ125" s="279"/>
      <c r="GA125" s="280"/>
      <c r="GB125" s="251"/>
      <c r="GC125" s="263"/>
      <c r="GD125" s="250"/>
      <c r="GE125" s="250"/>
      <c r="GF125" s="250"/>
      <c r="GG125" s="264"/>
      <c r="GI125" s="247" t="str">
        <f>$B123</f>
        <v>Third place</v>
      </c>
      <c r="GJ125" s="249"/>
      <c r="GK125" s="249"/>
      <c r="GL125" s="250"/>
      <c r="GM125" s="279"/>
      <c r="GN125" s="280"/>
      <c r="GO125" s="251"/>
      <c r="GP125" s="263"/>
      <c r="GQ125" s="250"/>
      <c r="GR125" s="250"/>
      <c r="GS125" s="250"/>
      <c r="GT125" s="264"/>
      <c r="GV125" s="247" t="str">
        <f>$B123</f>
        <v>Third place</v>
      </c>
      <c r="GW125" s="249"/>
      <c r="GX125" s="249"/>
      <c r="GY125" s="250"/>
      <c r="GZ125" s="279"/>
      <c r="HA125" s="280"/>
      <c r="HB125" s="251"/>
      <c r="HC125" s="263"/>
      <c r="HD125" s="250"/>
      <c r="HE125" s="250"/>
      <c r="HF125" s="250"/>
      <c r="HG125" s="264"/>
      <c r="HI125" s="247" t="str">
        <f>$B123</f>
        <v>Third place</v>
      </c>
      <c r="HJ125" s="249"/>
      <c r="HK125" s="249"/>
      <c r="HL125" s="250"/>
      <c r="HM125" s="279"/>
      <c r="HN125" s="280"/>
      <c r="HO125" s="251"/>
      <c r="HP125" s="263"/>
      <c r="HQ125" s="250"/>
      <c r="HR125" s="250"/>
      <c r="HS125" s="250"/>
      <c r="HT125" s="264"/>
      <c r="HV125" s="247" t="str">
        <f>$B123</f>
        <v>Third place</v>
      </c>
      <c r="HW125" s="249"/>
      <c r="HX125" s="249"/>
      <c r="HY125" s="250"/>
      <c r="HZ125" s="279"/>
      <c r="IA125" s="280"/>
      <c r="IB125" s="251"/>
      <c r="IC125" s="263"/>
      <c r="ID125" s="250"/>
      <c r="IE125" s="250"/>
      <c r="IF125" s="250"/>
      <c r="IG125" s="264"/>
      <c r="II125" s="247" t="str">
        <f>$B123</f>
        <v>Third place</v>
      </c>
      <c r="IJ125" s="249"/>
      <c r="IK125" s="249"/>
      <c r="IL125" s="250"/>
      <c r="IM125" s="279"/>
      <c r="IN125" s="280"/>
      <c r="IO125" s="251"/>
      <c r="IP125" s="263"/>
      <c r="IQ125" s="250"/>
      <c r="IR125" s="250"/>
      <c r="IS125" s="250"/>
      <c r="IT125" s="264"/>
      <c r="IV125" s="247" t="str">
        <f>$B123</f>
        <v>Third place</v>
      </c>
      <c r="IW125" s="249"/>
      <c r="IX125" s="249"/>
      <c r="IY125" s="250"/>
      <c r="IZ125" s="279"/>
      <c r="JA125" s="280"/>
      <c r="JB125" s="251"/>
      <c r="JC125" s="263"/>
      <c r="JD125" s="250"/>
      <c r="JE125" s="250"/>
      <c r="JF125" s="250"/>
      <c r="JG125" s="264"/>
      <c r="JI125" s="247" t="str">
        <f>$B123</f>
        <v>Third place</v>
      </c>
      <c r="JJ125" s="249"/>
      <c r="JK125" s="249"/>
      <c r="JL125" s="250"/>
      <c r="JM125" s="279"/>
      <c r="JN125" s="280"/>
      <c r="JO125" s="251"/>
      <c r="JP125" s="263"/>
      <c r="JQ125" s="250"/>
      <c r="JR125" s="250"/>
      <c r="JS125" s="250"/>
      <c r="JT125" s="264"/>
      <c r="JV125" s="247" t="str">
        <f>$B123</f>
        <v>Third place</v>
      </c>
      <c r="JW125" s="249"/>
      <c r="JX125" s="249"/>
      <c r="JY125" s="250"/>
      <c r="JZ125" s="279"/>
      <c r="KA125" s="280"/>
      <c r="KB125" s="251"/>
      <c r="KC125" s="263"/>
      <c r="KD125" s="250"/>
      <c r="KE125" s="250"/>
      <c r="KF125" s="250"/>
      <c r="KG125" s="264"/>
      <c r="KI125" s="247" t="str">
        <f>$B123</f>
        <v>Third place</v>
      </c>
      <c r="KJ125" s="249"/>
      <c r="KK125" s="249"/>
      <c r="KL125" s="250"/>
      <c r="KM125" s="279"/>
      <c r="KN125" s="280"/>
      <c r="KO125" s="251"/>
      <c r="KP125" s="263"/>
      <c r="KQ125" s="250"/>
      <c r="KR125" s="250"/>
      <c r="KS125" s="250"/>
      <c r="KT125" s="264"/>
      <c r="KV125" s="247" t="str">
        <f>$B123</f>
        <v>Third place</v>
      </c>
      <c r="KW125" s="249"/>
      <c r="KX125" s="249"/>
      <c r="KY125" s="250"/>
      <c r="KZ125" s="279"/>
      <c r="LA125" s="280"/>
      <c r="LB125" s="251"/>
      <c r="LC125" s="263"/>
      <c r="LD125" s="250"/>
      <c r="LE125" s="250"/>
      <c r="LF125" s="250"/>
      <c r="LG125" s="264"/>
      <c r="LI125" s="247" t="str">
        <f>$B123</f>
        <v>Third place</v>
      </c>
      <c r="LJ125" s="249"/>
      <c r="LK125" s="249"/>
      <c r="LL125" s="250"/>
      <c r="LM125" s="279"/>
      <c r="LN125" s="280"/>
      <c r="LO125" s="251"/>
      <c r="LP125" s="263"/>
      <c r="LQ125" s="250"/>
      <c r="LR125" s="250"/>
      <c r="LS125" s="250"/>
      <c r="LT125" s="264"/>
      <c r="LV125" s="247" t="str">
        <f>$B123</f>
        <v>Third place</v>
      </c>
      <c r="LW125" s="249"/>
      <c r="LX125" s="249"/>
      <c r="LY125" s="250"/>
      <c r="LZ125" s="279"/>
      <c r="MA125" s="280"/>
      <c r="MB125" s="251"/>
      <c r="MC125" s="263"/>
      <c r="MD125" s="250"/>
      <c r="ME125" s="250"/>
      <c r="MF125" s="250"/>
      <c r="MG125" s="264"/>
    </row>
    <row r="126" spans="1:345" ht="16.5" thickBot="1" x14ac:dyDescent="0.3">
      <c r="B126" s="243" t="str">
        <f>IF(C126="","",INDEX(Groups!$C$7:$C$65,MATCH(C126,Groups!$D$7:$D$65,0)))</f>
        <v/>
      </c>
      <c r="C126" s="244" t="str">
        <f>'World Cup'!$L$98</f>
        <v/>
      </c>
      <c r="D126" s="245" t="str">
        <f>IF(E126="","",INDEX(Groups!$C$7:$C$65,MATCH(E126,Groups!$D$7:$D$65,0)))</f>
        <v/>
      </c>
      <c r="E126" s="246" t="str">
        <f>'World Cup'!$N$98</f>
        <v/>
      </c>
      <c r="F126" s="352" t="str">
        <f>IF(AND('World Cup'!$L$99&lt;&gt;"",'World Cup'!$N$99&lt;&gt;""),'World Cup'!$L$99+IF(AND('World Cup'!$L$101&lt;&gt;"",'World Cup'!$N$101&lt;&gt;"",'World Cup'!$L$99='World Cup'!$N$99),'World Cup'!$L$101,0),"")</f>
        <v/>
      </c>
      <c r="G126" s="353" t="str">
        <f>IF(AND('World Cup'!$L$99&lt;&gt;"",'World Cup'!$N$99&lt;&gt;""),'World Cup'!$N$99+IF(AND('World Cup'!$L$101&lt;&gt;"",'World Cup'!$N$101&lt;&gt;"",'World Cup'!$L$99='World Cup'!$N$99),'World Cup'!$N$101,0),"")</f>
        <v/>
      </c>
      <c r="I126" s="274"/>
      <c r="J126" s="239" t="str">
        <f>IF(I126="","",VLOOKUP(I126,Language!$D$5:$E$100,2,0))</f>
        <v/>
      </c>
      <c r="K126" s="299"/>
      <c r="L126" s="301"/>
      <c r="M126" s="404"/>
      <c r="N126" s="298"/>
      <c r="O126" s="300" t="str">
        <f>IF(($F124&lt;&gt;"")*($G124&lt;&gt;"")*(I126&lt;&gt;""),($F124&gt;$G124)*($B124=I126)+($F124&lt;$G124)*($D124=I126),"")</f>
        <v/>
      </c>
      <c r="P126" s="299"/>
      <c r="Q126" s="301">
        <f>COUNTIF(I$99:I$101,I126)+COUNTIF(K$99:K$101,I126)</f>
        <v>0</v>
      </c>
      <c r="R126" s="301">
        <f>COUNTIF(I$99:I$101,K126)+COUNTIF(K$99:K$101,K126)</f>
        <v>0</v>
      </c>
      <c r="S126" s="298"/>
      <c r="T126" s="315"/>
      <c r="V126" s="274"/>
      <c r="W126" s="239" t="str">
        <f>IF(V126="","",VLOOKUP(V126,Language!$D$5:$E$100,2,0))</f>
        <v/>
      </c>
      <c r="X126" s="299"/>
      <c r="Y126" s="301"/>
      <c r="Z126" s="404"/>
      <c r="AA126" s="298"/>
      <c r="AB126" s="300" t="str">
        <f>IF(($F124&lt;&gt;"")*($G124&lt;&gt;"")*(V126&lt;&gt;""),($F124&gt;$G124)*($B124=V126)+($F124&lt;$G124)*($D124=V126),"")</f>
        <v/>
      </c>
      <c r="AC126" s="299"/>
      <c r="AD126" s="301">
        <f>COUNTIF(V$99:V$101,V126)+COUNTIF(X$99:X$101,V126)</f>
        <v>0</v>
      </c>
      <c r="AE126" s="301">
        <f>COUNTIF(V$99:V$101,X126)+COUNTIF(X$99:X$101,X126)</f>
        <v>0</v>
      </c>
      <c r="AF126" s="298"/>
      <c r="AG126" s="315"/>
      <c r="AI126" s="274"/>
      <c r="AJ126" s="239" t="str">
        <f>IF(AI126="","",VLOOKUP(AI126,Language!$D$5:$E$100,2,0))</f>
        <v/>
      </c>
      <c r="AK126" s="299"/>
      <c r="AL126" s="301"/>
      <c r="AM126" s="404"/>
      <c r="AN126" s="298"/>
      <c r="AO126" s="300" t="str">
        <f>IF(($F124&lt;&gt;"")*($G124&lt;&gt;"")*(AI126&lt;&gt;""),($F124&gt;$G124)*($B124=AI126)+($F124&lt;$G124)*($D124=AI126),"")</f>
        <v/>
      </c>
      <c r="AP126" s="299"/>
      <c r="AQ126" s="301">
        <f>COUNTIF(AI$99:AI$101,AI126)+COUNTIF(AK$99:AK$101,AI126)</f>
        <v>0</v>
      </c>
      <c r="AR126" s="301">
        <f>COUNTIF(AI$99:AI$101,AK126)+COUNTIF(AK$99:AK$101,AK126)</f>
        <v>0</v>
      </c>
      <c r="AS126" s="298"/>
      <c r="AT126" s="315"/>
      <c r="AV126" s="274"/>
      <c r="AW126" s="239" t="str">
        <f>IF(AV126="","",VLOOKUP(AV126,Language!$D$5:$E$100,2,0))</f>
        <v/>
      </c>
      <c r="AX126" s="299"/>
      <c r="AY126" s="301"/>
      <c r="AZ126" s="404"/>
      <c r="BA126" s="298"/>
      <c r="BB126" s="300" t="str">
        <f>IF(($F124&lt;&gt;"")*($G124&lt;&gt;"")*(AV126&lt;&gt;""),($F124&gt;$G124)*($B124=AV126)+($F124&lt;$G124)*($D124=AV126),"")</f>
        <v/>
      </c>
      <c r="BC126" s="299"/>
      <c r="BD126" s="301">
        <f>COUNTIF(AV$99:AV$101,AV126)+COUNTIF(AX$99:AX$101,AV126)</f>
        <v>0</v>
      </c>
      <c r="BE126" s="301">
        <f>COUNTIF(AV$99:AV$101,AX126)+COUNTIF(AX$99:AX$101,AX126)</f>
        <v>0</v>
      </c>
      <c r="BF126" s="298"/>
      <c r="BG126" s="315"/>
      <c r="BI126" s="274"/>
      <c r="BJ126" s="239" t="str">
        <f>IF(BI126="","",VLOOKUP(BI126,Language!$D$5:$E$100,2,0))</f>
        <v/>
      </c>
      <c r="BK126" s="299"/>
      <c r="BL126" s="301"/>
      <c r="BM126" s="404"/>
      <c r="BN126" s="298"/>
      <c r="BO126" s="300" t="str">
        <f>IF(($F124&lt;&gt;"")*($G124&lt;&gt;"")*(BI126&lt;&gt;""),($F124&gt;$G124)*($B124=BI126)+($F124&lt;$G124)*($D124=BI126),"")</f>
        <v/>
      </c>
      <c r="BP126" s="299"/>
      <c r="BQ126" s="301">
        <f>COUNTIF(BI$99:BI$101,BI126)+COUNTIF(BK$99:BK$101,BI126)</f>
        <v>0</v>
      </c>
      <c r="BR126" s="301">
        <f>COUNTIF(BI$99:BI$101,BK126)+COUNTIF(BK$99:BK$101,BK126)</f>
        <v>0</v>
      </c>
      <c r="BS126" s="298"/>
      <c r="BT126" s="315"/>
      <c r="BV126" s="274"/>
      <c r="BW126" s="239" t="str">
        <f>IF(BV126="","",VLOOKUP(BV126,Language!$D$5:$E$100,2,0))</f>
        <v/>
      </c>
      <c r="BX126" s="299"/>
      <c r="BY126" s="301"/>
      <c r="BZ126" s="404"/>
      <c r="CA126" s="298"/>
      <c r="CB126" s="300" t="str">
        <f>IF(($F124&lt;&gt;"")*($G124&lt;&gt;"")*(BV126&lt;&gt;""),($F124&gt;$G124)*($B124=BV126)+($F124&lt;$G124)*($D124=BV126),"")</f>
        <v/>
      </c>
      <c r="CC126" s="299"/>
      <c r="CD126" s="301">
        <f>COUNTIF(BV$99:BV$101,BV126)+COUNTIF(BX$99:BX$101,BV126)</f>
        <v>0</v>
      </c>
      <c r="CE126" s="301">
        <f>COUNTIF(BV$99:BV$101,BX126)+COUNTIF(BX$99:BX$101,BX126)</f>
        <v>0</v>
      </c>
      <c r="CF126" s="298"/>
      <c r="CG126" s="315"/>
      <c r="CI126" s="274"/>
      <c r="CJ126" s="239" t="str">
        <f>IF(CI126="","",VLOOKUP(CI126,Language!$D$5:$E$100,2,0))</f>
        <v/>
      </c>
      <c r="CK126" s="299"/>
      <c r="CL126" s="301"/>
      <c r="CM126" s="404"/>
      <c r="CN126" s="298"/>
      <c r="CO126" s="300" t="str">
        <f>IF(($F124&lt;&gt;"")*($G124&lt;&gt;"")*(CI126&lt;&gt;""),($F124&gt;$G124)*($B124=CI126)+($F124&lt;$G124)*($D124=CI126),"")</f>
        <v/>
      </c>
      <c r="CP126" s="299"/>
      <c r="CQ126" s="301">
        <f>COUNTIF(CI$99:CI$101,CI126)+COUNTIF(CK$99:CK$101,CI126)</f>
        <v>0</v>
      </c>
      <c r="CR126" s="301">
        <f>COUNTIF(CI$99:CI$101,CK126)+COUNTIF(CK$99:CK$101,CK126)</f>
        <v>0</v>
      </c>
      <c r="CS126" s="298"/>
      <c r="CT126" s="315"/>
      <c r="CV126" s="274"/>
      <c r="CW126" s="239" t="str">
        <f>IF(CV126="","",VLOOKUP(CV126,Language!$D$5:$E$100,2,0))</f>
        <v/>
      </c>
      <c r="CX126" s="299"/>
      <c r="CY126" s="301"/>
      <c r="CZ126" s="404"/>
      <c r="DA126" s="298"/>
      <c r="DB126" s="300" t="str">
        <f>IF(($F124&lt;&gt;"")*($G124&lt;&gt;"")*(CV126&lt;&gt;""),($F124&gt;$G124)*($B124=CV126)+($F124&lt;$G124)*($D124=CV126),"")</f>
        <v/>
      </c>
      <c r="DC126" s="299"/>
      <c r="DD126" s="301">
        <f>COUNTIF(CV$99:CV$101,CV126)+COUNTIF(CX$99:CX$101,CV126)</f>
        <v>0</v>
      </c>
      <c r="DE126" s="301">
        <f>COUNTIF(CV$99:CV$101,CX126)+COUNTIF(CX$99:CX$101,CX126)</f>
        <v>0</v>
      </c>
      <c r="DF126" s="298"/>
      <c r="DG126" s="315"/>
      <c r="DI126" s="274"/>
      <c r="DJ126" s="239" t="str">
        <f>IF(DI126="","",VLOOKUP(DI126,Language!$D$5:$E$100,2,0))</f>
        <v/>
      </c>
      <c r="DK126" s="299"/>
      <c r="DL126" s="301"/>
      <c r="DM126" s="404"/>
      <c r="DN126" s="298"/>
      <c r="DO126" s="300" t="str">
        <f>IF(($F124&lt;&gt;"")*($G124&lt;&gt;"")*(DI126&lt;&gt;""),($F124&gt;$G124)*($B124=DI126)+($F124&lt;$G124)*($D124=DI126),"")</f>
        <v/>
      </c>
      <c r="DP126" s="299"/>
      <c r="DQ126" s="301">
        <f>COUNTIF(DI$99:DI$101,DI126)+COUNTIF(DK$99:DK$101,DI126)</f>
        <v>0</v>
      </c>
      <c r="DR126" s="301">
        <f>COUNTIF(DI$99:DI$101,DK126)+COUNTIF(DK$99:DK$101,DK126)</f>
        <v>0</v>
      </c>
      <c r="DS126" s="298"/>
      <c r="DT126" s="315"/>
      <c r="DV126" s="274"/>
      <c r="DW126" s="239" t="str">
        <f>IF(DV126="","",VLOOKUP(DV126,Language!$D$5:$E$100,2,0))</f>
        <v/>
      </c>
      <c r="DX126" s="299"/>
      <c r="DY126" s="301"/>
      <c r="DZ126" s="404"/>
      <c r="EA126" s="298"/>
      <c r="EB126" s="300" t="str">
        <f>IF(($F124&lt;&gt;"")*($G124&lt;&gt;"")*(DV126&lt;&gt;""),($F124&gt;$G124)*($B124=DV126)+($F124&lt;$G124)*($D124=DV126),"")</f>
        <v/>
      </c>
      <c r="EC126" s="299"/>
      <c r="ED126" s="301">
        <f>COUNTIF(DV$99:DV$101,DV126)+COUNTIF(DX$99:DX$101,DV126)</f>
        <v>0</v>
      </c>
      <c r="EE126" s="301">
        <f>COUNTIF(DV$99:DV$101,DX126)+COUNTIF(DX$99:DX$101,DX126)</f>
        <v>0</v>
      </c>
      <c r="EF126" s="298"/>
      <c r="EG126" s="315"/>
      <c r="EI126" s="274"/>
      <c r="EJ126" s="239" t="str">
        <f>IF(EI126="","",VLOOKUP(EI126,Language!$D$5:$E$100,2,0))</f>
        <v/>
      </c>
      <c r="EK126" s="299"/>
      <c r="EL126" s="301"/>
      <c r="EM126" s="404"/>
      <c r="EN126" s="298"/>
      <c r="EO126" s="300" t="str">
        <f>IF(($F124&lt;&gt;"")*($G124&lt;&gt;"")*(EI126&lt;&gt;""),($F124&gt;$G124)*($B124=EI126)+($F124&lt;$G124)*($D124=EI126),"")</f>
        <v/>
      </c>
      <c r="EP126" s="299"/>
      <c r="EQ126" s="301">
        <f>COUNTIF(EI$99:EI$101,EI126)+COUNTIF(EK$99:EK$101,EI126)</f>
        <v>0</v>
      </c>
      <c r="ER126" s="301">
        <f>COUNTIF(EI$99:EI$101,EK126)+COUNTIF(EK$99:EK$101,EK126)</f>
        <v>0</v>
      </c>
      <c r="ES126" s="298"/>
      <c r="ET126" s="315"/>
      <c r="EV126" s="274"/>
      <c r="EW126" s="239" t="str">
        <f>IF(EV126="","",VLOOKUP(EV126,Language!$D$5:$E$100,2,0))</f>
        <v/>
      </c>
      <c r="EX126" s="299"/>
      <c r="EY126" s="301"/>
      <c r="EZ126" s="404"/>
      <c r="FA126" s="298"/>
      <c r="FB126" s="300" t="str">
        <f>IF(($F124&lt;&gt;"")*($G124&lt;&gt;"")*(EV126&lt;&gt;""),($F124&gt;$G124)*($B124=EV126)+($F124&lt;$G124)*($D124=EV126),"")</f>
        <v/>
      </c>
      <c r="FC126" s="299"/>
      <c r="FD126" s="301">
        <f>COUNTIF(EV$99:EV$101,EV126)+COUNTIF(EX$99:EX$101,EV126)</f>
        <v>0</v>
      </c>
      <c r="FE126" s="301">
        <f>COUNTIF(EV$99:EV$101,EX126)+COUNTIF(EX$99:EX$101,EX126)</f>
        <v>0</v>
      </c>
      <c r="FF126" s="298"/>
      <c r="FG126" s="315"/>
      <c r="FI126" s="274"/>
      <c r="FJ126" s="239" t="str">
        <f>IF(FI126="","",VLOOKUP(FI126,Language!$D$5:$E$100,2,0))</f>
        <v/>
      </c>
      <c r="FK126" s="299"/>
      <c r="FL126" s="301"/>
      <c r="FM126" s="404"/>
      <c r="FN126" s="298"/>
      <c r="FO126" s="300" t="str">
        <f>IF(($F124&lt;&gt;"")*($G124&lt;&gt;"")*(FI126&lt;&gt;""),($F124&gt;$G124)*($B124=FI126)+($F124&lt;$G124)*($D124=FI126),"")</f>
        <v/>
      </c>
      <c r="FP126" s="299"/>
      <c r="FQ126" s="301">
        <f>COUNTIF(FI$99:FI$101,FI126)+COUNTIF(FK$99:FK$101,FI126)</f>
        <v>0</v>
      </c>
      <c r="FR126" s="301">
        <f>COUNTIF(FI$99:FI$101,FK126)+COUNTIF(FK$99:FK$101,FK126)</f>
        <v>0</v>
      </c>
      <c r="FS126" s="298"/>
      <c r="FT126" s="315"/>
      <c r="FV126" s="274"/>
      <c r="FW126" s="239" t="str">
        <f>IF(FV126="","",VLOOKUP(FV126,Language!$D$5:$E$100,2,0))</f>
        <v/>
      </c>
      <c r="FX126" s="299"/>
      <c r="FY126" s="301"/>
      <c r="FZ126" s="404"/>
      <c r="GA126" s="298"/>
      <c r="GB126" s="300" t="str">
        <f>IF(($F124&lt;&gt;"")*($G124&lt;&gt;"")*(FV126&lt;&gt;""),($F124&gt;$G124)*($B124=FV126)+($F124&lt;$G124)*($D124=FV126),"")</f>
        <v/>
      </c>
      <c r="GC126" s="299"/>
      <c r="GD126" s="301">
        <f>COUNTIF(FV$99:FV$101,FV126)+COUNTIF(FX$99:FX$101,FV126)</f>
        <v>0</v>
      </c>
      <c r="GE126" s="301">
        <f>COUNTIF(FV$99:FV$101,FX126)+COUNTIF(FX$99:FX$101,FX126)</f>
        <v>0</v>
      </c>
      <c r="GF126" s="298"/>
      <c r="GG126" s="315"/>
      <c r="GI126" s="274"/>
      <c r="GJ126" s="239" t="str">
        <f>IF(GI126="","",VLOOKUP(GI126,Language!$D$5:$E$100,2,0))</f>
        <v/>
      </c>
      <c r="GK126" s="299"/>
      <c r="GL126" s="301"/>
      <c r="GM126" s="404"/>
      <c r="GN126" s="298"/>
      <c r="GO126" s="300" t="str">
        <f>IF(($F124&lt;&gt;"")*($G124&lt;&gt;"")*(GI126&lt;&gt;""),($F124&gt;$G124)*($B124=GI126)+($F124&lt;$G124)*($D124=GI126),"")</f>
        <v/>
      </c>
      <c r="GP126" s="299"/>
      <c r="GQ126" s="301">
        <f>COUNTIF(GI$99:GI$101,GI126)+COUNTIF(GK$99:GK$101,GI126)</f>
        <v>0</v>
      </c>
      <c r="GR126" s="301">
        <f>COUNTIF(GI$99:GI$101,GK126)+COUNTIF(GK$99:GK$101,GK126)</f>
        <v>0</v>
      </c>
      <c r="GS126" s="298"/>
      <c r="GT126" s="315"/>
      <c r="GV126" s="274"/>
      <c r="GW126" s="239" t="str">
        <f>IF(GV126="","",VLOOKUP(GV126,Language!$D$5:$E$100,2,0))</f>
        <v/>
      </c>
      <c r="GX126" s="299"/>
      <c r="GY126" s="301"/>
      <c r="GZ126" s="404"/>
      <c r="HA126" s="298"/>
      <c r="HB126" s="300" t="str">
        <f>IF(($F124&lt;&gt;"")*($G124&lt;&gt;"")*(GV126&lt;&gt;""),($F124&gt;$G124)*($B124=GV126)+($F124&lt;$G124)*($D124=GV126),"")</f>
        <v/>
      </c>
      <c r="HC126" s="299"/>
      <c r="HD126" s="301">
        <f>COUNTIF(GV$99:GV$101,GV126)+COUNTIF(GX$99:GX$101,GV126)</f>
        <v>0</v>
      </c>
      <c r="HE126" s="301">
        <f>COUNTIF(GV$99:GV$101,GX126)+COUNTIF(GX$99:GX$101,GX126)</f>
        <v>0</v>
      </c>
      <c r="HF126" s="298"/>
      <c r="HG126" s="315"/>
      <c r="HI126" s="274"/>
      <c r="HJ126" s="239" t="str">
        <f>IF(HI126="","",VLOOKUP(HI126,Language!$D$5:$E$100,2,0))</f>
        <v/>
      </c>
      <c r="HK126" s="299"/>
      <c r="HL126" s="301"/>
      <c r="HM126" s="404"/>
      <c r="HN126" s="298"/>
      <c r="HO126" s="300" t="str">
        <f>IF(($F124&lt;&gt;"")*($G124&lt;&gt;"")*(HI126&lt;&gt;""),($F124&gt;$G124)*($B124=HI126)+($F124&lt;$G124)*($D124=HI126),"")</f>
        <v/>
      </c>
      <c r="HP126" s="299"/>
      <c r="HQ126" s="301">
        <f>COUNTIF(HI$99:HI$101,HI126)+COUNTIF(HK$99:HK$101,HI126)</f>
        <v>0</v>
      </c>
      <c r="HR126" s="301">
        <f>COUNTIF(HI$99:HI$101,HK126)+COUNTIF(HK$99:HK$101,HK126)</f>
        <v>0</v>
      </c>
      <c r="HS126" s="298"/>
      <c r="HT126" s="315"/>
      <c r="HV126" s="274"/>
      <c r="HW126" s="239" t="str">
        <f>IF(HV126="","",VLOOKUP(HV126,Language!$D$5:$E$100,2,0))</f>
        <v/>
      </c>
      <c r="HX126" s="299"/>
      <c r="HY126" s="301"/>
      <c r="HZ126" s="404"/>
      <c r="IA126" s="298"/>
      <c r="IB126" s="300" t="str">
        <f>IF(($F124&lt;&gt;"")*($G124&lt;&gt;"")*(HV126&lt;&gt;""),($F124&gt;$G124)*($B124=HV126)+($F124&lt;$G124)*($D124=HV126),"")</f>
        <v/>
      </c>
      <c r="IC126" s="299"/>
      <c r="ID126" s="301">
        <f>COUNTIF(HV$99:HV$101,HV126)+COUNTIF(HX$99:HX$101,HV126)</f>
        <v>0</v>
      </c>
      <c r="IE126" s="301">
        <f>COUNTIF(HV$99:HV$101,HX126)+COUNTIF(HX$99:HX$101,HX126)</f>
        <v>0</v>
      </c>
      <c r="IF126" s="298"/>
      <c r="IG126" s="315"/>
      <c r="II126" s="274"/>
      <c r="IJ126" s="239" t="str">
        <f>IF(II126="","",VLOOKUP(II126,Language!$D$5:$E$100,2,0))</f>
        <v/>
      </c>
      <c r="IK126" s="299"/>
      <c r="IL126" s="301"/>
      <c r="IM126" s="404"/>
      <c r="IN126" s="298"/>
      <c r="IO126" s="300" t="str">
        <f>IF(($F124&lt;&gt;"")*($G124&lt;&gt;"")*(II126&lt;&gt;""),($F124&gt;$G124)*($B124=II126)+($F124&lt;$G124)*($D124=II126),"")</f>
        <v/>
      </c>
      <c r="IP126" s="299"/>
      <c r="IQ126" s="301">
        <f>COUNTIF(II$99:II$101,II126)+COUNTIF(IK$99:IK$101,II126)</f>
        <v>0</v>
      </c>
      <c r="IR126" s="301">
        <f>COUNTIF(II$99:II$101,IK126)+COUNTIF(IK$99:IK$101,IK126)</f>
        <v>0</v>
      </c>
      <c r="IS126" s="298"/>
      <c r="IT126" s="315"/>
      <c r="IV126" s="274"/>
      <c r="IW126" s="239" t="str">
        <f>IF(IV126="","",VLOOKUP(IV126,Language!$D$5:$E$100,2,0))</f>
        <v/>
      </c>
      <c r="IX126" s="299"/>
      <c r="IY126" s="301"/>
      <c r="IZ126" s="404"/>
      <c r="JA126" s="298"/>
      <c r="JB126" s="300" t="str">
        <f>IF(($F124&lt;&gt;"")*($G124&lt;&gt;"")*(IV126&lt;&gt;""),($F124&gt;$G124)*($B124=IV126)+($F124&lt;$G124)*($D124=IV126),"")</f>
        <v/>
      </c>
      <c r="JC126" s="299"/>
      <c r="JD126" s="301">
        <f>COUNTIF(IV$99:IV$101,IV126)+COUNTIF(IX$99:IX$101,IV126)</f>
        <v>0</v>
      </c>
      <c r="JE126" s="301">
        <f>COUNTIF(IV$99:IV$101,IX126)+COUNTIF(IX$99:IX$101,IX126)</f>
        <v>0</v>
      </c>
      <c r="JF126" s="298"/>
      <c r="JG126" s="315"/>
      <c r="JI126" s="274"/>
      <c r="JJ126" s="239" t="str">
        <f>IF(JI126="","",VLOOKUP(JI126,Language!$D$5:$E$100,2,0))</f>
        <v/>
      </c>
      <c r="JK126" s="299"/>
      <c r="JL126" s="301"/>
      <c r="JM126" s="404"/>
      <c r="JN126" s="298"/>
      <c r="JO126" s="300" t="str">
        <f>IF(($F124&lt;&gt;"")*($G124&lt;&gt;"")*(JI126&lt;&gt;""),($F124&gt;$G124)*($B124=JI126)+($F124&lt;$G124)*($D124=JI126),"")</f>
        <v/>
      </c>
      <c r="JP126" s="299"/>
      <c r="JQ126" s="301">
        <f>COUNTIF(JI$99:JI$101,JI126)+COUNTIF(JK$99:JK$101,JI126)</f>
        <v>0</v>
      </c>
      <c r="JR126" s="301">
        <f>COUNTIF(JI$99:JI$101,JK126)+COUNTIF(JK$99:JK$101,JK126)</f>
        <v>0</v>
      </c>
      <c r="JS126" s="298"/>
      <c r="JT126" s="315"/>
      <c r="JV126" s="274"/>
      <c r="JW126" s="239" t="str">
        <f>IF(JV126="","",VLOOKUP(JV126,Language!$D$5:$E$100,2,0))</f>
        <v/>
      </c>
      <c r="JX126" s="299"/>
      <c r="JY126" s="301"/>
      <c r="JZ126" s="404"/>
      <c r="KA126" s="298"/>
      <c r="KB126" s="300" t="str">
        <f>IF(($F124&lt;&gt;"")*($G124&lt;&gt;"")*(JV126&lt;&gt;""),($F124&gt;$G124)*($B124=JV126)+($F124&lt;$G124)*($D124=JV126),"")</f>
        <v/>
      </c>
      <c r="KC126" s="299"/>
      <c r="KD126" s="301">
        <f>COUNTIF(JV$99:JV$101,JV126)+COUNTIF(JX$99:JX$101,JV126)</f>
        <v>0</v>
      </c>
      <c r="KE126" s="301">
        <f>COUNTIF(JV$99:JV$101,JX126)+COUNTIF(JX$99:JX$101,JX126)</f>
        <v>0</v>
      </c>
      <c r="KF126" s="298"/>
      <c r="KG126" s="315"/>
      <c r="KI126" s="274"/>
      <c r="KJ126" s="239" t="str">
        <f>IF(KI126="","",VLOOKUP(KI126,Language!$D$5:$E$100,2,0))</f>
        <v/>
      </c>
      <c r="KK126" s="299"/>
      <c r="KL126" s="301"/>
      <c r="KM126" s="404"/>
      <c r="KN126" s="298"/>
      <c r="KO126" s="300" t="str">
        <f>IF(($F124&lt;&gt;"")*($G124&lt;&gt;"")*(KI126&lt;&gt;""),($F124&gt;$G124)*($B124=KI126)+($F124&lt;$G124)*($D124=KI126),"")</f>
        <v/>
      </c>
      <c r="KP126" s="299"/>
      <c r="KQ126" s="301">
        <f>COUNTIF(KI$99:KI$101,KI126)+COUNTIF(KK$99:KK$101,KI126)</f>
        <v>0</v>
      </c>
      <c r="KR126" s="301">
        <f>COUNTIF(KI$99:KI$101,KK126)+COUNTIF(KK$99:KK$101,KK126)</f>
        <v>0</v>
      </c>
      <c r="KS126" s="298"/>
      <c r="KT126" s="315"/>
      <c r="KV126" s="274"/>
      <c r="KW126" s="239" t="str">
        <f>IF(KV126="","",VLOOKUP(KV126,Language!$D$5:$E$100,2,0))</f>
        <v/>
      </c>
      <c r="KX126" s="299"/>
      <c r="KY126" s="301"/>
      <c r="KZ126" s="404"/>
      <c r="LA126" s="298"/>
      <c r="LB126" s="300" t="str">
        <f>IF(($F124&lt;&gt;"")*($G124&lt;&gt;"")*(KV126&lt;&gt;""),($F124&gt;$G124)*($B124=KV126)+($F124&lt;$G124)*($D124=KV126),"")</f>
        <v/>
      </c>
      <c r="LC126" s="299"/>
      <c r="LD126" s="301">
        <f>COUNTIF(KV$99:KV$101,KV126)+COUNTIF(KX$99:KX$101,KV126)</f>
        <v>0</v>
      </c>
      <c r="LE126" s="301">
        <f>COUNTIF(KV$99:KV$101,KX126)+COUNTIF(KX$99:KX$101,KX126)</f>
        <v>0</v>
      </c>
      <c r="LF126" s="298"/>
      <c r="LG126" s="315"/>
      <c r="LI126" s="274"/>
      <c r="LJ126" s="239" t="str">
        <f>IF(LI126="","",VLOOKUP(LI126,Language!$D$5:$E$100,2,0))</f>
        <v/>
      </c>
      <c r="LK126" s="299"/>
      <c r="LL126" s="301"/>
      <c r="LM126" s="404"/>
      <c r="LN126" s="298"/>
      <c r="LO126" s="300" t="str">
        <f>IF(($F124&lt;&gt;"")*($G124&lt;&gt;"")*(LI126&lt;&gt;""),($F124&gt;$G124)*($B124=LI126)+($F124&lt;$G124)*($D124=LI126),"")</f>
        <v/>
      </c>
      <c r="LP126" s="299"/>
      <c r="LQ126" s="301">
        <f>COUNTIF(LI$99:LI$101,LI126)+COUNTIF(LK$99:LK$101,LI126)</f>
        <v>0</v>
      </c>
      <c r="LR126" s="301">
        <f>COUNTIF(LI$99:LI$101,LK126)+COUNTIF(LK$99:LK$101,LK126)</f>
        <v>0</v>
      </c>
      <c r="LS126" s="298"/>
      <c r="LT126" s="315"/>
      <c r="LV126" s="274"/>
      <c r="LW126" s="239" t="str">
        <f>IF(LV126="","",VLOOKUP(LV126,Language!$D$5:$E$100,2,0))</f>
        <v/>
      </c>
      <c r="LX126" s="299"/>
      <c r="LY126" s="301"/>
      <c r="LZ126" s="404"/>
      <c r="MA126" s="298"/>
      <c r="MB126" s="300" t="str">
        <f>IF(($F124&lt;&gt;"")*($G124&lt;&gt;"")*(LV126&lt;&gt;""),($F124&gt;$G124)*($B124=LV126)+($F124&lt;$G124)*($D124=LV126),"")</f>
        <v/>
      </c>
      <c r="MC126" s="299"/>
      <c r="MD126" s="301">
        <f>COUNTIF(LV$99:LV$101,LV126)+COUNTIF(LX$99:LX$101,LV126)</f>
        <v>0</v>
      </c>
      <c r="ME126" s="301">
        <f>COUNTIF(LV$99:LV$101,LX126)+COUNTIF(LX$99:LX$101,LX126)</f>
        <v>0</v>
      </c>
      <c r="MF126" s="298"/>
      <c r="MG126" s="315"/>
    </row>
    <row r="127" spans="1:345" ht="19.5" thickTop="1" x14ac:dyDescent="0.25">
      <c r="B127" s="411" t="str">
        <f>Language!$E$220</f>
        <v>World Champion</v>
      </c>
      <c r="C127" s="174"/>
      <c r="D127" s="357"/>
      <c r="E127" s="401"/>
      <c r="F127" s="402"/>
      <c r="G127" s="402"/>
      <c r="I127" s="247" t="str">
        <f>$B127</f>
        <v>World Champion</v>
      </c>
      <c r="J127" s="249"/>
      <c r="K127" s="249"/>
      <c r="L127" s="250"/>
      <c r="M127" s="279"/>
      <c r="N127" s="280"/>
      <c r="O127" s="251"/>
      <c r="P127" s="263"/>
      <c r="Q127" s="250"/>
      <c r="R127" s="250"/>
      <c r="S127" s="250"/>
      <c r="T127" s="264"/>
      <c r="V127" s="247" t="str">
        <f>$B127</f>
        <v>World Champion</v>
      </c>
      <c r="W127" s="249"/>
      <c r="X127" s="249"/>
      <c r="Y127" s="250"/>
      <c r="Z127" s="279"/>
      <c r="AA127" s="280"/>
      <c r="AB127" s="251"/>
      <c r="AC127" s="263"/>
      <c r="AD127" s="250"/>
      <c r="AE127" s="250"/>
      <c r="AF127" s="250"/>
      <c r="AG127" s="264"/>
      <c r="AI127" s="247" t="str">
        <f>$B127</f>
        <v>World Champion</v>
      </c>
      <c r="AJ127" s="249"/>
      <c r="AK127" s="249"/>
      <c r="AL127" s="250"/>
      <c r="AM127" s="279"/>
      <c r="AN127" s="280"/>
      <c r="AO127" s="251"/>
      <c r="AP127" s="263"/>
      <c r="AQ127" s="250"/>
      <c r="AR127" s="250"/>
      <c r="AS127" s="250"/>
      <c r="AT127" s="264"/>
      <c r="AV127" s="247" t="str">
        <f>$B127</f>
        <v>World Champion</v>
      </c>
      <c r="AW127" s="249"/>
      <c r="AX127" s="249"/>
      <c r="AY127" s="250"/>
      <c r="AZ127" s="279"/>
      <c r="BA127" s="280"/>
      <c r="BB127" s="251"/>
      <c r="BC127" s="263"/>
      <c r="BD127" s="250"/>
      <c r="BE127" s="250"/>
      <c r="BF127" s="250"/>
      <c r="BG127" s="264"/>
      <c r="BI127" s="247" t="str">
        <f>$B127</f>
        <v>World Champion</v>
      </c>
      <c r="BJ127" s="249"/>
      <c r="BK127" s="249"/>
      <c r="BL127" s="250"/>
      <c r="BM127" s="279"/>
      <c r="BN127" s="280"/>
      <c r="BO127" s="251"/>
      <c r="BP127" s="263"/>
      <c r="BQ127" s="250"/>
      <c r="BR127" s="250"/>
      <c r="BS127" s="250"/>
      <c r="BT127" s="264"/>
      <c r="BV127" s="247" t="str">
        <f>$B127</f>
        <v>World Champion</v>
      </c>
      <c r="BW127" s="249"/>
      <c r="BX127" s="249"/>
      <c r="BY127" s="250"/>
      <c r="BZ127" s="279"/>
      <c r="CA127" s="280"/>
      <c r="CB127" s="251"/>
      <c r="CC127" s="263"/>
      <c r="CD127" s="250"/>
      <c r="CE127" s="250"/>
      <c r="CF127" s="250"/>
      <c r="CG127" s="264"/>
      <c r="CI127" s="247" t="str">
        <f>$B127</f>
        <v>World Champion</v>
      </c>
      <c r="CJ127" s="249"/>
      <c r="CK127" s="249"/>
      <c r="CL127" s="250"/>
      <c r="CM127" s="279"/>
      <c r="CN127" s="280"/>
      <c r="CO127" s="251"/>
      <c r="CP127" s="263"/>
      <c r="CQ127" s="250"/>
      <c r="CR127" s="250"/>
      <c r="CS127" s="250"/>
      <c r="CT127" s="264"/>
      <c r="CV127" s="247" t="str">
        <f>$B127</f>
        <v>World Champion</v>
      </c>
      <c r="CW127" s="249"/>
      <c r="CX127" s="249"/>
      <c r="CY127" s="250"/>
      <c r="CZ127" s="279"/>
      <c r="DA127" s="280"/>
      <c r="DB127" s="251"/>
      <c r="DC127" s="263"/>
      <c r="DD127" s="250"/>
      <c r="DE127" s="250"/>
      <c r="DF127" s="250"/>
      <c r="DG127" s="264"/>
      <c r="DI127" s="247" t="str">
        <f>$B127</f>
        <v>World Champion</v>
      </c>
      <c r="DJ127" s="249"/>
      <c r="DK127" s="249"/>
      <c r="DL127" s="250"/>
      <c r="DM127" s="279"/>
      <c r="DN127" s="280"/>
      <c r="DO127" s="251"/>
      <c r="DP127" s="263"/>
      <c r="DQ127" s="250"/>
      <c r="DR127" s="250"/>
      <c r="DS127" s="250"/>
      <c r="DT127" s="264"/>
      <c r="DV127" s="247" t="str">
        <f>$B127</f>
        <v>World Champion</v>
      </c>
      <c r="DW127" s="249"/>
      <c r="DX127" s="249"/>
      <c r="DY127" s="250"/>
      <c r="DZ127" s="279"/>
      <c r="EA127" s="280"/>
      <c r="EB127" s="251"/>
      <c r="EC127" s="263"/>
      <c r="ED127" s="250"/>
      <c r="EE127" s="250"/>
      <c r="EF127" s="250"/>
      <c r="EG127" s="264"/>
      <c r="EI127" s="247" t="str">
        <f>$B127</f>
        <v>World Champion</v>
      </c>
      <c r="EJ127" s="249"/>
      <c r="EK127" s="249"/>
      <c r="EL127" s="250"/>
      <c r="EM127" s="279"/>
      <c r="EN127" s="280"/>
      <c r="EO127" s="251"/>
      <c r="EP127" s="263"/>
      <c r="EQ127" s="250"/>
      <c r="ER127" s="250"/>
      <c r="ES127" s="250"/>
      <c r="ET127" s="264"/>
      <c r="EV127" s="247" t="str">
        <f>$B127</f>
        <v>World Champion</v>
      </c>
      <c r="EW127" s="249"/>
      <c r="EX127" s="249"/>
      <c r="EY127" s="250"/>
      <c r="EZ127" s="279"/>
      <c r="FA127" s="280"/>
      <c r="FB127" s="251"/>
      <c r="FC127" s="263"/>
      <c r="FD127" s="250"/>
      <c r="FE127" s="250"/>
      <c r="FF127" s="250"/>
      <c r="FG127" s="264"/>
      <c r="FI127" s="247" t="str">
        <f>$B127</f>
        <v>World Champion</v>
      </c>
      <c r="FJ127" s="249"/>
      <c r="FK127" s="249"/>
      <c r="FL127" s="250"/>
      <c r="FM127" s="279"/>
      <c r="FN127" s="280"/>
      <c r="FO127" s="251"/>
      <c r="FP127" s="263"/>
      <c r="FQ127" s="250"/>
      <c r="FR127" s="250"/>
      <c r="FS127" s="250"/>
      <c r="FT127" s="264"/>
      <c r="FV127" s="247" t="str">
        <f>$B127</f>
        <v>World Champion</v>
      </c>
      <c r="FW127" s="249"/>
      <c r="FX127" s="249"/>
      <c r="FY127" s="250"/>
      <c r="FZ127" s="279"/>
      <c r="GA127" s="280"/>
      <c r="GB127" s="251"/>
      <c r="GC127" s="263"/>
      <c r="GD127" s="250"/>
      <c r="GE127" s="250"/>
      <c r="GF127" s="250"/>
      <c r="GG127" s="264"/>
      <c r="GI127" s="247" t="str">
        <f>$B127</f>
        <v>World Champion</v>
      </c>
      <c r="GJ127" s="249"/>
      <c r="GK127" s="249"/>
      <c r="GL127" s="250"/>
      <c r="GM127" s="279"/>
      <c r="GN127" s="280"/>
      <c r="GO127" s="251"/>
      <c r="GP127" s="263"/>
      <c r="GQ127" s="250"/>
      <c r="GR127" s="250"/>
      <c r="GS127" s="250"/>
      <c r="GT127" s="264"/>
      <c r="GV127" s="247" t="str">
        <f>$B127</f>
        <v>World Champion</v>
      </c>
      <c r="GW127" s="249"/>
      <c r="GX127" s="249"/>
      <c r="GY127" s="250"/>
      <c r="GZ127" s="279"/>
      <c r="HA127" s="280"/>
      <c r="HB127" s="251"/>
      <c r="HC127" s="263"/>
      <c r="HD127" s="250"/>
      <c r="HE127" s="250"/>
      <c r="HF127" s="250"/>
      <c r="HG127" s="264"/>
      <c r="HI127" s="247" t="str">
        <f>$B127</f>
        <v>World Champion</v>
      </c>
      <c r="HJ127" s="249"/>
      <c r="HK127" s="249"/>
      <c r="HL127" s="250"/>
      <c r="HM127" s="279"/>
      <c r="HN127" s="280"/>
      <c r="HO127" s="251"/>
      <c r="HP127" s="263"/>
      <c r="HQ127" s="250"/>
      <c r="HR127" s="250"/>
      <c r="HS127" s="250"/>
      <c r="HT127" s="264"/>
      <c r="HV127" s="247" t="str">
        <f>$B127</f>
        <v>World Champion</v>
      </c>
      <c r="HW127" s="249"/>
      <c r="HX127" s="249"/>
      <c r="HY127" s="250"/>
      <c r="HZ127" s="279"/>
      <c r="IA127" s="280"/>
      <c r="IB127" s="251"/>
      <c r="IC127" s="263"/>
      <c r="ID127" s="250"/>
      <c r="IE127" s="250"/>
      <c r="IF127" s="250"/>
      <c r="IG127" s="264"/>
      <c r="II127" s="247" t="str">
        <f>$B127</f>
        <v>World Champion</v>
      </c>
      <c r="IJ127" s="249"/>
      <c r="IK127" s="249"/>
      <c r="IL127" s="250"/>
      <c r="IM127" s="279"/>
      <c r="IN127" s="280"/>
      <c r="IO127" s="251"/>
      <c r="IP127" s="263"/>
      <c r="IQ127" s="250"/>
      <c r="IR127" s="250"/>
      <c r="IS127" s="250"/>
      <c r="IT127" s="264"/>
      <c r="IV127" s="247" t="str">
        <f>$B127</f>
        <v>World Champion</v>
      </c>
      <c r="IW127" s="249"/>
      <c r="IX127" s="249"/>
      <c r="IY127" s="250"/>
      <c r="IZ127" s="279"/>
      <c r="JA127" s="280"/>
      <c r="JB127" s="251"/>
      <c r="JC127" s="263"/>
      <c r="JD127" s="250"/>
      <c r="JE127" s="250"/>
      <c r="JF127" s="250"/>
      <c r="JG127" s="264"/>
      <c r="JI127" s="247" t="str">
        <f>$B127</f>
        <v>World Champion</v>
      </c>
      <c r="JJ127" s="249"/>
      <c r="JK127" s="249"/>
      <c r="JL127" s="250"/>
      <c r="JM127" s="279"/>
      <c r="JN127" s="280"/>
      <c r="JO127" s="251"/>
      <c r="JP127" s="263"/>
      <c r="JQ127" s="250"/>
      <c r="JR127" s="250"/>
      <c r="JS127" s="250"/>
      <c r="JT127" s="264"/>
      <c r="JV127" s="247" t="str">
        <f>$B127</f>
        <v>World Champion</v>
      </c>
      <c r="JW127" s="249"/>
      <c r="JX127" s="249"/>
      <c r="JY127" s="250"/>
      <c r="JZ127" s="279"/>
      <c r="KA127" s="280"/>
      <c r="KB127" s="251"/>
      <c r="KC127" s="263"/>
      <c r="KD127" s="250"/>
      <c r="KE127" s="250"/>
      <c r="KF127" s="250"/>
      <c r="KG127" s="264"/>
      <c r="KI127" s="247" t="str">
        <f>$B127</f>
        <v>World Champion</v>
      </c>
      <c r="KJ127" s="249"/>
      <c r="KK127" s="249"/>
      <c r="KL127" s="250"/>
      <c r="KM127" s="279"/>
      <c r="KN127" s="280"/>
      <c r="KO127" s="251"/>
      <c r="KP127" s="263"/>
      <c r="KQ127" s="250"/>
      <c r="KR127" s="250"/>
      <c r="KS127" s="250"/>
      <c r="KT127" s="264"/>
      <c r="KV127" s="247" t="str">
        <f>$B127</f>
        <v>World Champion</v>
      </c>
      <c r="KW127" s="249"/>
      <c r="KX127" s="249"/>
      <c r="KY127" s="250"/>
      <c r="KZ127" s="279"/>
      <c r="LA127" s="280"/>
      <c r="LB127" s="251"/>
      <c r="LC127" s="263"/>
      <c r="LD127" s="250"/>
      <c r="LE127" s="250"/>
      <c r="LF127" s="250"/>
      <c r="LG127" s="264"/>
      <c r="LI127" s="247" t="str">
        <f>$B127</f>
        <v>World Champion</v>
      </c>
      <c r="LJ127" s="249"/>
      <c r="LK127" s="249"/>
      <c r="LL127" s="250"/>
      <c r="LM127" s="279"/>
      <c r="LN127" s="280"/>
      <c r="LO127" s="251"/>
      <c r="LP127" s="263"/>
      <c r="LQ127" s="250"/>
      <c r="LR127" s="250"/>
      <c r="LS127" s="250"/>
      <c r="LT127" s="264"/>
      <c r="LV127" s="247" t="str">
        <f>$B127</f>
        <v>World Champion</v>
      </c>
      <c r="LW127" s="249"/>
      <c r="LX127" s="249"/>
      <c r="LY127" s="250"/>
      <c r="LZ127" s="279"/>
      <c r="MA127" s="280"/>
      <c r="MB127" s="251"/>
      <c r="MC127" s="263"/>
      <c r="MD127" s="250"/>
      <c r="ME127" s="250"/>
      <c r="MF127" s="250"/>
      <c r="MG127" s="264"/>
    </row>
    <row r="128" spans="1:345" ht="16.5" thickBot="1" x14ac:dyDescent="0.3">
      <c r="B128" s="357"/>
      <c r="C128" s="174"/>
      <c r="D128" s="357"/>
      <c r="E128" s="401"/>
      <c r="F128" s="402"/>
      <c r="G128" s="402"/>
      <c r="I128" s="277"/>
      <c r="J128" s="262" t="str">
        <f>IF(I128="","",VLOOKUP(I128,Language!$D$5:$E$100,2,0))</f>
        <v/>
      </c>
      <c r="K128" s="405"/>
      <c r="L128" s="406"/>
      <c r="M128" s="407"/>
      <c r="N128" s="408"/>
      <c r="O128" s="409" t="str">
        <f>IF(($F126&lt;&gt;"")*($G126&lt;&gt;"")*(I128&lt;&gt;""),($F126&gt;$G126)*($B126=I128)+($F126&lt;$G126)*($D126=I128),"")</f>
        <v/>
      </c>
      <c r="P128" s="403"/>
      <c r="Q128" s="298"/>
      <c r="R128" s="296"/>
      <c r="S128" s="298"/>
      <c r="T128" s="410"/>
      <c r="V128" s="277"/>
      <c r="W128" s="262" t="str">
        <f>IF(V128="","",VLOOKUP(V128,Language!$D$5:$E$100,2,0))</f>
        <v/>
      </c>
      <c r="X128" s="405"/>
      <c r="Y128" s="406"/>
      <c r="Z128" s="407"/>
      <c r="AA128" s="408"/>
      <c r="AB128" s="409" t="str">
        <f>IF(($F126&lt;&gt;"")*($G126&lt;&gt;"")*(V128&lt;&gt;""),($F126&gt;$G126)*($B126=V128)+($F126&lt;$G126)*($D126=V128),"")</f>
        <v/>
      </c>
      <c r="AC128" s="403"/>
      <c r="AD128" s="298"/>
      <c r="AE128" s="296"/>
      <c r="AF128" s="298"/>
      <c r="AG128" s="410"/>
      <c r="AI128" s="277"/>
      <c r="AJ128" s="262" t="str">
        <f>IF(AI128="","",VLOOKUP(AI128,Language!$D$5:$E$100,2,0))</f>
        <v/>
      </c>
      <c r="AK128" s="405"/>
      <c r="AL128" s="406"/>
      <c r="AM128" s="407"/>
      <c r="AN128" s="408"/>
      <c r="AO128" s="409" t="str">
        <f>IF(($F126&lt;&gt;"")*($G126&lt;&gt;"")*(AI128&lt;&gt;""),($F126&gt;$G126)*($B126=AI128)+($F126&lt;$G126)*($D126=AI128),"")</f>
        <v/>
      </c>
      <c r="AP128" s="403"/>
      <c r="AQ128" s="298"/>
      <c r="AR128" s="296"/>
      <c r="AS128" s="298"/>
      <c r="AT128" s="410"/>
      <c r="AV128" s="277"/>
      <c r="AW128" s="262" t="str">
        <f>IF(AV128="","",VLOOKUP(AV128,Language!$D$5:$E$100,2,0))</f>
        <v/>
      </c>
      <c r="AX128" s="405"/>
      <c r="AY128" s="406"/>
      <c r="AZ128" s="407"/>
      <c r="BA128" s="408"/>
      <c r="BB128" s="409" t="str">
        <f>IF(($F126&lt;&gt;"")*($G126&lt;&gt;"")*(AV128&lt;&gt;""),($F126&gt;$G126)*($B126=AV128)+($F126&lt;$G126)*($D126=AV128),"")</f>
        <v/>
      </c>
      <c r="BC128" s="403"/>
      <c r="BD128" s="298"/>
      <c r="BE128" s="296"/>
      <c r="BF128" s="298"/>
      <c r="BG128" s="410"/>
      <c r="BI128" s="277"/>
      <c r="BJ128" s="262" t="str">
        <f>IF(BI128="","",VLOOKUP(BI128,Language!$D$5:$E$100,2,0))</f>
        <v/>
      </c>
      <c r="BK128" s="405"/>
      <c r="BL128" s="406"/>
      <c r="BM128" s="407"/>
      <c r="BN128" s="408"/>
      <c r="BO128" s="409" t="str">
        <f>IF(($F126&lt;&gt;"")*($G126&lt;&gt;"")*(BI128&lt;&gt;""),($F126&gt;$G126)*($B126=BI128)+($F126&lt;$G126)*($D126=BI128),"")</f>
        <v/>
      </c>
      <c r="BP128" s="403"/>
      <c r="BQ128" s="298"/>
      <c r="BR128" s="296"/>
      <c r="BS128" s="298"/>
      <c r="BT128" s="410"/>
      <c r="BV128" s="277"/>
      <c r="BW128" s="262" t="str">
        <f>IF(BV128="","",VLOOKUP(BV128,Language!$D$5:$E$100,2,0))</f>
        <v/>
      </c>
      <c r="BX128" s="405"/>
      <c r="BY128" s="406"/>
      <c r="BZ128" s="407"/>
      <c r="CA128" s="408"/>
      <c r="CB128" s="409" t="str">
        <f>IF(($F126&lt;&gt;"")*($G126&lt;&gt;"")*(BV128&lt;&gt;""),($F126&gt;$G126)*($B126=BV128)+($F126&lt;$G126)*($D126=BV128),"")</f>
        <v/>
      </c>
      <c r="CC128" s="403"/>
      <c r="CD128" s="298"/>
      <c r="CE128" s="296"/>
      <c r="CF128" s="298"/>
      <c r="CG128" s="410"/>
      <c r="CI128" s="277"/>
      <c r="CJ128" s="262" t="str">
        <f>IF(CI128="","",VLOOKUP(CI128,Language!$D$5:$E$100,2,0))</f>
        <v/>
      </c>
      <c r="CK128" s="405"/>
      <c r="CL128" s="406"/>
      <c r="CM128" s="407"/>
      <c r="CN128" s="408"/>
      <c r="CO128" s="409" t="str">
        <f>IF(($F126&lt;&gt;"")*($G126&lt;&gt;"")*(CI128&lt;&gt;""),($F126&gt;$G126)*($B126=CI128)+($F126&lt;$G126)*($D126=CI128),"")</f>
        <v/>
      </c>
      <c r="CP128" s="403"/>
      <c r="CQ128" s="298"/>
      <c r="CR128" s="296"/>
      <c r="CS128" s="298"/>
      <c r="CT128" s="410"/>
      <c r="CV128" s="277"/>
      <c r="CW128" s="262" t="str">
        <f>IF(CV128="","",VLOOKUP(CV128,Language!$D$5:$E$100,2,0))</f>
        <v/>
      </c>
      <c r="CX128" s="405"/>
      <c r="CY128" s="406"/>
      <c r="CZ128" s="407"/>
      <c r="DA128" s="408"/>
      <c r="DB128" s="409" t="str">
        <f>IF(($F126&lt;&gt;"")*($G126&lt;&gt;"")*(CV128&lt;&gt;""),($F126&gt;$G126)*($B126=CV128)+($F126&lt;$G126)*($D126=CV128),"")</f>
        <v/>
      </c>
      <c r="DC128" s="403"/>
      <c r="DD128" s="298"/>
      <c r="DE128" s="296"/>
      <c r="DF128" s="298"/>
      <c r="DG128" s="410"/>
      <c r="DI128" s="277"/>
      <c r="DJ128" s="262" t="str">
        <f>IF(DI128="","",VLOOKUP(DI128,Language!$D$5:$E$100,2,0))</f>
        <v/>
      </c>
      <c r="DK128" s="405"/>
      <c r="DL128" s="406"/>
      <c r="DM128" s="407"/>
      <c r="DN128" s="408"/>
      <c r="DO128" s="409" t="str">
        <f>IF(($F126&lt;&gt;"")*($G126&lt;&gt;"")*(DI128&lt;&gt;""),($F126&gt;$G126)*($B126=DI128)+($F126&lt;$G126)*($D126=DI128),"")</f>
        <v/>
      </c>
      <c r="DP128" s="403"/>
      <c r="DQ128" s="298"/>
      <c r="DR128" s="296"/>
      <c r="DS128" s="298"/>
      <c r="DT128" s="410"/>
      <c r="DV128" s="277"/>
      <c r="DW128" s="262" t="str">
        <f>IF(DV128="","",VLOOKUP(DV128,Language!$D$5:$E$100,2,0))</f>
        <v/>
      </c>
      <c r="DX128" s="405"/>
      <c r="DY128" s="406"/>
      <c r="DZ128" s="407"/>
      <c r="EA128" s="408"/>
      <c r="EB128" s="409" t="str">
        <f>IF(($F126&lt;&gt;"")*($G126&lt;&gt;"")*(DV128&lt;&gt;""),($F126&gt;$G126)*($B126=DV128)+($F126&lt;$G126)*($D126=DV128),"")</f>
        <v/>
      </c>
      <c r="EC128" s="403"/>
      <c r="ED128" s="298"/>
      <c r="EE128" s="296"/>
      <c r="EF128" s="298"/>
      <c r="EG128" s="410"/>
      <c r="EI128" s="277"/>
      <c r="EJ128" s="262" t="str">
        <f>IF(EI128="","",VLOOKUP(EI128,Language!$D$5:$E$100,2,0))</f>
        <v/>
      </c>
      <c r="EK128" s="405"/>
      <c r="EL128" s="406"/>
      <c r="EM128" s="407"/>
      <c r="EN128" s="408"/>
      <c r="EO128" s="409" t="str">
        <f>IF(($F126&lt;&gt;"")*($G126&lt;&gt;"")*(EI128&lt;&gt;""),($F126&gt;$G126)*($B126=EI128)+($F126&lt;$G126)*($D126=EI128),"")</f>
        <v/>
      </c>
      <c r="EP128" s="403"/>
      <c r="EQ128" s="298"/>
      <c r="ER128" s="296"/>
      <c r="ES128" s="298"/>
      <c r="ET128" s="410"/>
      <c r="EV128" s="277"/>
      <c r="EW128" s="262" t="str">
        <f>IF(EV128="","",VLOOKUP(EV128,Language!$D$5:$E$100,2,0))</f>
        <v/>
      </c>
      <c r="EX128" s="405"/>
      <c r="EY128" s="406"/>
      <c r="EZ128" s="407"/>
      <c r="FA128" s="408"/>
      <c r="FB128" s="409" t="str">
        <f>IF(($F126&lt;&gt;"")*($G126&lt;&gt;"")*(EV128&lt;&gt;""),($F126&gt;$G126)*($B126=EV128)+($F126&lt;$G126)*($D126=EV128),"")</f>
        <v/>
      </c>
      <c r="FC128" s="403"/>
      <c r="FD128" s="298"/>
      <c r="FE128" s="296"/>
      <c r="FF128" s="298"/>
      <c r="FG128" s="410"/>
      <c r="FI128" s="277"/>
      <c r="FJ128" s="262" t="str">
        <f>IF(FI128="","",VLOOKUP(FI128,Language!$D$5:$E$100,2,0))</f>
        <v/>
      </c>
      <c r="FK128" s="405"/>
      <c r="FL128" s="406"/>
      <c r="FM128" s="407"/>
      <c r="FN128" s="408"/>
      <c r="FO128" s="409" t="str">
        <f>IF(($F126&lt;&gt;"")*($G126&lt;&gt;"")*(FI128&lt;&gt;""),($F126&gt;$G126)*($B126=FI128)+($F126&lt;$G126)*($D126=FI128),"")</f>
        <v/>
      </c>
      <c r="FP128" s="403"/>
      <c r="FQ128" s="298"/>
      <c r="FR128" s="296"/>
      <c r="FS128" s="298"/>
      <c r="FT128" s="410"/>
      <c r="FV128" s="277"/>
      <c r="FW128" s="262" t="str">
        <f>IF(FV128="","",VLOOKUP(FV128,Language!$D$5:$E$100,2,0))</f>
        <v/>
      </c>
      <c r="FX128" s="405"/>
      <c r="FY128" s="406"/>
      <c r="FZ128" s="407"/>
      <c r="GA128" s="408"/>
      <c r="GB128" s="409" t="str">
        <f>IF(($F126&lt;&gt;"")*($G126&lt;&gt;"")*(FV128&lt;&gt;""),($F126&gt;$G126)*($B126=FV128)+($F126&lt;$G126)*($D126=FV128),"")</f>
        <v/>
      </c>
      <c r="GC128" s="403"/>
      <c r="GD128" s="298"/>
      <c r="GE128" s="296"/>
      <c r="GF128" s="298"/>
      <c r="GG128" s="410"/>
      <c r="GI128" s="277"/>
      <c r="GJ128" s="262" t="str">
        <f>IF(GI128="","",VLOOKUP(GI128,Language!$D$5:$E$100,2,0))</f>
        <v/>
      </c>
      <c r="GK128" s="405"/>
      <c r="GL128" s="406"/>
      <c r="GM128" s="407"/>
      <c r="GN128" s="408"/>
      <c r="GO128" s="409" t="str">
        <f>IF(($F126&lt;&gt;"")*($G126&lt;&gt;"")*(GI128&lt;&gt;""),($F126&gt;$G126)*($B126=GI128)+($F126&lt;$G126)*($D126=GI128),"")</f>
        <v/>
      </c>
      <c r="GP128" s="403"/>
      <c r="GQ128" s="298"/>
      <c r="GR128" s="296"/>
      <c r="GS128" s="298"/>
      <c r="GT128" s="410"/>
      <c r="GV128" s="277"/>
      <c r="GW128" s="262" t="str">
        <f>IF(GV128="","",VLOOKUP(GV128,Language!$D$5:$E$100,2,0))</f>
        <v/>
      </c>
      <c r="GX128" s="405"/>
      <c r="GY128" s="406"/>
      <c r="GZ128" s="407"/>
      <c r="HA128" s="408"/>
      <c r="HB128" s="409" t="str">
        <f>IF(($F126&lt;&gt;"")*($G126&lt;&gt;"")*(GV128&lt;&gt;""),($F126&gt;$G126)*($B126=GV128)+($F126&lt;$G126)*($D126=GV128),"")</f>
        <v/>
      </c>
      <c r="HC128" s="403"/>
      <c r="HD128" s="298"/>
      <c r="HE128" s="296"/>
      <c r="HF128" s="298"/>
      <c r="HG128" s="410"/>
      <c r="HI128" s="277"/>
      <c r="HJ128" s="262" t="str">
        <f>IF(HI128="","",VLOOKUP(HI128,Language!$D$5:$E$100,2,0))</f>
        <v/>
      </c>
      <c r="HK128" s="405"/>
      <c r="HL128" s="406"/>
      <c r="HM128" s="407"/>
      <c r="HN128" s="408"/>
      <c r="HO128" s="409" t="str">
        <f>IF(($F126&lt;&gt;"")*($G126&lt;&gt;"")*(HI128&lt;&gt;""),($F126&gt;$G126)*($B126=HI128)+($F126&lt;$G126)*($D126=HI128),"")</f>
        <v/>
      </c>
      <c r="HP128" s="403"/>
      <c r="HQ128" s="298"/>
      <c r="HR128" s="296"/>
      <c r="HS128" s="298"/>
      <c r="HT128" s="410"/>
      <c r="HV128" s="277"/>
      <c r="HW128" s="262" t="str">
        <f>IF(HV128="","",VLOOKUP(HV128,Language!$D$5:$E$100,2,0))</f>
        <v/>
      </c>
      <c r="HX128" s="405"/>
      <c r="HY128" s="406"/>
      <c r="HZ128" s="407"/>
      <c r="IA128" s="408"/>
      <c r="IB128" s="409" t="str">
        <f>IF(($F126&lt;&gt;"")*($G126&lt;&gt;"")*(HV128&lt;&gt;""),($F126&gt;$G126)*($B126=HV128)+($F126&lt;$G126)*($D126=HV128),"")</f>
        <v/>
      </c>
      <c r="IC128" s="403"/>
      <c r="ID128" s="298"/>
      <c r="IE128" s="296"/>
      <c r="IF128" s="298"/>
      <c r="IG128" s="410"/>
      <c r="II128" s="277"/>
      <c r="IJ128" s="262" t="str">
        <f>IF(II128="","",VLOOKUP(II128,Language!$D$5:$E$100,2,0))</f>
        <v/>
      </c>
      <c r="IK128" s="405"/>
      <c r="IL128" s="406"/>
      <c r="IM128" s="407"/>
      <c r="IN128" s="408"/>
      <c r="IO128" s="409" t="str">
        <f>IF(($F126&lt;&gt;"")*($G126&lt;&gt;"")*(II128&lt;&gt;""),($F126&gt;$G126)*($B126=II128)+($F126&lt;$G126)*($D126=II128),"")</f>
        <v/>
      </c>
      <c r="IP128" s="403"/>
      <c r="IQ128" s="298"/>
      <c r="IR128" s="296"/>
      <c r="IS128" s="298"/>
      <c r="IT128" s="410"/>
      <c r="IV128" s="277"/>
      <c r="IW128" s="262" t="str">
        <f>IF(IV128="","",VLOOKUP(IV128,Language!$D$5:$E$100,2,0))</f>
        <v/>
      </c>
      <c r="IX128" s="405"/>
      <c r="IY128" s="406"/>
      <c r="IZ128" s="407"/>
      <c r="JA128" s="408"/>
      <c r="JB128" s="409" t="str">
        <f>IF(($F126&lt;&gt;"")*($G126&lt;&gt;"")*(IV128&lt;&gt;""),($F126&gt;$G126)*($B126=IV128)+($F126&lt;$G126)*($D126=IV128),"")</f>
        <v/>
      </c>
      <c r="JC128" s="403"/>
      <c r="JD128" s="298"/>
      <c r="JE128" s="296"/>
      <c r="JF128" s="298"/>
      <c r="JG128" s="410"/>
      <c r="JI128" s="277"/>
      <c r="JJ128" s="262" t="str">
        <f>IF(JI128="","",VLOOKUP(JI128,Language!$D$5:$E$100,2,0))</f>
        <v/>
      </c>
      <c r="JK128" s="405"/>
      <c r="JL128" s="406"/>
      <c r="JM128" s="407"/>
      <c r="JN128" s="408"/>
      <c r="JO128" s="409" t="str">
        <f>IF(($F126&lt;&gt;"")*($G126&lt;&gt;"")*(JI128&lt;&gt;""),($F126&gt;$G126)*($B126=JI128)+($F126&lt;$G126)*($D126=JI128),"")</f>
        <v/>
      </c>
      <c r="JP128" s="403"/>
      <c r="JQ128" s="298"/>
      <c r="JR128" s="296"/>
      <c r="JS128" s="298"/>
      <c r="JT128" s="410"/>
      <c r="JV128" s="277"/>
      <c r="JW128" s="262" t="str">
        <f>IF(JV128="","",VLOOKUP(JV128,Language!$D$5:$E$100,2,0))</f>
        <v/>
      </c>
      <c r="JX128" s="405"/>
      <c r="JY128" s="406"/>
      <c r="JZ128" s="407"/>
      <c r="KA128" s="408"/>
      <c r="KB128" s="409" t="str">
        <f>IF(($F126&lt;&gt;"")*($G126&lt;&gt;"")*(JV128&lt;&gt;""),($F126&gt;$G126)*($B126=JV128)+($F126&lt;$G126)*($D126=JV128),"")</f>
        <v/>
      </c>
      <c r="KC128" s="403"/>
      <c r="KD128" s="298"/>
      <c r="KE128" s="296"/>
      <c r="KF128" s="298"/>
      <c r="KG128" s="410"/>
      <c r="KI128" s="277"/>
      <c r="KJ128" s="262" t="str">
        <f>IF(KI128="","",VLOOKUP(KI128,Language!$D$5:$E$100,2,0))</f>
        <v/>
      </c>
      <c r="KK128" s="405"/>
      <c r="KL128" s="406"/>
      <c r="KM128" s="407"/>
      <c r="KN128" s="408"/>
      <c r="KO128" s="409" t="str">
        <f>IF(($F126&lt;&gt;"")*($G126&lt;&gt;"")*(KI128&lt;&gt;""),($F126&gt;$G126)*($B126=KI128)+($F126&lt;$G126)*($D126=KI128),"")</f>
        <v/>
      </c>
      <c r="KP128" s="403"/>
      <c r="KQ128" s="298"/>
      <c r="KR128" s="296"/>
      <c r="KS128" s="298"/>
      <c r="KT128" s="410"/>
      <c r="KV128" s="277"/>
      <c r="KW128" s="262" t="str">
        <f>IF(KV128="","",VLOOKUP(KV128,Language!$D$5:$E$100,2,0))</f>
        <v/>
      </c>
      <c r="KX128" s="405"/>
      <c r="KY128" s="406"/>
      <c r="KZ128" s="407"/>
      <c r="LA128" s="408"/>
      <c r="LB128" s="409" t="str">
        <f>IF(($F126&lt;&gt;"")*($G126&lt;&gt;"")*(KV128&lt;&gt;""),($F126&gt;$G126)*($B126=KV128)+($F126&lt;$G126)*($D126=KV128),"")</f>
        <v/>
      </c>
      <c r="LC128" s="403"/>
      <c r="LD128" s="298"/>
      <c r="LE128" s="296"/>
      <c r="LF128" s="298"/>
      <c r="LG128" s="410"/>
      <c r="LI128" s="277"/>
      <c r="LJ128" s="262" t="str">
        <f>IF(LI128="","",VLOOKUP(LI128,Language!$D$5:$E$100,2,0))</f>
        <v/>
      </c>
      <c r="LK128" s="405"/>
      <c r="LL128" s="406"/>
      <c r="LM128" s="407"/>
      <c r="LN128" s="408"/>
      <c r="LO128" s="409" t="str">
        <f>IF(($F126&lt;&gt;"")*($G126&lt;&gt;"")*(LI128&lt;&gt;""),($F126&gt;$G126)*($B126=LI128)+($F126&lt;$G126)*($D126=LI128),"")</f>
        <v/>
      </c>
      <c r="LP128" s="403"/>
      <c r="LQ128" s="298"/>
      <c r="LR128" s="296"/>
      <c r="LS128" s="298"/>
      <c r="LT128" s="410"/>
      <c r="LV128" s="277"/>
      <c r="LW128" s="262" t="str">
        <f>IF(LV128="","",VLOOKUP(LV128,Language!$D$5:$E$100,2,0))</f>
        <v/>
      </c>
      <c r="LX128" s="405"/>
      <c r="LY128" s="406"/>
      <c r="LZ128" s="407"/>
      <c r="MA128" s="408"/>
      <c r="MB128" s="409" t="str">
        <f>IF(($F126&lt;&gt;"")*($G126&lt;&gt;"")*(LV128&lt;&gt;""),($F126&gt;$G126)*($B126=LV128)+($F126&lt;$G126)*($D126=LV128),"")</f>
        <v/>
      </c>
      <c r="MC128" s="403"/>
      <c r="MD128" s="298"/>
      <c r="ME128" s="296"/>
      <c r="MF128" s="298"/>
      <c r="MG128" s="410"/>
    </row>
    <row r="129" spans="2:345" ht="40.5" customHeight="1" thickTop="1" x14ac:dyDescent="0.25">
      <c r="L129" s="307"/>
      <c r="M129" s="308"/>
      <c r="N129" s="308"/>
      <c r="O129" s="259" t="str">
        <f>Language!$E$219</f>
        <v>Final</v>
      </c>
      <c r="P129" s="259" t="str">
        <f>Language!$E$210</f>
        <v>W/D/L</v>
      </c>
      <c r="Q129" s="259" t="str">
        <f>Language!$E$211</f>
        <v>GD</v>
      </c>
      <c r="R129" s="259" t="str">
        <f>Language!$E$212</f>
        <v>exact</v>
      </c>
      <c r="S129" s="259" t="str">
        <f>Language!$E$224</f>
        <v>many g.</v>
      </c>
      <c r="T129" s="260" t="str">
        <f>Language!$E$213</f>
        <v>teams</v>
      </c>
      <c r="Y129" s="307"/>
      <c r="Z129" s="308"/>
      <c r="AA129" s="308"/>
      <c r="AB129" s="259" t="str">
        <f>Language!$E$219</f>
        <v>Final</v>
      </c>
      <c r="AC129" s="259" t="str">
        <f>Language!$E$210</f>
        <v>W/D/L</v>
      </c>
      <c r="AD129" s="259" t="str">
        <f>Language!$E$211</f>
        <v>GD</v>
      </c>
      <c r="AE129" s="259" t="str">
        <f>Language!$E$212</f>
        <v>exact</v>
      </c>
      <c r="AF129" s="259" t="str">
        <f>Language!$E$224</f>
        <v>many g.</v>
      </c>
      <c r="AG129" s="260" t="str">
        <f>Language!$E$213</f>
        <v>teams</v>
      </c>
      <c r="AL129" s="307"/>
      <c r="AM129" s="308"/>
      <c r="AN129" s="308"/>
      <c r="AO129" s="259" t="str">
        <f>Language!$E$219</f>
        <v>Final</v>
      </c>
      <c r="AP129" s="259" t="str">
        <f>Language!$E$210</f>
        <v>W/D/L</v>
      </c>
      <c r="AQ129" s="259" t="str">
        <f>Language!$E$211</f>
        <v>GD</v>
      </c>
      <c r="AR129" s="259" t="str">
        <f>Language!$E$212</f>
        <v>exact</v>
      </c>
      <c r="AS129" s="259" t="str">
        <f>Language!$E$224</f>
        <v>many g.</v>
      </c>
      <c r="AT129" s="260" t="str">
        <f>Language!$E$213</f>
        <v>teams</v>
      </c>
      <c r="AY129" s="307"/>
      <c r="AZ129" s="308"/>
      <c r="BA129" s="308"/>
      <c r="BB129" s="259" t="str">
        <f>Language!$E$219</f>
        <v>Final</v>
      </c>
      <c r="BC129" s="259" t="str">
        <f>Language!$E$210</f>
        <v>W/D/L</v>
      </c>
      <c r="BD129" s="259" t="str">
        <f>Language!$E$211</f>
        <v>GD</v>
      </c>
      <c r="BE129" s="259" t="str">
        <f>Language!$E$212</f>
        <v>exact</v>
      </c>
      <c r="BF129" s="259" t="str">
        <f>Language!$E$224</f>
        <v>many g.</v>
      </c>
      <c r="BG129" s="260" t="str">
        <f>Language!$E$213</f>
        <v>teams</v>
      </c>
      <c r="BL129" s="307"/>
      <c r="BM129" s="308"/>
      <c r="BN129" s="308"/>
      <c r="BO129" s="259" t="str">
        <f>Language!$E$219</f>
        <v>Final</v>
      </c>
      <c r="BP129" s="259" t="str">
        <f>Language!$E$210</f>
        <v>W/D/L</v>
      </c>
      <c r="BQ129" s="259" t="str">
        <f>Language!$E$211</f>
        <v>GD</v>
      </c>
      <c r="BR129" s="259" t="str">
        <f>Language!$E$212</f>
        <v>exact</v>
      </c>
      <c r="BS129" s="259" t="str">
        <f>Language!$E$224</f>
        <v>many g.</v>
      </c>
      <c r="BT129" s="260" t="str">
        <f>Language!$E$213</f>
        <v>teams</v>
      </c>
      <c r="BY129" s="307"/>
      <c r="BZ129" s="308"/>
      <c r="CA129" s="308"/>
      <c r="CB129" s="259" t="str">
        <f>Language!$E$219</f>
        <v>Final</v>
      </c>
      <c r="CC129" s="259" t="str">
        <f>Language!$E$210</f>
        <v>W/D/L</v>
      </c>
      <c r="CD129" s="259" t="str">
        <f>Language!$E$211</f>
        <v>GD</v>
      </c>
      <c r="CE129" s="259" t="str">
        <f>Language!$E$212</f>
        <v>exact</v>
      </c>
      <c r="CF129" s="259" t="str">
        <f>Language!$E$224</f>
        <v>many g.</v>
      </c>
      <c r="CG129" s="260" t="str">
        <f>Language!$E$213</f>
        <v>teams</v>
      </c>
      <c r="CL129" s="307"/>
      <c r="CM129" s="308"/>
      <c r="CN129" s="308"/>
      <c r="CO129" s="259" t="str">
        <f>Language!$E$219</f>
        <v>Final</v>
      </c>
      <c r="CP129" s="259" t="str">
        <f>Language!$E$210</f>
        <v>W/D/L</v>
      </c>
      <c r="CQ129" s="259" t="str">
        <f>Language!$E$211</f>
        <v>GD</v>
      </c>
      <c r="CR129" s="259" t="str">
        <f>Language!$E$212</f>
        <v>exact</v>
      </c>
      <c r="CS129" s="259" t="str">
        <f>Language!$E$224</f>
        <v>many g.</v>
      </c>
      <c r="CT129" s="260" t="str">
        <f>Language!$E$213</f>
        <v>teams</v>
      </c>
      <c r="CY129" s="307"/>
      <c r="CZ129" s="308"/>
      <c r="DA129" s="308"/>
      <c r="DB129" s="259" t="str">
        <f>Language!$E$219</f>
        <v>Final</v>
      </c>
      <c r="DC129" s="259" t="str">
        <f>Language!$E$210</f>
        <v>W/D/L</v>
      </c>
      <c r="DD129" s="259" t="str">
        <f>Language!$E$211</f>
        <v>GD</v>
      </c>
      <c r="DE129" s="259" t="str">
        <f>Language!$E$212</f>
        <v>exact</v>
      </c>
      <c r="DF129" s="259" t="str">
        <f>Language!$E$224</f>
        <v>many g.</v>
      </c>
      <c r="DG129" s="260" t="str">
        <f>Language!$E$213</f>
        <v>teams</v>
      </c>
      <c r="DL129" s="307"/>
      <c r="DM129" s="308"/>
      <c r="DN129" s="308"/>
      <c r="DO129" s="259" t="str">
        <f>Language!$E$219</f>
        <v>Final</v>
      </c>
      <c r="DP129" s="259" t="str">
        <f>Language!$E$210</f>
        <v>W/D/L</v>
      </c>
      <c r="DQ129" s="259" t="str">
        <f>Language!$E$211</f>
        <v>GD</v>
      </c>
      <c r="DR129" s="259" t="str">
        <f>Language!$E$212</f>
        <v>exact</v>
      </c>
      <c r="DS129" s="259" t="str">
        <f>Language!$E$224</f>
        <v>many g.</v>
      </c>
      <c r="DT129" s="260" t="str">
        <f>Language!$E$213</f>
        <v>teams</v>
      </c>
      <c r="DY129" s="307"/>
      <c r="DZ129" s="308"/>
      <c r="EA129" s="308"/>
      <c r="EB129" s="259" t="str">
        <f>Language!$E$219</f>
        <v>Final</v>
      </c>
      <c r="EC129" s="259" t="str">
        <f>Language!$E$210</f>
        <v>W/D/L</v>
      </c>
      <c r="ED129" s="259" t="str">
        <f>Language!$E$211</f>
        <v>GD</v>
      </c>
      <c r="EE129" s="259" t="str">
        <f>Language!$E$212</f>
        <v>exact</v>
      </c>
      <c r="EF129" s="259" t="str">
        <f>Language!$E$224</f>
        <v>many g.</v>
      </c>
      <c r="EG129" s="260" t="str">
        <f>Language!$E$213</f>
        <v>teams</v>
      </c>
      <c r="EL129" s="307"/>
      <c r="EM129" s="308"/>
      <c r="EN129" s="308"/>
      <c r="EO129" s="259" t="str">
        <f>Language!$E$219</f>
        <v>Final</v>
      </c>
      <c r="EP129" s="259" t="str">
        <f>Language!$E$210</f>
        <v>W/D/L</v>
      </c>
      <c r="EQ129" s="259" t="str">
        <f>Language!$E$211</f>
        <v>GD</v>
      </c>
      <c r="ER129" s="259" t="str">
        <f>Language!$E$212</f>
        <v>exact</v>
      </c>
      <c r="ES129" s="259" t="str">
        <f>Language!$E$224</f>
        <v>many g.</v>
      </c>
      <c r="ET129" s="260" t="str">
        <f>Language!$E$213</f>
        <v>teams</v>
      </c>
      <c r="EY129" s="307"/>
      <c r="EZ129" s="308"/>
      <c r="FA129" s="308"/>
      <c r="FB129" s="259" t="str">
        <f>Language!$E$219</f>
        <v>Final</v>
      </c>
      <c r="FC129" s="259" t="str">
        <f>Language!$E$210</f>
        <v>W/D/L</v>
      </c>
      <c r="FD129" s="259" t="str">
        <f>Language!$E$211</f>
        <v>GD</v>
      </c>
      <c r="FE129" s="259" t="str">
        <f>Language!$E$212</f>
        <v>exact</v>
      </c>
      <c r="FF129" s="259" t="str">
        <f>Language!$E$224</f>
        <v>many g.</v>
      </c>
      <c r="FG129" s="260" t="str">
        <f>Language!$E$213</f>
        <v>teams</v>
      </c>
      <c r="FL129" s="307"/>
      <c r="FM129" s="308"/>
      <c r="FN129" s="308"/>
      <c r="FO129" s="259" t="str">
        <f>Language!$E$219</f>
        <v>Final</v>
      </c>
      <c r="FP129" s="259" t="str">
        <f>Language!$E$210</f>
        <v>W/D/L</v>
      </c>
      <c r="FQ129" s="259" t="str">
        <f>Language!$E$211</f>
        <v>GD</v>
      </c>
      <c r="FR129" s="259" t="str">
        <f>Language!$E$212</f>
        <v>exact</v>
      </c>
      <c r="FS129" s="259" t="str">
        <f>Language!$E$224</f>
        <v>many g.</v>
      </c>
      <c r="FT129" s="260" t="str">
        <f>Language!$E$213</f>
        <v>teams</v>
      </c>
      <c r="FY129" s="307"/>
      <c r="FZ129" s="308"/>
      <c r="GA129" s="308"/>
      <c r="GB129" s="259" t="str">
        <f>Language!$E$219</f>
        <v>Final</v>
      </c>
      <c r="GC129" s="259" t="str">
        <f>Language!$E$210</f>
        <v>W/D/L</v>
      </c>
      <c r="GD129" s="259" t="str">
        <f>Language!$E$211</f>
        <v>GD</v>
      </c>
      <c r="GE129" s="259" t="str">
        <f>Language!$E$212</f>
        <v>exact</v>
      </c>
      <c r="GF129" s="259" t="str">
        <f>Language!$E$224</f>
        <v>many g.</v>
      </c>
      <c r="GG129" s="260" t="str">
        <f>Language!$E$213</f>
        <v>teams</v>
      </c>
      <c r="GL129" s="307"/>
      <c r="GM129" s="308"/>
      <c r="GN129" s="308"/>
      <c r="GO129" s="259" t="str">
        <f>Language!$E$219</f>
        <v>Final</v>
      </c>
      <c r="GP129" s="259" t="str">
        <f>Language!$E$210</f>
        <v>W/D/L</v>
      </c>
      <c r="GQ129" s="259" t="str">
        <f>Language!$E$211</f>
        <v>GD</v>
      </c>
      <c r="GR129" s="259" t="str">
        <f>Language!$E$212</f>
        <v>exact</v>
      </c>
      <c r="GS129" s="259" t="str">
        <f>Language!$E$224</f>
        <v>many g.</v>
      </c>
      <c r="GT129" s="260" t="str">
        <f>Language!$E$213</f>
        <v>teams</v>
      </c>
      <c r="GY129" s="307"/>
      <c r="GZ129" s="308"/>
      <c r="HA129" s="308"/>
      <c r="HB129" s="259" t="str">
        <f>Language!$E$219</f>
        <v>Final</v>
      </c>
      <c r="HC129" s="259" t="str">
        <f>Language!$E$210</f>
        <v>W/D/L</v>
      </c>
      <c r="HD129" s="259" t="str">
        <f>Language!$E$211</f>
        <v>GD</v>
      </c>
      <c r="HE129" s="259" t="str">
        <f>Language!$E$212</f>
        <v>exact</v>
      </c>
      <c r="HF129" s="259" t="str">
        <f>Language!$E$224</f>
        <v>many g.</v>
      </c>
      <c r="HG129" s="260" t="str">
        <f>Language!$E$213</f>
        <v>teams</v>
      </c>
      <c r="HL129" s="307"/>
      <c r="HM129" s="308"/>
      <c r="HN129" s="308"/>
      <c r="HO129" s="259" t="str">
        <f>Language!$E$219</f>
        <v>Final</v>
      </c>
      <c r="HP129" s="259" t="str">
        <f>Language!$E$210</f>
        <v>W/D/L</v>
      </c>
      <c r="HQ129" s="259" t="str">
        <f>Language!$E$211</f>
        <v>GD</v>
      </c>
      <c r="HR129" s="259" t="str">
        <f>Language!$E$212</f>
        <v>exact</v>
      </c>
      <c r="HS129" s="259" t="str">
        <f>Language!$E$224</f>
        <v>many g.</v>
      </c>
      <c r="HT129" s="260" t="str">
        <f>Language!$E$213</f>
        <v>teams</v>
      </c>
      <c r="HY129" s="307"/>
      <c r="HZ129" s="308"/>
      <c r="IA129" s="308"/>
      <c r="IB129" s="259" t="str">
        <f>Language!$E$219</f>
        <v>Final</v>
      </c>
      <c r="IC129" s="259" t="str">
        <f>Language!$E$210</f>
        <v>W/D/L</v>
      </c>
      <c r="ID129" s="259" t="str">
        <f>Language!$E$211</f>
        <v>GD</v>
      </c>
      <c r="IE129" s="259" t="str">
        <f>Language!$E$212</f>
        <v>exact</v>
      </c>
      <c r="IF129" s="259" t="str">
        <f>Language!$E$224</f>
        <v>many g.</v>
      </c>
      <c r="IG129" s="260" t="str">
        <f>Language!$E$213</f>
        <v>teams</v>
      </c>
      <c r="IL129" s="307"/>
      <c r="IM129" s="308"/>
      <c r="IN129" s="308"/>
      <c r="IO129" s="259" t="str">
        <f>Language!$E$219</f>
        <v>Final</v>
      </c>
      <c r="IP129" s="259" t="str">
        <f>Language!$E$210</f>
        <v>W/D/L</v>
      </c>
      <c r="IQ129" s="259" t="str">
        <f>Language!$E$211</f>
        <v>GD</v>
      </c>
      <c r="IR129" s="259" t="str">
        <f>Language!$E$212</f>
        <v>exact</v>
      </c>
      <c r="IS129" s="259" t="str">
        <f>Language!$E$224</f>
        <v>many g.</v>
      </c>
      <c r="IT129" s="260" t="str">
        <f>Language!$E$213</f>
        <v>teams</v>
      </c>
      <c r="IY129" s="307"/>
      <c r="IZ129" s="308"/>
      <c r="JA129" s="308"/>
      <c r="JB129" s="259" t="str">
        <f>Language!$E$219</f>
        <v>Final</v>
      </c>
      <c r="JC129" s="259" t="str">
        <f>Language!$E$210</f>
        <v>W/D/L</v>
      </c>
      <c r="JD129" s="259" t="str">
        <f>Language!$E$211</f>
        <v>GD</v>
      </c>
      <c r="JE129" s="259" t="str">
        <f>Language!$E$212</f>
        <v>exact</v>
      </c>
      <c r="JF129" s="259" t="str">
        <f>Language!$E$224</f>
        <v>many g.</v>
      </c>
      <c r="JG129" s="260" t="str">
        <f>Language!$E$213</f>
        <v>teams</v>
      </c>
      <c r="JL129" s="307"/>
      <c r="JM129" s="308"/>
      <c r="JN129" s="308"/>
      <c r="JO129" s="259" t="str">
        <f>Language!$E$219</f>
        <v>Final</v>
      </c>
      <c r="JP129" s="259" t="str">
        <f>Language!$E$210</f>
        <v>W/D/L</v>
      </c>
      <c r="JQ129" s="259" t="str">
        <f>Language!$E$211</f>
        <v>GD</v>
      </c>
      <c r="JR129" s="259" t="str">
        <f>Language!$E$212</f>
        <v>exact</v>
      </c>
      <c r="JS129" s="259" t="str">
        <f>Language!$E$224</f>
        <v>many g.</v>
      </c>
      <c r="JT129" s="260" t="str">
        <f>Language!$E$213</f>
        <v>teams</v>
      </c>
      <c r="JY129" s="307"/>
      <c r="JZ129" s="308"/>
      <c r="KA129" s="308"/>
      <c r="KB129" s="259" t="str">
        <f>Language!$E$219</f>
        <v>Final</v>
      </c>
      <c r="KC129" s="259" t="str">
        <f>Language!$E$210</f>
        <v>W/D/L</v>
      </c>
      <c r="KD129" s="259" t="str">
        <f>Language!$E$211</f>
        <v>GD</v>
      </c>
      <c r="KE129" s="259" t="str">
        <f>Language!$E$212</f>
        <v>exact</v>
      </c>
      <c r="KF129" s="259" t="str">
        <f>Language!$E$224</f>
        <v>many g.</v>
      </c>
      <c r="KG129" s="260" t="str">
        <f>Language!$E$213</f>
        <v>teams</v>
      </c>
      <c r="KL129" s="307"/>
      <c r="KM129" s="308"/>
      <c r="KN129" s="308"/>
      <c r="KO129" s="259" t="str">
        <f>Language!$E$219</f>
        <v>Final</v>
      </c>
      <c r="KP129" s="259" t="str">
        <f>Language!$E$210</f>
        <v>W/D/L</v>
      </c>
      <c r="KQ129" s="259" t="str">
        <f>Language!$E$211</f>
        <v>GD</v>
      </c>
      <c r="KR129" s="259" t="str">
        <f>Language!$E$212</f>
        <v>exact</v>
      </c>
      <c r="KS129" s="259" t="str">
        <f>Language!$E$224</f>
        <v>many g.</v>
      </c>
      <c r="KT129" s="260" t="str">
        <f>Language!$E$213</f>
        <v>teams</v>
      </c>
      <c r="KY129" s="307"/>
      <c r="KZ129" s="308"/>
      <c r="LA129" s="308"/>
      <c r="LB129" s="259" t="str">
        <f>Language!$E$219</f>
        <v>Final</v>
      </c>
      <c r="LC129" s="259" t="str">
        <f>Language!$E$210</f>
        <v>W/D/L</v>
      </c>
      <c r="LD129" s="259" t="str">
        <f>Language!$E$211</f>
        <v>GD</v>
      </c>
      <c r="LE129" s="259" t="str">
        <f>Language!$E$212</f>
        <v>exact</v>
      </c>
      <c r="LF129" s="259" t="str">
        <f>Language!$E$224</f>
        <v>many g.</v>
      </c>
      <c r="LG129" s="260" t="str">
        <f>Language!$E$213</f>
        <v>teams</v>
      </c>
      <c r="LL129" s="307"/>
      <c r="LM129" s="308"/>
      <c r="LN129" s="308"/>
      <c r="LO129" s="259" t="str">
        <f>Language!$E$219</f>
        <v>Final</v>
      </c>
      <c r="LP129" s="259" t="str">
        <f>Language!$E$210</f>
        <v>W/D/L</v>
      </c>
      <c r="LQ129" s="259" t="str">
        <f>Language!$E$211</f>
        <v>GD</v>
      </c>
      <c r="LR129" s="259" t="str">
        <f>Language!$E$212</f>
        <v>exact</v>
      </c>
      <c r="LS129" s="259" t="str">
        <f>Language!$E$224</f>
        <v>many g.</v>
      </c>
      <c r="LT129" s="260" t="str">
        <f>Language!$E$213</f>
        <v>teams</v>
      </c>
      <c r="LY129" s="307"/>
      <c r="LZ129" s="308"/>
      <c r="MA129" s="308"/>
      <c r="MB129" s="259" t="str">
        <f>Language!$E$219</f>
        <v>Final</v>
      </c>
      <c r="MC129" s="259" t="str">
        <f>Language!$E$210</f>
        <v>W/D/L</v>
      </c>
      <c r="MD129" s="259" t="str">
        <f>Language!$E$211</f>
        <v>GD</v>
      </c>
      <c r="ME129" s="259" t="str">
        <f>Language!$E$212</f>
        <v>exact</v>
      </c>
      <c r="MF129" s="259" t="str">
        <f>Language!$E$224</f>
        <v>many g.</v>
      </c>
      <c r="MG129" s="260" t="str">
        <f>Language!$E$213</f>
        <v>teams</v>
      </c>
    </row>
    <row r="130" spans="2:345" x14ac:dyDescent="0.25">
      <c r="L130" s="955" t="str">
        <f>Language!$E$245</f>
        <v>Number:</v>
      </c>
      <c r="M130" s="956"/>
      <c r="N130" s="957"/>
      <c r="O130" s="240">
        <f>SUM(O126:O128)</f>
        <v>0</v>
      </c>
      <c r="P130" s="240">
        <f>SUM(P6:P88)</f>
        <v>0</v>
      </c>
      <c r="Q130" s="240">
        <f>SUM(Q6:Q88)</f>
        <v>0</v>
      </c>
      <c r="R130" s="240">
        <f>SUM(R6:R88)</f>
        <v>0</v>
      </c>
      <c r="S130" s="240">
        <f>SUM(S6:S88)</f>
        <v>0</v>
      </c>
      <c r="T130" s="591">
        <f>SUM(T90:T124)</f>
        <v>0</v>
      </c>
      <c r="Y130" s="955" t="str">
        <f>Language!$E$245</f>
        <v>Number:</v>
      </c>
      <c r="Z130" s="956"/>
      <c r="AA130" s="957"/>
      <c r="AB130" s="240">
        <f>SUM(AB126:AB128)</f>
        <v>0</v>
      </c>
      <c r="AC130" s="240">
        <f>SUM(AC6:AC88)</f>
        <v>0</v>
      </c>
      <c r="AD130" s="240">
        <f>SUM(AD6:AD88)</f>
        <v>0</v>
      </c>
      <c r="AE130" s="240">
        <f>SUM(AE6:AE88)</f>
        <v>0</v>
      </c>
      <c r="AF130" s="240">
        <f>SUM(AF6:AF88)</f>
        <v>0</v>
      </c>
      <c r="AG130" s="591">
        <f>SUM(AG90:AG124)</f>
        <v>0</v>
      </c>
      <c r="AL130" s="955" t="str">
        <f>Language!$E$245</f>
        <v>Number:</v>
      </c>
      <c r="AM130" s="956"/>
      <c r="AN130" s="957"/>
      <c r="AO130" s="240">
        <f>SUM(AO126:AO128)</f>
        <v>0</v>
      </c>
      <c r="AP130" s="240">
        <f>SUM(AP6:AP88)</f>
        <v>0</v>
      </c>
      <c r="AQ130" s="240">
        <f>SUM(AQ6:AQ88)</f>
        <v>0</v>
      </c>
      <c r="AR130" s="240">
        <f>SUM(AR6:AR88)</f>
        <v>0</v>
      </c>
      <c r="AS130" s="240">
        <f>SUM(AS6:AS88)</f>
        <v>0</v>
      </c>
      <c r="AT130" s="591">
        <f>SUM(AT90:AT124)</f>
        <v>0</v>
      </c>
      <c r="AY130" s="955" t="str">
        <f>Language!$E$245</f>
        <v>Number:</v>
      </c>
      <c r="AZ130" s="956"/>
      <c r="BA130" s="957"/>
      <c r="BB130" s="240">
        <f>SUM(BB126:BB128)</f>
        <v>0</v>
      </c>
      <c r="BC130" s="240">
        <f>SUM(BC6:BC88)</f>
        <v>0</v>
      </c>
      <c r="BD130" s="240">
        <f>SUM(BD6:BD88)</f>
        <v>0</v>
      </c>
      <c r="BE130" s="240">
        <f>SUM(BE6:BE88)</f>
        <v>0</v>
      </c>
      <c r="BF130" s="240">
        <f>SUM(BF6:BF88)</f>
        <v>0</v>
      </c>
      <c r="BG130" s="591">
        <f>SUM(BG90:BG124)</f>
        <v>0</v>
      </c>
      <c r="BL130" s="955" t="str">
        <f>Language!$E$245</f>
        <v>Number:</v>
      </c>
      <c r="BM130" s="956"/>
      <c r="BN130" s="957"/>
      <c r="BO130" s="240">
        <f>SUM(BO126:BO128)</f>
        <v>0</v>
      </c>
      <c r="BP130" s="240">
        <f>SUM(BP6:BP88)</f>
        <v>0</v>
      </c>
      <c r="BQ130" s="240">
        <f>SUM(BQ6:BQ88)</f>
        <v>0</v>
      </c>
      <c r="BR130" s="240">
        <f>SUM(BR6:BR88)</f>
        <v>0</v>
      </c>
      <c r="BS130" s="240">
        <f>SUM(BS6:BS88)</f>
        <v>0</v>
      </c>
      <c r="BT130" s="591">
        <f>SUM(BT90:BT124)</f>
        <v>0</v>
      </c>
      <c r="BY130" s="955" t="str">
        <f>Language!$E$245</f>
        <v>Number:</v>
      </c>
      <c r="BZ130" s="956"/>
      <c r="CA130" s="957"/>
      <c r="CB130" s="240">
        <f>SUM(CB126:CB128)</f>
        <v>0</v>
      </c>
      <c r="CC130" s="240">
        <f>SUM(CC6:CC88)</f>
        <v>0</v>
      </c>
      <c r="CD130" s="240">
        <f>SUM(CD6:CD88)</f>
        <v>0</v>
      </c>
      <c r="CE130" s="240">
        <f>SUM(CE6:CE88)</f>
        <v>0</v>
      </c>
      <c r="CF130" s="240">
        <f>SUM(CF6:CF88)</f>
        <v>0</v>
      </c>
      <c r="CG130" s="591">
        <f>SUM(CG90:CG124)</f>
        <v>0</v>
      </c>
      <c r="CL130" s="955" t="str">
        <f>Language!$E$245</f>
        <v>Number:</v>
      </c>
      <c r="CM130" s="956"/>
      <c r="CN130" s="957"/>
      <c r="CO130" s="240">
        <f>SUM(CO126:CO128)</f>
        <v>0</v>
      </c>
      <c r="CP130" s="240">
        <f>SUM(CP6:CP88)</f>
        <v>0</v>
      </c>
      <c r="CQ130" s="240">
        <f>SUM(CQ6:CQ88)</f>
        <v>0</v>
      </c>
      <c r="CR130" s="240">
        <f>SUM(CR6:CR88)</f>
        <v>0</v>
      </c>
      <c r="CS130" s="240">
        <f>SUM(CS6:CS88)</f>
        <v>0</v>
      </c>
      <c r="CT130" s="591">
        <f>SUM(CT90:CT124)</f>
        <v>0</v>
      </c>
      <c r="CY130" s="955" t="str">
        <f>Language!$E$245</f>
        <v>Number:</v>
      </c>
      <c r="CZ130" s="956"/>
      <c r="DA130" s="957"/>
      <c r="DB130" s="240">
        <f>SUM(DB126:DB128)</f>
        <v>0</v>
      </c>
      <c r="DC130" s="240">
        <f>SUM(DC6:DC88)</f>
        <v>0</v>
      </c>
      <c r="DD130" s="240">
        <f>SUM(DD6:DD88)</f>
        <v>0</v>
      </c>
      <c r="DE130" s="240">
        <f>SUM(DE6:DE88)</f>
        <v>0</v>
      </c>
      <c r="DF130" s="240">
        <f>SUM(DF6:DF88)</f>
        <v>0</v>
      </c>
      <c r="DG130" s="591">
        <f>SUM(DG90:DG124)</f>
        <v>0</v>
      </c>
      <c r="DL130" s="955" t="str">
        <f>Language!$E$245</f>
        <v>Number:</v>
      </c>
      <c r="DM130" s="956"/>
      <c r="DN130" s="957"/>
      <c r="DO130" s="240">
        <f>SUM(DO126:DO128)</f>
        <v>0</v>
      </c>
      <c r="DP130" s="240">
        <f>SUM(DP6:DP88)</f>
        <v>0</v>
      </c>
      <c r="DQ130" s="240">
        <f>SUM(DQ6:DQ88)</f>
        <v>0</v>
      </c>
      <c r="DR130" s="240">
        <f>SUM(DR6:DR88)</f>
        <v>0</v>
      </c>
      <c r="DS130" s="240">
        <f>SUM(DS6:DS88)</f>
        <v>0</v>
      </c>
      <c r="DT130" s="591">
        <f>SUM(DT90:DT124)</f>
        <v>0</v>
      </c>
      <c r="DY130" s="955" t="str">
        <f>Language!$E$245</f>
        <v>Number:</v>
      </c>
      <c r="DZ130" s="956"/>
      <c r="EA130" s="957"/>
      <c r="EB130" s="240">
        <f>SUM(EB126:EB128)</f>
        <v>0</v>
      </c>
      <c r="EC130" s="240">
        <f>SUM(EC6:EC88)</f>
        <v>0</v>
      </c>
      <c r="ED130" s="240">
        <f>SUM(ED6:ED88)</f>
        <v>0</v>
      </c>
      <c r="EE130" s="240">
        <f>SUM(EE6:EE88)</f>
        <v>0</v>
      </c>
      <c r="EF130" s="240">
        <f>SUM(EF6:EF88)</f>
        <v>0</v>
      </c>
      <c r="EG130" s="591">
        <f>SUM(EG90:EG124)</f>
        <v>0</v>
      </c>
      <c r="EL130" s="955" t="str">
        <f>Language!$E$245</f>
        <v>Number:</v>
      </c>
      <c r="EM130" s="956"/>
      <c r="EN130" s="957"/>
      <c r="EO130" s="240">
        <f>SUM(EO126:EO128)</f>
        <v>0</v>
      </c>
      <c r="EP130" s="240">
        <f>SUM(EP6:EP88)</f>
        <v>0</v>
      </c>
      <c r="EQ130" s="240">
        <f>SUM(EQ6:EQ88)</f>
        <v>0</v>
      </c>
      <c r="ER130" s="240">
        <f>SUM(ER6:ER88)</f>
        <v>0</v>
      </c>
      <c r="ES130" s="240">
        <f>SUM(ES6:ES88)</f>
        <v>0</v>
      </c>
      <c r="ET130" s="591">
        <f>SUM(ET90:ET124)</f>
        <v>0</v>
      </c>
      <c r="EY130" s="955" t="str">
        <f>Language!$E$245</f>
        <v>Number:</v>
      </c>
      <c r="EZ130" s="956"/>
      <c r="FA130" s="957"/>
      <c r="FB130" s="240">
        <f>SUM(FB126:FB128)</f>
        <v>0</v>
      </c>
      <c r="FC130" s="240">
        <f>SUM(FC6:FC88)</f>
        <v>0</v>
      </c>
      <c r="FD130" s="240">
        <f>SUM(FD6:FD88)</f>
        <v>0</v>
      </c>
      <c r="FE130" s="240">
        <f>SUM(FE6:FE88)</f>
        <v>0</v>
      </c>
      <c r="FF130" s="240">
        <f>SUM(FF6:FF88)</f>
        <v>0</v>
      </c>
      <c r="FG130" s="591">
        <f>SUM(FG90:FG124)</f>
        <v>0</v>
      </c>
      <c r="FL130" s="955" t="str">
        <f>Language!$E$245</f>
        <v>Number:</v>
      </c>
      <c r="FM130" s="956"/>
      <c r="FN130" s="957"/>
      <c r="FO130" s="240">
        <f>SUM(FO126:FO128)</f>
        <v>0</v>
      </c>
      <c r="FP130" s="240">
        <f>SUM(FP6:FP88)</f>
        <v>0</v>
      </c>
      <c r="FQ130" s="240">
        <f>SUM(FQ6:FQ88)</f>
        <v>0</v>
      </c>
      <c r="FR130" s="240">
        <f>SUM(FR6:FR88)</f>
        <v>0</v>
      </c>
      <c r="FS130" s="240">
        <f>SUM(FS6:FS88)</f>
        <v>0</v>
      </c>
      <c r="FT130" s="591">
        <f>SUM(FT90:FT124)</f>
        <v>0</v>
      </c>
      <c r="FY130" s="955" t="str">
        <f>Language!$E$245</f>
        <v>Number:</v>
      </c>
      <c r="FZ130" s="956"/>
      <c r="GA130" s="957"/>
      <c r="GB130" s="240">
        <f>SUM(GB126:GB128)</f>
        <v>0</v>
      </c>
      <c r="GC130" s="240">
        <f>SUM(GC6:GC88)</f>
        <v>0</v>
      </c>
      <c r="GD130" s="240">
        <f>SUM(GD6:GD88)</f>
        <v>0</v>
      </c>
      <c r="GE130" s="240">
        <f>SUM(GE6:GE88)</f>
        <v>0</v>
      </c>
      <c r="GF130" s="240">
        <f>SUM(GF6:GF88)</f>
        <v>0</v>
      </c>
      <c r="GG130" s="591">
        <f>SUM(GG90:GG124)</f>
        <v>0</v>
      </c>
      <c r="GL130" s="955" t="str">
        <f>Language!$E$245</f>
        <v>Number:</v>
      </c>
      <c r="GM130" s="956"/>
      <c r="GN130" s="957"/>
      <c r="GO130" s="240">
        <f>SUM(GO126:GO128)</f>
        <v>0</v>
      </c>
      <c r="GP130" s="240">
        <f>SUM(GP6:GP88)</f>
        <v>0</v>
      </c>
      <c r="GQ130" s="240">
        <f>SUM(GQ6:GQ88)</f>
        <v>0</v>
      </c>
      <c r="GR130" s="240">
        <f>SUM(GR6:GR88)</f>
        <v>0</v>
      </c>
      <c r="GS130" s="240">
        <f>SUM(GS6:GS88)</f>
        <v>0</v>
      </c>
      <c r="GT130" s="591">
        <f>SUM(GT90:GT124)</f>
        <v>0</v>
      </c>
      <c r="GY130" s="955" t="str">
        <f>Language!$E$245</f>
        <v>Number:</v>
      </c>
      <c r="GZ130" s="956"/>
      <c r="HA130" s="957"/>
      <c r="HB130" s="240">
        <f>SUM(HB126:HB128)</f>
        <v>0</v>
      </c>
      <c r="HC130" s="240">
        <f>SUM(HC6:HC88)</f>
        <v>0</v>
      </c>
      <c r="HD130" s="240">
        <f>SUM(HD6:HD88)</f>
        <v>0</v>
      </c>
      <c r="HE130" s="240">
        <f>SUM(HE6:HE88)</f>
        <v>0</v>
      </c>
      <c r="HF130" s="240">
        <f>SUM(HF6:HF88)</f>
        <v>0</v>
      </c>
      <c r="HG130" s="591">
        <f>SUM(HG90:HG124)</f>
        <v>0</v>
      </c>
      <c r="HL130" s="955" t="str">
        <f>Language!$E$245</f>
        <v>Number:</v>
      </c>
      <c r="HM130" s="956"/>
      <c r="HN130" s="957"/>
      <c r="HO130" s="240">
        <f>SUM(HO126:HO128)</f>
        <v>0</v>
      </c>
      <c r="HP130" s="240">
        <f>SUM(HP6:HP88)</f>
        <v>0</v>
      </c>
      <c r="HQ130" s="240">
        <f>SUM(HQ6:HQ88)</f>
        <v>0</v>
      </c>
      <c r="HR130" s="240">
        <f>SUM(HR6:HR88)</f>
        <v>0</v>
      </c>
      <c r="HS130" s="240">
        <f>SUM(HS6:HS88)</f>
        <v>0</v>
      </c>
      <c r="HT130" s="591">
        <f>SUM(HT90:HT124)</f>
        <v>0</v>
      </c>
      <c r="HY130" s="955" t="str">
        <f>Language!$E$245</f>
        <v>Number:</v>
      </c>
      <c r="HZ130" s="956"/>
      <c r="IA130" s="957"/>
      <c r="IB130" s="240">
        <f>SUM(IB126:IB128)</f>
        <v>0</v>
      </c>
      <c r="IC130" s="240">
        <f>SUM(IC6:IC88)</f>
        <v>0</v>
      </c>
      <c r="ID130" s="240">
        <f>SUM(ID6:ID88)</f>
        <v>0</v>
      </c>
      <c r="IE130" s="240">
        <f>SUM(IE6:IE88)</f>
        <v>0</v>
      </c>
      <c r="IF130" s="240">
        <f>SUM(IF6:IF88)</f>
        <v>0</v>
      </c>
      <c r="IG130" s="591">
        <f>SUM(IG90:IG124)</f>
        <v>0</v>
      </c>
      <c r="IL130" s="955" t="str">
        <f>Language!$E$245</f>
        <v>Number:</v>
      </c>
      <c r="IM130" s="956"/>
      <c r="IN130" s="957"/>
      <c r="IO130" s="240">
        <f>SUM(IO126:IO128)</f>
        <v>0</v>
      </c>
      <c r="IP130" s="240">
        <f>SUM(IP6:IP88)</f>
        <v>0</v>
      </c>
      <c r="IQ130" s="240">
        <f>SUM(IQ6:IQ88)</f>
        <v>0</v>
      </c>
      <c r="IR130" s="240">
        <f>SUM(IR6:IR88)</f>
        <v>0</v>
      </c>
      <c r="IS130" s="240">
        <f>SUM(IS6:IS88)</f>
        <v>0</v>
      </c>
      <c r="IT130" s="591">
        <f>SUM(IT90:IT124)</f>
        <v>0</v>
      </c>
      <c r="IY130" s="955" t="str">
        <f>Language!$E$245</f>
        <v>Number:</v>
      </c>
      <c r="IZ130" s="956"/>
      <c r="JA130" s="957"/>
      <c r="JB130" s="240">
        <f>SUM(JB126:JB128)</f>
        <v>0</v>
      </c>
      <c r="JC130" s="240">
        <f>SUM(JC6:JC88)</f>
        <v>0</v>
      </c>
      <c r="JD130" s="240">
        <f>SUM(JD6:JD88)</f>
        <v>0</v>
      </c>
      <c r="JE130" s="240">
        <f>SUM(JE6:JE88)</f>
        <v>0</v>
      </c>
      <c r="JF130" s="240">
        <f>SUM(JF6:JF88)</f>
        <v>0</v>
      </c>
      <c r="JG130" s="591">
        <f>SUM(JG90:JG124)</f>
        <v>0</v>
      </c>
      <c r="JL130" s="955" t="str">
        <f>Language!$E$245</f>
        <v>Number:</v>
      </c>
      <c r="JM130" s="956"/>
      <c r="JN130" s="957"/>
      <c r="JO130" s="240">
        <f>SUM(JO126:JO128)</f>
        <v>0</v>
      </c>
      <c r="JP130" s="240">
        <f>SUM(JP6:JP88)</f>
        <v>0</v>
      </c>
      <c r="JQ130" s="240">
        <f>SUM(JQ6:JQ88)</f>
        <v>0</v>
      </c>
      <c r="JR130" s="240">
        <f>SUM(JR6:JR88)</f>
        <v>0</v>
      </c>
      <c r="JS130" s="240">
        <f>SUM(JS6:JS88)</f>
        <v>0</v>
      </c>
      <c r="JT130" s="591">
        <f>SUM(JT90:JT124)</f>
        <v>0</v>
      </c>
      <c r="JY130" s="955" t="str">
        <f>Language!$E$245</f>
        <v>Number:</v>
      </c>
      <c r="JZ130" s="956"/>
      <c r="KA130" s="957"/>
      <c r="KB130" s="240">
        <f>SUM(KB126:KB128)</f>
        <v>0</v>
      </c>
      <c r="KC130" s="240">
        <f>SUM(KC6:KC88)</f>
        <v>0</v>
      </c>
      <c r="KD130" s="240">
        <f>SUM(KD6:KD88)</f>
        <v>0</v>
      </c>
      <c r="KE130" s="240">
        <f>SUM(KE6:KE88)</f>
        <v>0</v>
      </c>
      <c r="KF130" s="240">
        <f>SUM(KF6:KF88)</f>
        <v>0</v>
      </c>
      <c r="KG130" s="591">
        <f>SUM(KG90:KG124)</f>
        <v>0</v>
      </c>
      <c r="KL130" s="955" t="str">
        <f>Language!$E$245</f>
        <v>Number:</v>
      </c>
      <c r="KM130" s="956"/>
      <c r="KN130" s="957"/>
      <c r="KO130" s="240">
        <f>SUM(KO126:KO128)</f>
        <v>0</v>
      </c>
      <c r="KP130" s="240">
        <f>SUM(KP6:KP88)</f>
        <v>0</v>
      </c>
      <c r="KQ130" s="240">
        <f>SUM(KQ6:KQ88)</f>
        <v>0</v>
      </c>
      <c r="KR130" s="240">
        <f>SUM(KR6:KR88)</f>
        <v>0</v>
      </c>
      <c r="KS130" s="240">
        <f>SUM(KS6:KS88)</f>
        <v>0</v>
      </c>
      <c r="KT130" s="591">
        <f>SUM(KT90:KT124)</f>
        <v>0</v>
      </c>
      <c r="KY130" s="955" t="str">
        <f>Language!$E$245</f>
        <v>Number:</v>
      </c>
      <c r="KZ130" s="956"/>
      <c r="LA130" s="957"/>
      <c r="LB130" s="240">
        <f>SUM(LB126:LB128)</f>
        <v>0</v>
      </c>
      <c r="LC130" s="240">
        <f>SUM(LC6:LC88)</f>
        <v>0</v>
      </c>
      <c r="LD130" s="240">
        <f>SUM(LD6:LD88)</f>
        <v>0</v>
      </c>
      <c r="LE130" s="240">
        <f>SUM(LE6:LE88)</f>
        <v>0</v>
      </c>
      <c r="LF130" s="240">
        <f>SUM(LF6:LF88)</f>
        <v>0</v>
      </c>
      <c r="LG130" s="591">
        <f>SUM(LG90:LG124)</f>
        <v>0</v>
      </c>
      <c r="LL130" s="955" t="str">
        <f>Language!$E$245</f>
        <v>Number:</v>
      </c>
      <c r="LM130" s="956"/>
      <c r="LN130" s="957"/>
      <c r="LO130" s="240">
        <f>SUM(LO126:LO128)</f>
        <v>0</v>
      </c>
      <c r="LP130" s="240">
        <f>SUM(LP6:LP88)</f>
        <v>0</v>
      </c>
      <c r="LQ130" s="240">
        <f>SUM(LQ6:LQ88)</f>
        <v>0</v>
      </c>
      <c r="LR130" s="240">
        <f>SUM(LR6:LR88)</f>
        <v>0</v>
      </c>
      <c r="LS130" s="240">
        <f>SUM(LS6:LS88)</f>
        <v>0</v>
      </c>
      <c r="LT130" s="591">
        <f>SUM(LT90:LT124)</f>
        <v>0</v>
      </c>
      <c r="LY130" s="955" t="str">
        <f>Language!$E$245</f>
        <v>Number:</v>
      </c>
      <c r="LZ130" s="956"/>
      <c r="MA130" s="957"/>
      <c r="MB130" s="240">
        <f>SUM(MB126:MB128)</f>
        <v>0</v>
      </c>
      <c r="MC130" s="240">
        <f>SUM(MC6:MC88)</f>
        <v>0</v>
      </c>
      <c r="MD130" s="240">
        <f>SUM(MD6:MD88)</f>
        <v>0</v>
      </c>
      <c r="ME130" s="240">
        <f>SUM(ME6:ME88)</f>
        <v>0</v>
      </c>
      <c r="MF130" s="240">
        <f>SUM(MF6:MF88)</f>
        <v>0</v>
      </c>
      <c r="MG130" s="591">
        <f>SUM(MG90:MG124)</f>
        <v>0</v>
      </c>
    </row>
    <row r="131" spans="2:345" ht="16.5" thickBot="1" x14ac:dyDescent="0.3">
      <c r="L131" s="958" t="str">
        <f>Language!$E$207</f>
        <v>Points:</v>
      </c>
      <c r="M131" s="959"/>
      <c r="N131" s="960"/>
      <c r="O131" s="268">
        <f>O130*PrSettings!$F$9</f>
        <v>0</v>
      </c>
      <c r="P131" s="268">
        <f>P130*PrSettings!$F$4</f>
        <v>0</v>
      </c>
      <c r="Q131" s="268">
        <f>Q130*PrSettings!$F$5</f>
        <v>0</v>
      </c>
      <c r="R131" s="268">
        <f>R130*PrSettings!$F$6</f>
        <v>0</v>
      </c>
      <c r="S131" s="268">
        <f>S130*PrSettings!$F$7</f>
        <v>0</v>
      </c>
      <c r="T131" s="269">
        <f>T130*PrSettings!$F$8</f>
        <v>0</v>
      </c>
      <c r="Y131" s="958" t="str">
        <f>Language!$E$207</f>
        <v>Points:</v>
      </c>
      <c r="Z131" s="959"/>
      <c r="AA131" s="960"/>
      <c r="AB131" s="268">
        <f>AB130*PrSettings!$F$9</f>
        <v>0</v>
      </c>
      <c r="AC131" s="268">
        <f>AC130*PrSettings!$F$4</f>
        <v>0</v>
      </c>
      <c r="AD131" s="268">
        <f>AD130*PrSettings!$F$5</f>
        <v>0</v>
      </c>
      <c r="AE131" s="268">
        <f>AE130*PrSettings!$F$6</f>
        <v>0</v>
      </c>
      <c r="AF131" s="268">
        <f>AF130*PrSettings!$F$7</f>
        <v>0</v>
      </c>
      <c r="AG131" s="269">
        <f>AG130*PrSettings!$F$8</f>
        <v>0</v>
      </c>
      <c r="AL131" s="958" t="str">
        <f>Language!$E$207</f>
        <v>Points:</v>
      </c>
      <c r="AM131" s="959"/>
      <c r="AN131" s="960"/>
      <c r="AO131" s="268">
        <f>AO130*PrSettings!$F$9</f>
        <v>0</v>
      </c>
      <c r="AP131" s="268">
        <f>AP130*PrSettings!$F$4</f>
        <v>0</v>
      </c>
      <c r="AQ131" s="268">
        <f>AQ130*PrSettings!$F$5</f>
        <v>0</v>
      </c>
      <c r="AR131" s="268">
        <f>AR130*PrSettings!$F$6</f>
        <v>0</v>
      </c>
      <c r="AS131" s="268">
        <f>AS130*PrSettings!$F$7</f>
        <v>0</v>
      </c>
      <c r="AT131" s="269">
        <f>AT130*PrSettings!$F$8</f>
        <v>0</v>
      </c>
      <c r="AY131" s="958" t="str">
        <f>Language!$E$207</f>
        <v>Points:</v>
      </c>
      <c r="AZ131" s="959"/>
      <c r="BA131" s="960"/>
      <c r="BB131" s="268">
        <f>BB130*PrSettings!$F$9</f>
        <v>0</v>
      </c>
      <c r="BC131" s="268">
        <f>BC130*PrSettings!$F$4</f>
        <v>0</v>
      </c>
      <c r="BD131" s="268">
        <f>BD130*PrSettings!$F$5</f>
        <v>0</v>
      </c>
      <c r="BE131" s="268">
        <f>BE130*PrSettings!$F$6</f>
        <v>0</v>
      </c>
      <c r="BF131" s="268">
        <f>BF130*PrSettings!$F$7</f>
        <v>0</v>
      </c>
      <c r="BG131" s="269">
        <f>BG130*PrSettings!$F$8</f>
        <v>0</v>
      </c>
      <c r="BL131" s="958" t="str">
        <f>Language!$E$207</f>
        <v>Points:</v>
      </c>
      <c r="BM131" s="959"/>
      <c r="BN131" s="960"/>
      <c r="BO131" s="268">
        <f>BO130*PrSettings!$F$9</f>
        <v>0</v>
      </c>
      <c r="BP131" s="268">
        <f>BP130*PrSettings!$F$4</f>
        <v>0</v>
      </c>
      <c r="BQ131" s="268">
        <f>BQ130*PrSettings!$F$5</f>
        <v>0</v>
      </c>
      <c r="BR131" s="268">
        <f>BR130*PrSettings!$F$6</f>
        <v>0</v>
      </c>
      <c r="BS131" s="268">
        <f>BS130*PrSettings!$F$7</f>
        <v>0</v>
      </c>
      <c r="BT131" s="269">
        <f>BT130*PrSettings!$F$8</f>
        <v>0</v>
      </c>
      <c r="BY131" s="958" t="str">
        <f>Language!$E$207</f>
        <v>Points:</v>
      </c>
      <c r="BZ131" s="959"/>
      <c r="CA131" s="960"/>
      <c r="CB131" s="268">
        <f>CB130*PrSettings!$F$9</f>
        <v>0</v>
      </c>
      <c r="CC131" s="268">
        <f>CC130*PrSettings!$F$4</f>
        <v>0</v>
      </c>
      <c r="CD131" s="268">
        <f>CD130*PrSettings!$F$5</f>
        <v>0</v>
      </c>
      <c r="CE131" s="268">
        <f>CE130*PrSettings!$F$6</f>
        <v>0</v>
      </c>
      <c r="CF131" s="268">
        <f>CF130*PrSettings!$F$7</f>
        <v>0</v>
      </c>
      <c r="CG131" s="269">
        <f>CG130*PrSettings!$F$8</f>
        <v>0</v>
      </c>
      <c r="CL131" s="958" t="str">
        <f>Language!$E$207</f>
        <v>Points:</v>
      </c>
      <c r="CM131" s="959"/>
      <c r="CN131" s="960"/>
      <c r="CO131" s="268">
        <f>CO130*PrSettings!$F$9</f>
        <v>0</v>
      </c>
      <c r="CP131" s="268">
        <f>CP130*PrSettings!$F$4</f>
        <v>0</v>
      </c>
      <c r="CQ131" s="268">
        <f>CQ130*PrSettings!$F$5</f>
        <v>0</v>
      </c>
      <c r="CR131" s="268">
        <f>CR130*PrSettings!$F$6</f>
        <v>0</v>
      </c>
      <c r="CS131" s="268">
        <f>CS130*PrSettings!$F$7</f>
        <v>0</v>
      </c>
      <c r="CT131" s="269">
        <f>CT130*PrSettings!$F$8</f>
        <v>0</v>
      </c>
      <c r="CY131" s="958" t="str">
        <f>Language!$E$207</f>
        <v>Points:</v>
      </c>
      <c r="CZ131" s="959"/>
      <c r="DA131" s="960"/>
      <c r="DB131" s="268">
        <f>DB130*PrSettings!$F$9</f>
        <v>0</v>
      </c>
      <c r="DC131" s="268">
        <f>DC130*PrSettings!$F$4</f>
        <v>0</v>
      </c>
      <c r="DD131" s="268">
        <f>DD130*PrSettings!$F$5</f>
        <v>0</v>
      </c>
      <c r="DE131" s="268">
        <f>DE130*PrSettings!$F$6</f>
        <v>0</v>
      </c>
      <c r="DF131" s="268">
        <f>DF130*PrSettings!$F$7</f>
        <v>0</v>
      </c>
      <c r="DG131" s="269">
        <f>DG130*PrSettings!$F$8</f>
        <v>0</v>
      </c>
      <c r="DL131" s="958" t="str">
        <f>Language!$E$207</f>
        <v>Points:</v>
      </c>
      <c r="DM131" s="959"/>
      <c r="DN131" s="960"/>
      <c r="DO131" s="268">
        <f>DO130*PrSettings!$F$9</f>
        <v>0</v>
      </c>
      <c r="DP131" s="268">
        <f>DP130*PrSettings!$F$4</f>
        <v>0</v>
      </c>
      <c r="DQ131" s="268">
        <f>DQ130*PrSettings!$F$5</f>
        <v>0</v>
      </c>
      <c r="DR131" s="268">
        <f>DR130*PrSettings!$F$6</f>
        <v>0</v>
      </c>
      <c r="DS131" s="268">
        <f>DS130*PrSettings!$F$7</f>
        <v>0</v>
      </c>
      <c r="DT131" s="269">
        <f>DT130*PrSettings!$F$8</f>
        <v>0</v>
      </c>
      <c r="DY131" s="958" t="str">
        <f>Language!$E$207</f>
        <v>Points:</v>
      </c>
      <c r="DZ131" s="959"/>
      <c r="EA131" s="960"/>
      <c r="EB131" s="268">
        <f>EB130*PrSettings!$F$9</f>
        <v>0</v>
      </c>
      <c r="EC131" s="268">
        <f>EC130*PrSettings!$F$4</f>
        <v>0</v>
      </c>
      <c r="ED131" s="268">
        <f>ED130*PrSettings!$F$5</f>
        <v>0</v>
      </c>
      <c r="EE131" s="268">
        <f>EE130*PrSettings!$F$6</f>
        <v>0</v>
      </c>
      <c r="EF131" s="268">
        <f>EF130*PrSettings!$F$7</f>
        <v>0</v>
      </c>
      <c r="EG131" s="269">
        <f>EG130*PrSettings!$F$8</f>
        <v>0</v>
      </c>
      <c r="EL131" s="958" t="str">
        <f>Language!$E$207</f>
        <v>Points:</v>
      </c>
      <c r="EM131" s="959"/>
      <c r="EN131" s="960"/>
      <c r="EO131" s="268">
        <f>EO130*PrSettings!$F$9</f>
        <v>0</v>
      </c>
      <c r="EP131" s="268">
        <f>EP130*PrSettings!$F$4</f>
        <v>0</v>
      </c>
      <c r="EQ131" s="268">
        <f>EQ130*PrSettings!$F$5</f>
        <v>0</v>
      </c>
      <c r="ER131" s="268">
        <f>ER130*PrSettings!$F$6</f>
        <v>0</v>
      </c>
      <c r="ES131" s="268">
        <f>ES130*PrSettings!$F$7</f>
        <v>0</v>
      </c>
      <c r="ET131" s="269">
        <f>ET130*PrSettings!$F$8</f>
        <v>0</v>
      </c>
      <c r="EY131" s="958" t="str">
        <f>Language!$E$207</f>
        <v>Points:</v>
      </c>
      <c r="EZ131" s="959"/>
      <c r="FA131" s="960"/>
      <c r="FB131" s="268">
        <f>FB130*PrSettings!$F$9</f>
        <v>0</v>
      </c>
      <c r="FC131" s="268">
        <f>FC130*PrSettings!$F$4</f>
        <v>0</v>
      </c>
      <c r="FD131" s="268">
        <f>FD130*PrSettings!$F$5</f>
        <v>0</v>
      </c>
      <c r="FE131" s="268">
        <f>FE130*PrSettings!$F$6</f>
        <v>0</v>
      </c>
      <c r="FF131" s="268">
        <f>FF130*PrSettings!$F$7</f>
        <v>0</v>
      </c>
      <c r="FG131" s="269">
        <f>FG130*PrSettings!$F$8</f>
        <v>0</v>
      </c>
      <c r="FL131" s="958" t="str">
        <f>Language!$E$207</f>
        <v>Points:</v>
      </c>
      <c r="FM131" s="959"/>
      <c r="FN131" s="960"/>
      <c r="FO131" s="268">
        <f>FO130*PrSettings!$F$9</f>
        <v>0</v>
      </c>
      <c r="FP131" s="268">
        <f>FP130*PrSettings!$F$4</f>
        <v>0</v>
      </c>
      <c r="FQ131" s="268">
        <f>FQ130*PrSettings!$F$5</f>
        <v>0</v>
      </c>
      <c r="FR131" s="268">
        <f>FR130*PrSettings!$F$6</f>
        <v>0</v>
      </c>
      <c r="FS131" s="268">
        <f>FS130*PrSettings!$F$7</f>
        <v>0</v>
      </c>
      <c r="FT131" s="269">
        <f>FT130*PrSettings!$F$8</f>
        <v>0</v>
      </c>
      <c r="FY131" s="958" t="str">
        <f>Language!$E$207</f>
        <v>Points:</v>
      </c>
      <c r="FZ131" s="959"/>
      <c r="GA131" s="960"/>
      <c r="GB131" s="268">
        <f>GB130*PrSettings!$F$9</f>
        <v>0</v>
      </c>
      <c r="GC131" s="268">
        <f>GC130*PrSettings!$F$4</f>
        <v>0</v>
      </c>
      <c r="GD131" s="268">
        <f>GD130*PrSettings!$F$5</f>
        <v>0</v>
      </c>
      <c r="GE131" s="268">
        <f>GE130*PrSettings!$F$6</f>
        <v>0</v>
      </c>
      <c r="GF131" s="268">
        <f>GF130*PrSettings!$F$7</f>
        <v>0</v>
      </c>
      <c r="GG131" s="269">
        <f>GG130*PrSettings!$F$8</f>
        <v>0</v>
      </c>
      <c r="GL131" s="958" t="str">
        <f>Language!$E$207</f>
        <v>Points:</v>
      </c>
      <c r="GM131" s="959"/>
      <c r="GN131" s="960"/>
      <c r="GO131" s="268">
        <f>GO130*PrSettings!$F$9</f>
        <v>0</v>
      </c>
      <c r="GP131" s="268">
        <f>GP130*PrSettings!$F$4</f>
        <v>0</v>
      </c>
      <c r="GQ131" s="268">
        <f>GQ130*PrSettings!$F$5</f>
        <v>0</v>
      </c>
      <c r="GR131" s="268">
        <f>GR130*PrSettings!$F$6</f>
        <v>0</v>
      </c>
      <c r="GS131" s="268">
        <f>GS130*PrSettings!$F$7</f>
        <v>0</v>
      </c>
      <c r="GT131" s="269">
        <f>GT130*PrSettings!$F$8</f>
        <v>0</v>
      </c>
      <c r="GY131" s="958" t="str">
        <f>Language!$E$207</f>
        <v>Points:</v>
      </c>
      <c r="GZ131" s="959"/>
      <c r="HA131" s="960"/>
      <c r="HB131" s="268">
        <f>HB130*PrSettings!$F$9</f>
        <v>0</v>
      </c>
      <c r="HC131" s="268">
        <f>HC130*PrSettings!$F$4</f>
        <v>0</v>
      </c>
      <c r="HD131" s="268">
        <f>HD130*PrSettings!$F$5</f>
        <v>0</v>
      </c>
      <c r="HE131" s="268">
        <f>HE130*PrSettings!$F$6</f>
        <v>0</v>
      </c>
      <c r="HF131" s="268">
        <f>HF130*PrSettings!$F$7</f>
        <v>0</v>
      </c>
      <c r="HG131" s="269">
        <f>HG130*PrSettings!$F$8</f>
        <v>0</v>
      </c>
      <c r="HL131" s="958" t="str">
        <f>Language!$E$207</f>
        <v>Points:</v>
      </c>
      <c r="HM131" s="959"/>
      <c r="HN131" s="960"/>
      <c r="HO131" s="268">
        <f>HO130*PrSettings!$F$9</f>
        <v>0</v>
      </c>
      <c r="HP131" s="268">
        <f>HP130*PrSettings!$F$4</f>
        <v>0</v>
      </c>
      <c r="HQ131" s="268">
        <f>HQ130*PrSettings!$F$5</f>
        <v>0</v>
      </c>
      <c r="HR131" s="268">
        <f>HR130*PrSettings!$F$6</f>
        <v>0</v>
      </c>
      <c r="HS131" s="268">
        <f>HS130*PrSettings!$F$7</f>
        <v>0</v>
      </c>
      <c r="HT131" s="269">
        <f>HT130*PrSettings!$F$8</f>
        <v>0</v>
      </c>
      <c r="HY131" s="958" t="str">
        <f>Language!$E$207</f>
        <v>Points:</v>
      </c>
      <c r="HZ131" s="959"/>
      <c r="IA131" s="960"/>
      <c r="IB131" s="268">
        <f>IB130*PrSettings!$F$9</f>
        <v>0</v>
      </c>
      <c r="IC131" s="268">
        <f>IC130*PrSettings!$F$4</f>
        <v>0</v>
      </c>
      <c r="ID131" s="268">
        <f>ID130*PrSettings!$F$5</f>
        <v>0</v>
      </c>
      <c r="IE131" s="268">
        <f>IE130*PrSettings!$F$6</f>
        <v>0</v>
      </c>
      <c r="IF131" s="268">
        <f>IF130*PrSettings!$F$7</f>
        <v>0</v>
      </c>
      <c r="IG131" s="269">
        <f>IG130*PrSettings!$F$8</f>
        <v>0</v>
      </c>
      <c r="IL131" s="958" t="str">
        <f>Language!$E$207</f>
        <v>Points:</v>
      </c>
      <c r="IM131" s="959"/>
      <c r="IN131" s="960"/>
      <c r="IO131" s="268">
        <f>IO130*PrSettings!$F$9</f>
        <v>0</v>
      </c>
      <c r="IP131" s="268">
        <f>IP130*PrSettings!$F$4</f>
        <v>0</v>
      </c>
      <c r="IQ131" s="268">
        <f>IQ130*PrSettings!$F$5</f>
        <v>0</v>
      </c>
      <c r="IR131" s="268">
        <f>IR130*PrSettings!$F$6</f>
        <v>0</v>
      </c>
      <c r="IS131" s="268">
        <f>IS130*PrSettings!$F$7</f>
        <v>0</v>
      </c>
      <c r="IT131" s="269">
        <f>IT130*PrSettings!$F$8</f>
        <v>0</v>
      </c>
      <c r="IY131" s="958" t="str">
        <f>Language!$E$207</f>
        <v>Points:</v>
      </c>
      <c r="IZ131" s="959"/>
      <c r="JA131" s="960"/>
      <c r="JB131" s="268">
        <f>JB130*PrSettings!$F$9</f>
        <v>0</v>
      </c>
      <c r="JC131" s="268">
        <f>JC130*PrSettings!$F$4</f>
        <v>0</v>
      </c>
      <c r="JD131" s="268">
        <f>JD130*PrSettings!$F$5</f>
        <v>0</v>
      </c>
      <c r="JE131" s="268">
        <f>JE130*PrSettings!$F$6</f>
        <v>0</v>
      </c>
      <c r="JF131" s="268">
        <f>JF130*PrSettings!$F$7</f>
        <v>0</v>
      </c>
      <c r="JG131" s="269">
        <f>JG130*PrSettings!$F$8</f>
        <v>0</v>
      </c>
      <c r="JL131" s="958" t="str">
        <f>Language!$E$207</f>
        <v>Points:</v>
      </c>
      <c r="JM131" s="959"/>
      <c r="JN131" s="960"/>
      <c r="JO131" s="268">
        <f>JO130*PrSettings!$F$9</f>
        <v>0</v>
      </c>
      <c r="JP131" s="268">
        <f>JP130*PrSettings!$F$4</f>
        <v>0</v>
      </c>
      <c r="JQ131" s="268">
        <f>JQ130*PrSettings!$F$5</f>
        <v>0</v>
      </c>
      <c r="JR131" s="268">
        <f>JR130*PrSettings!$F$6</f>
        <v>0</v>
      </c>
      <c r="JS131" s="268">
        <f>JS130*PrSettings!$F$7</f>
        <v>0</v>
      </c>
      <c r="JT131" s="269">
        <f>JT130*PrSettings!$F$8</f>
        <v>0</v>
      </c>
      <c r="JY131" s="958" t="str">
        <f>Language!$E$207</f>
        <v>Points:</v>
      </c>
      <c r="JZ131" s="959"/>
      <c r="KA131" s="960"/>
      <c r="KB131" s="268">
        <f>KB130*PrSettings!$F$9</f>
        <v>0</v>
      </c>
      <c r="KC131" s="268">
        <f>KC130*PrSettings!$F$4</f>
        <v>0</v>
      </c>
      <c r="KD131" s="268">
        <f>KD130*PrSettings!$F$5</f>
        <v>0</v>
      </c>
      <c r="KE131" s="268">
        <f>KE130*PrSettings!$F$6</f>
        <v>0</v>
      </c>
      <c r="KF131" s="268">
        <f>KF130*PrSettings!$F$7</f>
        <v>0</v>
      </c>
      <c r="KG131" s="269">
        <f>KG130*PrSettings!$F$8</f>
        <v>0</v>
      </c>
      <c r="KL131" s="958" t="str">
        <f>Language!$E$207</f>
        <v>Points:</v>
      </c>
      <c r="KM131" s="959"/>
      <c r="KN131" s="960"/>
      <c r="KO131" s="268">
        <f>KO130*PrSettings!$F$9</f>
        <v>0</v>
      </c>
      <c r="KP131" s="268">
        <f>KP130*PrSettings!$F$4</f>
        <v>0</v>
      </c>
      <c r="KQ131" s="268">
        <f>KQ130*PrSettings!$F$5</f>
        <v>0</v>
      </c>
      <c r="KR131" s="268">
        <f>KR130*PrSettings!$F$6</f>
        <v>0</v>
      </c>
      <c r="KS131" s="268">
        <f>KS130*PrSettings!$F$7</f>
        <v>0</v>
      </c>
      <c r="KT131" s="269">
        <f>KT130*PrSettings!$F$8</f>
        <v>0</v>
      </c>
      <c r="KY131" s="958" t="str">
        <f>Language!$E$207</f>
        <v>Points:</v>
      </c>
      <c r="KZ131" s="959"/>
      <c r="LA131" s="960"/>
      <c r="LB131" s="268">
        <f>LB130*PrSettings!$F$9</f>
        <v>0</v>
      </c>
      <c r="LC131" s="268">
        <f>LC130*PrSettings!$F$4</f>
        <v>0</v>
      </c>
      <c r="LD131" s="268">
        <f>LD130*PrSettings!$F$5</f>
        <v>0</v>
      </c>
      <c r="LE131" s="268">
        <f>LE130*PrSettings!$F$6</f>
        <v>0</v>
      </c>
      <c r="LF131" s="268">
        <f>LF130*PrSettings!$F$7</f>
        <v>0</v>
      </c>
      <c r="LG131" s="269">
        <f>LG130*PrSettings!$F$8</f>
        <v>0</v>
      </c>
      <c r="LL131" s="958" t="str">
        <f>Language!$E$207</f>
        <v>Points:</v>
      </c>
      <c r="LM131" s="959"/>
      <c r="LN131" s="960"/>
      <c r="LO131" s="268">
        <f>LO130*PrSettings!$F$9</f>
        <v>0</v>
      </c>
      <c r="LP131" s="268">
        <f>LP130*PrSettings!$F$4</f>
        <v>0</v>
      </c>
      <c r="LQ131" s="268">
        <f>LQ130*PrSettings!$F$5</f>
        <v>0</v>
      </c>
      <c r="LR131" s="268">
        <f>LR130*PrSettings!$F$6</f>
        <v>0</v>
      </c>
      <c r="LS131" s="268">
        <f>LS130*PrSettings!$F$7</f>
        <v>0</v>
      </c>
      <c r="LT131" s="269">
        <f>LT130*PrSettings!$F$8</f>
        <v>0</v>
      </c>
      <c r="LY131" s="958" t="str">
        <f>Language!$E$207</f>
        <v>Points:</v>
      </c>
      <c r="LZ131" s="959"/>
      <c r="MA131" s="960"/>
      <c r="MB131" s="268">
        <f>MB130*PrSettings!$F$9</f>
        <v>0</v>
      </c>
      <c r="MC131" s="268">
        <f>MC130*PrSettings!$F$4</f>
        <v>0</v>
      </c>
      <c r="MD131" s="268">
        <f>MD130*PrSettings!$F$5</f>
        <v>0</v>
      </c>
      <c r="ME131" s="268">
        <f>ME130*PrSettings!$F$6</f>
        <v>0</v>
      </c>
      <c r="MF131" s="268">
        <f>MF130*PrSettings!$F$7</f>
        <v>0</v>
      </c>
      <c r="MG131" s="269">
        <f>MG130*PrSettings!$F$8</f>
        <v>0</v>
      </c>
    </row>
    <row r="132" spans="2:345" ht="22.5" customHeight="1" thickTop="1" thickBot="1" x14ac:dyDescent="0.3">
      <c r="L132" s="964" t="str">
        <f>Language!$E$208</f>
        <v>Sum:</v>
      </c>
      <c r="M132" s="965"/>
      <c r="N132" s="966"/>
      <c r="O132" s="967">
        <f>SUM(O131:T131)</f>
        <v>0</v>
      </c>
      <c r="P132" s="968"/>
      <c r="Q132" s="968"/>
      <c r="R132" s="968"/>
      <c r="S132" s="968"/>
      <c r="T132" s="969"/>
      <c r="Y132" s="964" t="str">
        <f>Language!$E$208</f>
        <v>Sum:</v>
      </c>
      <c r="Z132" s="965"/>
      <c r="AA132" s="966"/>
      <c r="AB132" s="967">
        <f>SUM(AB131:AG131)</f>
        <v>0</v>
      </c>
      <c r="AC132" s="968"/>
      <c r="AD132" s="968"/>
      <c r="AE132" s="968"/>
      <c r="AF132" s="968"/>
      <c r="AG132" s="969"/>
      <c r="AL132" s="964" t="str">
        <f>Language!$E$208</f>
        <v>Sum:</v>
      </c>
      <c r="AM132" s="965"/>
      <c r="AN132" s="966"/>
      <c r="AO132" s="967">
        <f>SUM(AO131:AT131)</f>
        <v>0</v>
      </c>
      <c r="AP132" s="968"/>
      <c r="AQ132" s="968"/>
      <c r="AR132" s="968"/>
      <c r="AS132" s="968"/>
      <c r="AT132" s="969"/>
      <c r="AY132" s="964" t="str">
        <f>Language!$E$208</f>
        <v>Sum:</v>
      </c>
      <c r="AZ132" s="965"/>
      <c r="BA132" s="966"/>
      <c r="BB132" s="967">
        <f>SUM(BB131:BG131)</f>
        <v>0</v>
      </c>
      <c r="BC132" s="968"/>
      <c r="BD132" s="968"/>
      <c r="BE132" s="968"/>
      <c r="BF132" s="968"/>
      <c r="BG132" s="969"/>
      <c r="BL132" s="964" t="str">
        <f>Language!$E$208</f>
        <v>Sum:</v>
      </c>
      <c r="BM132" s="965"/>
      <c r="BN132" s="966"/>
      <c r="BO132" s="967">
        <f>SUM(BO131:BT131)</f>
        <v>0</v>
      </c>
      <c r="BP132" s="968"/>
      <c r="BQ132" s="968"/>
      <c r="BR132" s="968"/>
      <c r="BS132" s="968"/>
      <c r="BT132" s="969"/>
      <c r="BY132" s="964" t="str">
        <f>Language!$E$208</f>
        <v>Sum:</v>
      </c>
      <c r="BZ132" s="965"/>
      <c r="CA132" s="966"/>
      <c r="CB132" s="967">
        <f>SUM(CB131:CG131)</f>
        <v>0</v>
      </c>
      <c r="CC132" s="968"/>
      <c r="CD132" s="968"/>
      <c r="CE132" s="968"/>
      <c r="CF132" s="968"/>
      <c r="CG132" s="969"/>
      <c r="CL132" s="964" t="str">
        <f>Language!$E$208</f>
        <v>Sum:</v>
      </c>
      <c r="CM132" s="965"/>
      <c r="CN132" s="966"/>
      <c r="CO132" s="967">
        <f>SUM(CO131:CT131)</f>
        <v>0</v>
      </c>
      <c r="CP132" s="968"/>
      <c r="CQ132" s="968"/>
      <c r="CR132" s="968"/>
      <c r="CS132" s="968"/>
      <c r="CT132" s="969"/>
      <c r="CY132" s="964" t="str">
        <f>Language!$E$208</f>
        <v>Sum:</v>
      </c>
      <c r="CZ132" s="965"/>
      <c r="DA132" s="966"/>
      <c r="DB132" s="967">
        <f>SUM(DB131:DG131)</f>
        <v>0</v>
      </c>
      <c r="DC132" s="968"/>
      <c r="DD132" s="968"/>
      <c r="DE132" s="968"/>
      <c r="DF132" s="968"/>
      <c r="DG132" s="969"/>
      <c r="DL132" s="964" t="str">
        <f>Language!$E$208</f>
        <v>Sum:</v>
      </c>
      <c r="DM132" s="965"/>
      <c r="DN132" s="966"/>
      <c r="DO132" s="967">
        <f>SUM(DO131:DT131)</f>
        <v>0</v>
      </c>
      <c r="DP132" s="968"/>
      <c r="DQ132" s="968"/>
      <c r="DR132" s="968"/>
      <c r="DS132" s="968"/>
      <c r="DT132" s="969"/>
      <c r="DY132" s="964" t="str">
        <f>Language!$E$208</f>
        <v>Sum:</v>
      </c>
      <c r="DZ132" s="965"/>
      <c r="EA132" s="966"/>
      <c r="EB132" s="967">
        <f>SUM(EB131:EG131)</f>
        <v>0</v>
      </c>
      <c r="EC132" s="968"/>
      <c r="ED132" s="968"/>
      <c r="EE132" s="968"/>
      <c r="EF132" s="968"/>
      <c r="EG132" s="969"/>
      <c r="EL132" s="964" t="str">
        <f>Language!$E$208</f>
        <v>Sum:</v>
      </c>
      <c r="EM132" s="965"/>
      <c r="EN132" s="966"/>
      <c r="EO132" s="967">
        <f>SUM(EO131:ET131)</f>
        <v>0</v>
      </c>
      <c r="EP132" s="968"/>
      <c r="EQ132" s="968"/>
      <c r="ER132" s="968"/>
      <c r="ES132" s="968"/>
      <c r="ET132" s="969"/>
      <c r="EY132" s="964" t="str">
        <f>Language!$E$208</f>
        <v>Sum:</v>
      </c>
      <c r="EZ132" s="965"/>
      <c r="FA132" s="966"/>
      <c r="FB132" s="967">
        <f>SUM(FB131:FG131)</f>
        <v>0</v>
      </c>
      <c r="FC132" s="968"/>
      <c r="FD132" s="968"/>
      <c r="FE132" s="968"/>
      <c r="FF132" s="968"/>
      <c r="FG132" s="969"/>
      <c r="FL132" s="964" t="str">
        <f>Language!$E$208</f>
        <v>Sum:</v>
      </c>
      <c r="FM132" s="965"/>
      <c r="FN132" s="966"/>
      <c r="FO132" s="967">
        <f>SUM(FO131:FT131)</f>
        <v>0</v>
      </c>
      <c r="FP132" s="968"/>
      <c r="FQ132" s="968"/>
      <c r="FR132" s="968"/>
      <c r="FS132" s="968"/>
      <c r="FT132" s="969"/>
      <c r="FY132" s="964" t="str">
        <f>Language!$E$208</f>
        <v>Sum:</v>
      </c>
      <c r="FZ132" s="965"/>
      <c r="GA132" s="966"/>
      <c r="GB132" s="967">
        <f>SUM(GB131:GG131)</f>
        <v>0</v>
      </c>
      <c r="GC132" s="968"/>
      <c r="GD132" s="968"/>
      <c r="GE132" s="968"/>
      <c r="GF132" s="968"/>
      <c r="GG132" s="969"/>
      <c r="GL132" s="964" t="str">
        <f>Language!$E$208</f>
        <v>Sum:</v>
      </c>
      <c r="GM132" s="965"/>
      <c r="GN132" s="966"/>
      <c r="GO132" s="967">
        <f>SUM(GO131:GT131)</f>
        <v>0</v>
      </c>
      <c r="GP132" s="968"/>
      <c r="GQ132" s="968"/>
      <c r="GR132" s="968"/>
      <c r="GS132" s="968"/>
      <c r="GT132" s="969"/>
      <c r="GY132" s="964" t="str">
        <f>Language!$E$208</f>
        <v>Sum:</v>
      </c>
      <c r="GZ132" s="965"/>
      <c r="HA132" s="966"/>
      <c r="HB132" s="967">
        <f>SUM(HB131:HG131)</f>
        <v>0</v>
      </c>
      <c r="HC132" s="968"/>
      <c r="HD132" s="968"/>
      <c r="HE132" s="968"/>
      <c r="HF132" s="968"/>
      <c r="HG132" s="969"/>
      <c r="HL132" s="964" t="str">
        <f>Language!$E$208</f>
        <v>Sum:</v>
      </c>
      <c r="HM132" s="965"/>
      <c r="HN132" s="966"/>
      <c r="HO132" s="967">
        <f>SUM(HO131:HT131)</f>
        <v>0</v>
      </c>
      <c r="HP132" s="968"/>
      <c r="HQ132" s="968"/>
      <c r="HR132" s="968"/>
      <c r="HS132" s="968"/>
      <c r="HT132" s="969"/>
      <c r="HY132" s="964" t="str">
        <f>Language!$E$208</f>
        <v>Sum:</v>
      </c>
      <c r="HZ132" s="965"/>
      <c r="IA132" s="966"/>
      <c r="IB132" s="967">
        <f>SUM(IB131:IG131)</f>
        <v>0</v>
      </c>
      <c r="IC132" s="968"/>
      <c r="ID132" s="968"/>
      <c r="IE132" s="968"/>
      <c r="IF132" s="968"/>
      <c r="IG132" s="969"/>
      <c r="IL132" s="964" t="str">
        <f>Language!$E$208</f>
        <v>Sum:</v>
      </c>
      <c r="IM132" s="965"/>
      <c r="IN132" s="966"/>
      <c r="IO132" s="967">
        <f>SUM(IO131:IT131)</f>
        <v>0</v>
      </c>
      <c r="IP132" s="968"/>
      <c r="IQ132" s="968"/>
      <c r="IR132" s="968"/>
      <c r="IS132" s="968"/>
      <c r="IT132" s="969"/>
      <c r="IY132" s="964" t="str">
        <f>Language!$E$208</f>
        <v>Sum:</v>
      </c>
      <c r="IZ132" s="965"/>
      <c r="JA132" s="966"/>
      <c r="JB132" s="967">
        <f>SUM(JB131:JG131)</f>
        <v>0</v>
      </c>
      <c r="JC132" s="968"/>
      <c r="JD132" s="968"/>
      <c r="JE132" s="968"/>
      <c r="JF132" s="968"/>
      <c r="JG132" s="969"/>
      <c r="JL132" s="964" t="str">
        <f>Language!$E$208</f>
        <v>Sum:</v>
      </c>
      <c r="JM132" s="965"/>
      <c r="JN132" s="966"/>
      <c r="JO132" s="967">
        <f>SUM(JO131:JT131)</f>
        <v>0</v>
      </c>
      <c r="JP132" s="968"/>
      <c r="JQ132" s="968"/>
      <c r="JR132" s="968"/>
      <c r="JS132" s="968"/>
      <c r="JT132" s="969"/>
      <c r="JY132" s="964" t="str">
        <f>Language!$E$208</f>
        <v>Sum:</v>
      </c>
      <c r="JZ132" s="965"/>
      <c r="KA132" s="966"/>
      <c r="KB132" s="967">
        <f>SUM(KB131:KG131)</f>
        <v>0</v>
      </c>
      <c r="KC132" s="968"/>
      <c r="KD132" s="968"/>
      <c r="KE132" s="968"/>
      <c r="KF132" s="968"/>
      <c r="KG132" s="969"/>
      <c r="KL132" s="964" t="str">
        <f>Language!$E$208</f>
        <v>Sum:</v>
      </c>
      <c r="KM132" s="965"/>
      <c r="KN132" s="966"/>
      <c r="KO132" s="967">
        <f>SUM(KO131:KT131)</f>
        <v>0</v>
      </c>
      <c r="KP132" s="968"/>
      <c r="KQ132" s="968"/>
      <c r="KR132" s="968"/>
      <c r="KS132" s="968"/>
      <c r="KT132" s="969"/>
      <c r="KY132" s="964" t="str">
        <f>Language!$E$208</f>
        <v>Sum:</v>
      </c>
      <c r="KZ132" s="965"/>
      <c r="LA132" s="966"/>
      <c r="LB132" s="967">
        <f>SUM(LB131:LG131)</f>
        <v>0</v>
      </c>
      <c r="LC132" s="968"/>
      <c r="LD132" s="968"/>
      <c r="LE132" s="968"/>
      <c r="LF132" s="968"/>
      <c r="LG132" s="969"/>
      <c r="LL132" s="964" t="str">
        <f>Language!$E$208</f>
        <v>Sum:</v>
      </c>
      <c r="LM132" s="965"/>
      <c r="LN132" s="966"/>
      <c r="LO132" s="967">
        <f>SUM(LO131:LT131)</f>
        <v>0</v>
      </c>
      <c r="LP132" s="968"/>
      <c r="LQ132" s="968"/>
      <c r="LR132" s="968"/>
      <c r="LS132" s="968"/>
      <c r="LT132" s="969"/>
      <c r="LY132" s="964" t="str">
        <f>Language!$E$208</f>
        <v>Sum:</v>
      </c>
      <c r="LZ132" s="965"/>
      <c r="MA132" s="966"/>
      <c r="MB132" s="967">
        <f>SUM(MB131:MG131)</f>
        <v>0</v>
      </c>
      <c r="MC132" s="968"/>
      <c r="MD132" s="968"/>
      <c r="ME132" s="968"/>
      <c r="MF132" s="968"/>
      <c r="MG132" s="969"/>
    </row>
    <row r="133" spans="2:345" ht="30.75" customHeight="1" thickTop="1" x14ac:dyDescent="0.25"/>
    <row r="134" spans="2:345" ht="16.5" thickBot="1" x14ac:dyDescent="0.3">
      <c r="B134" s="987" t="str">
        <f>Language!$E$221</f>
        <v>Hint</v>
      </c>
      <c r="C134" s="987"/>
      <c r="D134" s="987"/>
      <c r="E134" s="987"/>
      <c r="F134" s="987"/>
      <c r="G134" s="987"/>
      <c r="H134" s="987"/>
      <c r="I134" s="342"/>
      <c r="J134" s="342"/>
      <c r="K134" s="342"/>
      <c r="L134" s="342"/>
      <c r="M134" s="4"/>
      <c r="N134" s="4"/>
      <c r="O134" s="4"/>
      <c r="P134" s="4"/>
      <c r="Q134" s="4"/>
      <c r="R134" s="4"/>
      <c r="S134" s="4"/>
      <c r="V134" s="342"/>
      <c r="W134" s="342"/>
      <c r="X134" s="342"/>
      <c r="Y134" s="342"/>
      <c r="Z134" s="4"/>
      <c r="AA134" s="4"/>
      <c r="AB134" s="4"/>
      <c r="AC134" s="4"/>
      <c r="AD134" s="4"/>
      <c r="AE134" s="4"/>
      <c r="AF134" s="4"/>
      <c r="AI134" s="342"/>
      <c r="AJ134" s="342"/>
      <c r="AK134" s="342"/>
      <c r="AL134" s="342"/>
      <c r="AM134" s="4"/>
      <c r="AN134" s="4"/>
      <c r="AO134" s="4"/>
      <c r="AP134" s="4"/>
      <c r="AQ134" s="4"/>
      <c r="AR134" s="4"/>
      <c r="AS134" s="4"/>
      <c r="AV134" s="342"/>
      <c r="AW134" s="342"/>
      <c r="AX134" s="342"/>
      <c r="AY134" s="342"/>
      <c r="AZ134" s="4"/>
      <c r="BA134" s="4"/>
      <c r="BB134" s="4"/>
      <c r="BC134" s="4"/>
      <c r="BD134" s="4"/>
      <c r="BE134" s="4"/>
      <c r="BF134" s="4"/>
      <c r="BI134" s="342"/>
      <c r="BJ134" s="342"/>
      <c r="BK134" s="342"/>
      <c r="BL134" s="342"/>
      <c r="BM134" s="4"/>
      <c r="BN134" s="4"/>
      <c r="BO134" s="4"/>
      <c r="BP134" s="4"/>
      <c r="BQ134" s="4"/>
      <c r="BR134" s="4"/>
      <c r="BS134" s="4"/>
      <c r="BV134" s="342"/>
      <c r="BW134" s="342"/>
      <c r="BX134" s="342"/>
      <c r="BY134" s="342"/>
      <c r="BZ134" s="4"/>
      <c r="CA134" s="4"/>
      <c r="CB134" s="4"/>
      <c r="CC134" s="4"/>
      <c r="CD134" s="4"/>
      <c r="CE134" s="4"/>
      <c r="CF134" s="4"/>
      <c r="CI134" s="342"/>
      <c r="CJ134" s="342"/>
      <c r="CK134" s="342"/>
      <c r="CL134" s="342"/>
      <c r="CM134" s="4"/>
      <c r="CN134" s="4"/>
      <c r="CO134" s="4"/>
      <c r="CP134" s="4"/>
      <c r="CQ134" s="4"/>
      <c r="CR134" s="4"/>
      <c r="CS134" s="4"/>
      <c r="CV134" s="342"/>
      <c r="CW134" s="342"/>
      <c r="CX134" s="342"/>
      <c r="CY134" s="342"/>
      <c r="CZ134" s="4"/>
      <c r="DA134" s="4"/>
      <c r="DB134" s="4"/>
      <c r="DC134" s="4"/>
      <c r="DD134" s="4"/>
      <c r="DE134" s="4"/>
      <c r="DF134" s="4"/>
      <c r="DI134" s="342"/>
      <c r="DJ134" s="342"/>
      <c r="DK134" s="342"/>
      <c r="DL134" s="342"/>
      <c r="DM134" s="4"/>
      <c r="DN134" s="4"/>
      <c r="DO134" s="4"/>
      <c r="DP134" s="4"/>
      <c r="DQ134" s="4"/>
      <c r="DR134" s="4"/>
      <c r="DS134" s="4"/>
      <c r="DV134" s="342"/>
      <c r="DW134" s="342"/>
      <c r="DX134" s="342"/>
      <c r="DY134" s="342"/>
      <c r="DZ134" s="4"/>
      <c r="EA134" s="4"/>
      <c r="EB134" s="4"/>
      <c r="EC134" s="4"/>
      <c r="ED134" s="4"/>
      <c r="EE134" s="4"/>
      <c r="EF134" s="4"/>
      <c r="EI134" s="342"/>
      <c r="EJ134" s="342"/>
      <c r="EK134" s="342"/>
      <c r="EL134" s="342"/>
      <c r="EM134" s="4"/>
      <c r="EN134" s="4"/>
      <c r="EO134" s="4"/>
      <c r="EP134" s="4"/>
      <c r="EQ134" s="4"/>
      <c r="ER134" s="4"/>
      <c r="ES134" s="4"/>
      <c r="EV134" s="342"/>
      <c r="EW134" s="342"/>
      <c r="EX134" s="342"/>
      <c r="EY134" s="342"/>
      <c r="EZ134" s="4"/>
      <c r="FA134" s="4"/>
      <c r="FB134" s="4"/>
      <c r="FC134" s="4"/>
      <c r="FD134" s="4"/>
      <c r="FE134" s="4"/>
      <c r="FF134" s="4"/>
      <c r="FI134" s="342"/>
      <c r="FJ134" s="342"/>
      <c r="FK134" s="342"/>
      <c r="FL134" s="342"/>
      <c r="FM134" s="4"/>
      <c r="FN134" s="4"/>
      <c r="FO134" s="4"/>
      <c r="FP134" s="4"/>
      <c r="FQ134" s="4"/>
      <c r="FR134" s="4"/>
      <c r="FS134" s="4"/>
      <c r="FV134" s="342"/>
      <c r="FW134" s="342"/>
      <c r="FX134" s="342"/>
      <c r="FY134" s="342"/>
      <c r="FZ134" s="4"/>
      <c r="GA134" s="4"/>
      <c r="GB134" s="4"/>
      <c r="GC134" s="4"/>
      <c r="GD134" s="4"/>
      <c r="GE134" s="4"/>
      <c r="GF134" s="4"/>
      <c r="GI134" s="342"/>
      <c r="GJ134" s="342"/>
      <c r="GK134" s="342"/>
      <c r="GL134" s="342"/>
      <c r="GM134" s="4"/>
      <c r="GN134" s="4"/>
      <c r="GO134" s="4"/>
      <c r="GP134" s="4"/>
      <c r="GQ134" s="4"/>
      <c r="GR134" s="4"/>
      <c r="GS134" s="4"/>
      <c r="GV134" s="342"/>
      <c r="GW134" s="342"/>
      <c r="GX134" s="342"/>
      <c r="GY134" s="342"/>
      <c r="GZ134" s="4"/>
      <c r="HA134" s="4"/>
      <c r="HB134" s="4"/>
      <c r="HC134" s="4"/>
      <c r="HD134" s="4"/>
      <c r="HE134" s="4"/>
      <c r="HF134" s="4"/>
      <c r="HI134" s="342"/>
      <c r="HJ134" s="342"/>
      <c r="HK134" s="342"/>
      <c r="HL134" s="342"/>
      <c r="HM134" s="4"/>
      <c r="HN134" s="4"/>
      <c r="HO134" s="4"/>
      <c r="HP134" s="4"/>
      <c r="HQ134" s="4"/>
      <c r="HR134" s="4"/>
      <c r="HS134" s="4"/>
      <c r="HV134" s="342"/>
      <c r="HW134" s="342"/>
      <c r="HX134" s="342"/>
      <c r="HY134" s="342"/>
      <c r="HZ134" s="4"/>
      <c r="IA134" s="4"/>
      <c r="IB134" s="4"/>
      <c r="IC134" s="4"/>
      <c r="ID134" s="4"/>
      <c r="IE134" s="4"/>
      <c r="IF134" s="4"/>
      <c r="II134" s="342"/>
      <c r="IJ134" s="342"/>
      <c r="IK134" s="342"/>
      <c r="IL134" s="342"/>
      <c r="IM134" s="4"/>
      <c r="IN134" s="4"/>
      <c r="IO134" s="4"/>
      <c r="IP134" s="4"/>
      <c r="IQ134" s="4"/>
      <c r="IR134" s="4"/>
      <c r="IS134" s="4"/>
      <c r="IV134" s="342"/>
      <c r="IW134" s="342"/>
      <c r="IX134" s="342"/>
      <c r="IY134" s="342"/>
      <c r="IZ134" s="4"/>
      <c r="JA134" s="4"/>
      <c r="JB134" s="4"/>
      <c r="JC134" s="4"/>
      <c r="JD134" s="4"/>
      <c r="JE134" s="4"/>
      <c r="JF134" s="4"/>
      <c r="JI134" s="342"/>
      <c r="JJ134" s="342"/>
      <c r="JK134" s="342"/>
      <c r="JL134" s="342"/>
      <c r="JM134" s="4"/>
      <c r="JN134" s="4"/>
      <c r="JO134" s="4"/>
      <c r="JP134" s="4"/>
      <c r="JQ134" s="4"/>
      <c r="JR134" s="4"/>
      <c r="JS134" s="4"/>
      <c r="JV134" s="342"/>
      <c r="JW134" s="342"/>
      <c r="JX134" s="342"/>
      <c r="JY134" s="342"/>
      <c r="JZ134" s="4"/>
      <c r="KA134" s="4"/>
      <c r="KB134" s="4"/>
      <c r="KC134" s="4"/>
      <c r="KD134" s="4"/>
      <c r="KE134" s="4"/>
      <c r="KF134" s="4"/>
      <c r="KI134" s="342"/>
      <c r="KJ134" s="342"/>
      <c r="KK134" s="342"/>
      <c r="KL134" s="342"/>
      <c r="KM134" s="4"/>
      <c r="KN134" s="4"/>
      <c r="KO134" s="4"/>
      <c r="KP134" s="4"/>
      <c r="KQ134" s="4"/>
      <c r="KR134" s="4"/>
      <c r="KS134" s="4"/>
      <c r="KV134" s="342"/>
      <c r="KW134" s="342"/>
      <c r="KX134" s="342"/>
      <c r="KY134" s="342"/>
      <c r="KZ134" s="4"/>
      <c r="LA134" s="4"/>
      <c r="LB134" s="4"/>
      <c r="LC134" s="4"/>
      <c r="LD134" s="4"/>
      <c r="LE134" s="4"/>
      <c r="LF134" s="4"/>
      <c r="LI134" s="342"/>
      <c r="LJ134" s="342"/>
      <c r="LK134" s="342"/>
      <c r="LL134" s="342"/>
      <c r="LM134" s="4"/>
      <c r="LN134" s="4"/>
      <c r="LO134" s="4"/>
      <c r="LP134" s="4"/>
      <c r="LQ134" s="4"/>
      <c r="LR134" s="4"/>
      <c r="LS134" s="4"/>
      <c r="LV134" s="342"/>
      <c r="LW134" s="342"/>
      <c r="LX134" s="342"/>
      <c r="LY134" s="342"/>
      <c r="LZ134" s="4"/>
      <c r="MA134" s="4"/>
      <c r="MB134" s="4"/>
      <c r="MC134" s="4"/>
      <c r="MD134" s="4"/>
      <c r="ME134" s="4"/>
      <c r="MF134" s="4"/>
    </row>
    <row r="135" spans="2:345" ht="16.5" customHeight="1" thickTop="1" x14ac:dyDescent="0.25">
      <c r="B135" s="972" t="str">
        <f>Language!$E$230</f>
        <v>For example, to add ten more people, select columns HI through MG and copy them to the right. Finished.
(Remove sheet protection!)</v>
      </c>
      <c r="C135" s="973"/>
      <c r="D135" s="973"/>
      <c r="E135" s="973"/>
      <c r="F135" s="973"/>
      <c r="G135" s="973"/>
      <c r="H135" s="974"/>
      <c r="I135" s="341"/>
      <c r="J135" s="237"/>
      <c r="K135" s="237"/>
      <c r="L135" s="237"/>
      <c r="M135" s="4"/>
      <c r="N135" s="4"/>
      <c r="O135" s="4"/>
      <c r="P135" s="4"/>
      <c r="Q135" s="4"/>
      <c r="R135" s="4"/>
      <c r="S135" s="4"/>
      <c r="V135" s="237"/>
      <c r="W135" s="237"/>
      <c r="X135" s="237"/>
      <c r="Y135" s="237"/>
      <c r="Z135" s="4"/>
      <c r="AA135" s="4"/>
      <c r="AB135" s="4"/>
      <c r="AC135" s="4"/>
      <c r="AD135" s="4"/>
      <c r="AE135" s="4"/>
      <c r="AF135" s="4"/>
      <c r="AI135" s="237"/>
      <c r="AJ135" s="237"/>
      <c r="AK135" s="237"/>
      <c r="AL135" s="237"/>
      <c r="AM135" s="4"/>
      <c r="AN135" s="4"/>
      <c r="AO135" s="4"/>
      <c r="AP135" s="4"/>
      <c r="AQ135" s="4"/>
      <c r="AR135" s="4"/>
      <c r="AS135" s="4"/>
      <c r="AV135" s="237"/>
      <c r="AW135" s="237"/>
      <c r="AX135" s="237"/>
      <c r="AY135" s="237"/>
      <c r="AZ135" s="4"/>
      <c r="BA135" s="4"/>
      <c r="BB135" s="4"/>
      <c r="BC135" s="4"/>
      <c r="BD135" s="4"/>
      <c r="BE135" s="4"/>
      <c r="BF135" s="4"/>
      <c r="BI135" s="237"/>
      <c r="BJ135" s="237"/>
      <c r="BK135" s="237"/>
      <c r="BL135" s="237"/>
      <c r="BM135" s="4"/>
      <c r="BN135" s="4"/>
      <c r="BO135" s="4"/>
      <c r="BP135" s="4"/>
      <c r="BQ135" s="4"/>
      <c r="BR135" s="4"/>
      <c r="BS135" s="4"/>
      <c r="BV135" s="237"/>
      <c r="BW135" s="237"/>
      <c r="BX135" s="237"/>
      <c r="BY135" s="237"/>
      <c r="BZ135" s="4"/>
      <c r="CA135" s="4"/>
      <c r="CB135" s="4"/>
      <c r="CC135" s="4"/>
      <c r="CD135" s="4"/>
      <c r="CE135" s="4"/>
      <c r="CF135" s="4"/>
      <c r="CI135" s="237"/>
      <c r="CJ135" s="237"/>
      <c r="CK135" s="237"/>
      <c r="CL135" s="237"/>
      <c r="CM135" s="4"/>
      <c r="CN135" s="4"/>
      <c r="CO135" s="4"/>
      <c r="CP135" s="4"/>
      <c r="CQ135" s="4"/>
      <c r="CR135" s="4"/>
      <c r="CS135" s="4"/>
      <c r="CV135" s="237"/>
      <c r="CW135" s="237"/>
      <c r="CX135" s="237"/>
      <c r="CY135" s="237"/>
      <c r="CZ135" s="4"/>
      <c r="DA135" s="4"/>
      <c r="DB135" s="4"/>
      <c r="DC135" s="4"/>
      <c r="DD135" s="4"/>
      <c r="DE135" s="4"/>
      <c r="DF135" s="4"/>
      <c r="DI135" s="237"/>
      <c r="DJ135" s="237"/>
      <c r="DK135" s="237"/>
      <c r="DL135" s="237"/>
      <c r="DM135" s="4"/>
      <c r="DN135" s="4"/>
      <c r="DO135" s="4"/>
      <c r="DP135" s="4"/>
      <c r="DQ135" s="4"/>
      <c r="DR135" s="4"/>
      <c r="DS135" s="4"/>
      <c r="DV135" s="237"/>
      <c r="DW135" s="237"/>
      <c r="DX135" s="237"/>
      <c r="DY135" s="237"/>
      <c r="DZ135" s="4"/>
      <c r="EA135" s="4"/>
      <c r="EB135" s="4"/>
      <c r="EC135" s="4"/>
      <c r="ED135" s="4"/>
      <c r="EE135" s="4"/>
      <c r="EF135" s="4"/>
      <c r="EI135" s="237"/>
      <c r="EJ135" s="237"/>
      <c r="EK135" s="237"/>
      <c r="EL135" s="237"/>
      <c r="EM135" s="4"/>
      <c r="EN135" s="4"/>
      <c r="EO135" s="4"/>
      <c r="EP135" s="4"/>
      <c r="EQ135" s="4"/>
      <c r="ER135" s="4"/>
      <c r="ES135" s="4"/>
      <c r="EV135" s="237"/>
      <c r="EW135" s="237"/>
      <c r="EX135" s="237"/>
      <c r="EY135" s="237"/>
      <c r="EZ135" s="4"/>
      <c r="FA135" s="4"/>
      <c r="FB135" s="4"/>
      <c r="FC135" s="4"/>
      <c r="FD135" s="4"/>
      <c r="FE135" s="4"/>
      <c r="FF135" s="4"/>
      <c r="FI135" s="237"/>
      <c r="FJ135" s="237"/>
      <c r="FK135" s="237"/>
      <c r="FL135" s="237"/>
      <c r="FM135" s="4"/>
      <c r="FN135" s="4"/>
      <c r="FO135" s="4"/>
      <c r="FP135" s="4"/>
      <c r="FQ135" s="4"/>
      <c r="FR135" s="4"/>
      <c r="FS135" s="4"/>
      <c r="FV135" s="237"/>
      <c r="FW135" s="237"/>
      <c r="FX135" s="237"/>
      <c r="FY135" s="237"/>
      <c r="FZ135" s="4"/>
      <c r="GA135" s="4"/>
      <c r="GB135" s="4"/>
      <c r="GC135" s="4"/>
      <c r="GD135" s="4"/>
      <c r="GE135" s="4"/>
      <c r="GF135" s="4"/>
      <c r="GI135" s="237"/>
      <c r="GJ135" s="237"/>
      <c r="GK135" s="237"/>
      <c r="GL135" s="237"/>
      <c r="GM135" s="4"/>
      <c r="GN135" s="4"/>
      <c r="GO135" s="4"/>
      <c r="GP135" s="4"/>
      <c r="GQ135" s="4"/>
      <c r="GR135" s="4"/>
      <c r="GS135" s="4"/>
      <c r="GV135" s="237"/>
      <c r="GW135" s="237"/>
      <c r="GX135" s="237"/>
      <c r="GY135" s="237"/>
      <c r="GZ135" s="4"/>
      <c r="HA135" s="4"/>
      <c r="HB135" s="4"/>
      <c r="HC135" s="4"/>
      <c r="HD135" s="4"/>
      <c r="HE135" s="4"/>
      <c r="HF135" s="4"/>
      <c r="HI135" s="237"/>
      <c r="HJ135" s="237"/>
      <c r="HK135" s="237"/>
      <c r="HL135" s="237"/>
      <c r="HM135" s="4"/>
      <c r="HN135" s="4"/>
      <c r="HO135" s="4"/>
      <c r="HP135" s="4"/>
      <c r="HQ135" s="4"/>
      <c r="HR135" s="4"/>
      <c r="HS135" s="4"/>
      <c r="HV135" s="237"/>
      <c r="HW135" s="237"/>
      <c r="HX135" s="237"/>
      <c r="HY135" s="237"/>
      <c r="HZ135" s="4"/>
      <c r="IA135" s="4"/>
      <c r="IB135" s="4"/>
      <c r="IC135" s="4"/>
      <c r="ID135" s="4"/>
      <c r="IE135" s="4"/>
      <c r="IF135" s="4"/>
      <c r="II135" s="237"/>
      <c r="IJ135" s="237"/>
      <c r="IK135" s="237"/>
      <c r="IL135" s="237"/>
      <c r="IM135" s="4"/>
      <c r="IN135" s="4"/>
      <c r="IO135" s="4"/>
      <c r="IP135" s="4"/>
      <c r="IQ135" s="4"/>
      <c r="IR135" s="4"/>
      <c r="IS135" s="4"/>
      <c r="IV135" s="237"/>
      <c r="IW135" s="237"/>
      <c r="IX135" s="237"/>
      <c r="IY135" s="237"/>
      <c r="IZ135" s="4"/>
      <c r="JA135" s="4"/>
      <c r="JB135" s="4"/>
      <c r="JC135" s="4"/>
      <c r="JD135" s="4"/>
      <c r="JE135" s="4"/>
      <c r="JF135" s="4"/>
      <c r="JI135" s="237"/>
      <c r="JJ135" s="237"/>
      <c r="JK135" s="237"/>
      <c r="JL135" s="237"/>
      <c r="JM135" s="4"/>
      <c r="JN135" s="4"/>
      <c r="JO135" s="4"/>
      <c r="JP135" s="4"/>
      <c r="JQ135" s="4"/>
      <c r="JR135" s="4"/>
      <c r="JS135" s="4"/>
      <c r="JV135" s="237"/>
      <c r="JW135" s="237"/>
      <c r="JX135" s="237"/>
      <c r="JY135" s="237"/>
      <c r="JZ135" s="4"/>
      <c r="KA135" s="4"/>
      <c r="KB135" s="4"/>
      <c r="KC135" s="4"/>
      <c r="KD135" s="4"/>
      <c r="KE135" s="4"/>
      <c r="KF135" s="4"/>
      <c r="KI135" s="237"/>
      <c r="KJ135" s="237"/>
      <c r="KK135" s="237"/>
      <c r="KL135" s="237"/>
      <c r="KM135" s="4"/>
      <c r="KN135" s="4"/>
      <c r="KO135" s="4"/>
      <c r="KP135" s="4"/>
      <c r="KQ135" s="4"/>
      <c r="KR135" s="4"/>
      <c r="KS135" s="4"/>
      <c r="KV135" s="237"/>
      <c r="KW135" s="237"/>
      <c r="KX135" s="237"/>
      <c r="KY135" s="237"/>
      <c r="KZ135" s="4"/>
      <c r="LA135" s="4"/>
      <c r="LB135" s="4"/>
      <c r="LC135" s="4"/>
      <c r="LD135" s="4"/>
      <c r="LE135" s="4"/>
      <c r="LF135" s="4"/>
      <c r="LI135" s="237"/>
      <c r="LJ135" s="237"/>
      <c r="LK135" s="237"/>
      <c r="LL135" s="237"/>
      <c r="LM135" s="4"/>
      <c r="LN135" s="4"/>
      <c r="LO135" s="4"/>
      <c r="LP135" s="4"/>
      <c r="LQ135" s="4"/>
      <c r="LR135" s="4"/>
      <c r="LS135" s="4"/>
      <c r="LV135" s="237"/>
      <c r="LW135" s="237"/>
      <c r="LX135" s="237"/>
      <c r="LY135" s="237"/>
      <c r="LZ135" s="4"/>
      <c r="MA135" s="4"/>
      <c r="MB135" s="4"/>
      <c r="MC135" s="4"/>
      <c r="MD135" s="4"/>
      <c r="ME135" s="4"/>
      <c r="MF135" s="4"/>
    </row>
    <row r="136" spans="2:345" x14ac:dyDescent="0.25">
      <c r="B136" s="975"/>
      <c r="C136" s="976"/>
      <c r="D136" s="976"/>
      <c r="E136" s="976"/>
      <c r="F136" s="976"/>
      <c r="G136" s="976"/>
      <c r="H136" s="977"/>
      <c r="I136" s="341"/>
      <c r="J136" s="237"/>
      <c r="K136" s="237"/>
      <c r="L136" s="237"/>
      <c r="M136" s="4"/>
      <c r="N136" s="4"/>
      <c r="O136" s="4"/>
      <c r="P136" s="4"/>
      <c r="Q136" s="4"/>
      <c r="R136" s="4"/>
      <c r="S136" s="4"/>
      <c r="V136" s="237"/>
      <c r="W136" s="237"/>
      <c r="X136" s="237"/>
      <c r="Y136" s="237"/>
      <c r="Z136" s="4"/>
      <c r="AA136" s="4"/>
      <c r="AB136" s="4"/>
      <c r="AC136" s="4"/>
      <c r="AD136" s="4"/>
      <c r="AE136" s="4"/>
      <c r="AF136" s="4"/>
      <c r="AI136" s="237"/>
      <c r="AJ136" s="237"/>
      <c r="AK136" s="237"/>
      <c r="AL136" s="237"/>
      <c r="AM136" s="4"/>
      <c r="AN136" s="4"/>
      <c r="AO136" s="4"/>
      <c r="AP136" s="4"/>
      <c r="AQ136" s="4"/>
      <c r="AR136" s="4"/>
      <c r="AS136" s="4"/>
      <c r="AV136" s="237"/>
      <c r="AW136" s="237"/>
      <c r="AX136" s="237"/>
      <c r="AY136" s="237"/>
      <c r="AZ136" s="4"/>
      <c r="BA136" s="4"/>
      <c r="BB136" s="4"/>
      <c r="BC136" s="4"/>
      <c r="BD136" s="4"/>
      <c r="BE136" s="4"/>
      <c r="BF136" s="4"/>
      <c r="BI136" s="237"/>
      <c r="BJ136" s="237"/>
      <c r="BK136" s="237"/>
      <c r="BL136" s="237"/>
      <c r="BM136" s="4"/>
      <c r="BN136" s="4"/>
      <c r="BO136" s="4"/>
      <c r="BP136" s="4"/>
      <c r="BQ136" s="4"/>
      <c r="BR136" s="4"/>
      <c r="BS136" s="4"/>
      <c r="BV136" s="237"/>
      <c r="BW136" s="237"/>
      <c r="BX136" s="237"/>
      <c r="BY136" s="237"/>
      <c r="BZ136" s="4"/>
      <c r="CA136" s="4"/>
      <c r="CB136" s="4"/>
      <c r="CC136" s="4"/>
      <c r="CD136" s="4"/>
      <c r="CE136" s="4"/>
      <c r="CF136" s="4"/>
      <c r="CI136" s="237"/>
      <c r="CJ136" s="237"/>
      <c r="CK136" s="237"/>
      <c r="CL136" s="237"/>
      <c r="CM136" s="4"/>
      <c r="CN136" s="4"/>
      <c r="CO136" s="4"/>
      <c r="CP136" s="4"/>
      <c r="CQ136" s="4"/>
      <c r="CR136" s="4"/>
      <c r="CS136" s="4"/>
      <c r="CV136" s="237"/>
      <c r="CW136" s="237"/>
      <c r="CX136" s="237"/>
      <c r="CY136" s="237"/>
      <c r="CZ136" s="4"/>
      <c r="DA136" s="4"/>
      <c r="DB136" s="4"/>
      <c r="DC136" s="4"/>
      <c r="DD136" s="4"/>
      <c r="DE136" s="4"/>
      <c r="DF136" s="4"/>
      <c r="DI136" s="237"/>
      <c r="DJ136" s="237"/>
      <c r="DK136" s="237"/>
      <c r="DL136" s="237"/>
      <c r="DM136" s="4"/>
      <c r="DN136" s="4"/>
      <c r="DO136" s="4"/>
      <c r="DP136" s="4"/>
      <c r="DQ136" s="4"/>
      <c r="DR136" s="4"/>
      <c r="DS136" s="4"/>
      <c r="DV136" s="237"/>
      <c r="DW136" s="237"/>
      <c r="DX136" s="237"/>
      <c r="DY136" s="237"/>
      <c r="DZ136" s="4"/>
      <c r="EA136" s="4"/>
      <c r="EB136" s="4"/>
      <c r="EC136" s="4"/>
      <c r="ED136" s="4"/>
      <c r="EE136" s="4"/>
      <c r="EF136" s="4"/>
      <c r="EI136" s="237"/>
      <c r="EJ136" s="237"/>
      <c r="EK136" s="237"/>
      <c r="EL136" s="237"/>
      <c r="EM136" s="4"/>
      <c r="EN136" s="4"/>
      <c r="EO136" s="4"/>
      <c r="EP136" s="4"/>
      <c r="EQ136" s="4"/>
      <c r="ER136" s="4"/>
      <c r="ES136" s="4"/>
      <c r="EV136" s="237"/>
      <c r="EW136" s="237"/>
      <c r="EX136" s="237"/>
      <c r="EY136" s="237"/>
      <c r="EZ136" s="4"/>
      <c r="FA136" s="4"/>
      <c r="FB136" s="4"/>
      <c r="FC136" s="4"/>
      <c r="FD136" s="4"/>
      <c r="FE136" s="4"/>
      <c r="FF136" s="4"/>
      <c r="FI136" s="237"/>
      <c r="FJ136" s="237"/>
      <c r="FK136" s="237"/>
      <c r="FL136" s="237"/>
      <c r="FM136" s="4"/>
      <c r="FN136" s="4"/>
      <c r="FO136" s="4"/>
      <c r="FP136" s="4"/>
      <c r="FQ136" s="4"/>
      <c r="FR136" s="4"/>
      <c r="FS136" s="4"/>
      <c r="FV136" s="237"/>
      <c r="FW136" s="237"/>
      <c r="FX136" s="237"/>
      <c r="FY136" s="237"/>
      <c r="FZ136" s="4"/>
      <c r="GA136" s="4"/>
      <c r="GB136" s="4"/>
      <c r="GC136" s="4"/>
      <c r="GD136" s="4"/>
      <c r="GE136" s="4"/>
      <c r="GF136" s="4"/>
      <c r="GI136" s="237"/>
      <c r="GJ136" s="237"/>
      <c r="GK136" s="237"/>
      <c r="GL136" s="237"/>
      <c r="GM136" s="4"/>
      <c r="GN136" s="4"/>
      <c r="GO136" s="4"/>
      <c r="GP136" s="4"/>
      <c r="GQ136" s="4"/>
      <c r="GR136" s="4"/>
      <c r="GS136" s="4"/>
      <c r="GV136" s="237"/>
      <c r="GW136" s="237"/>
      <c r="GX136" s="237"/>
      <c r="GY136" s="237"/>
      <c r="GZ136" s="4"/>
      <c r="HA136" s="4"/>
      <c r="HB136" s="4"/>
      <c r="HC136" s="4"/>
      <c r="HD136" s="4"/>
      <c r="HE136" s="4"/>
      <c r="HF136" s="4"/>
      <c r="HI136" s="237"/>
      <c r="HJ136" s="237"/>
      <c r="HK136" s="237"/>
      <c r="HL136" s="237"/>
      <c r="HM136" s="4"/>
      <c r="HN136" s="4"/>
      <c r="HO136" s="4"/>
      <c r="HP136" s="4"/>
      <c r="HQ136" s="4"/>
      <c r="HR136" s="4"/>
      <c r="HS136" s="4"/>
      <c r="HV136" s="237"/>
      <c r="HW136" s="237"/>
      <c r="HX136" s="237"/>
      <c r="HY136" s="237"/>
      <c r="HZ136" s="4"/>
      <c r="IA136" s="4"/>
      <c r="IB136" s="4"/>
      <c r="IC136" s="4"/>
      <c r="ID136" s="4"/>
      <c r="IE136" s="4"/>
      <c r="IF136" s="4"/>
      <c r="II136" s="237"/>
      <c r="IJ136" s="237"/>
      <c r="IK136" s="237"/>
      <c r="IL136" s="237"/>
      <c r="IM136" s="4"/>
      <c r="IN136" s="4"/>
      <c r="IO136" s="4"/>
      <c r="IP136" s="4"/>
      <c r="IQ136" s="4"/>
      <c r="IR136" s="4"/>
      <c r="IS136" s="4"/>
      <c r="IV136" s="237"/>
      <c r="IW136" s="237"/>
      <c r="IX136" s="237"/>
      <c r="IY136" s="237"/>
      <c r="IZ136" s="4"/>
      <c r="JA136" s="4"/>
      <c r="JB136" s="4"/>
      <c r="JC136" s="4"/>
      <c r="JD136" s="4"/>
      <c r="JE136" s="4"/>
      <c r="JF136" s="4"/>
      <c r="JI136" s="237"/>
      <c r="JJ136" s="237"/>
      <c r="JK136" s="237"/>
      <c r="JL136" s="237"/>
      <c r="JM136" s="4"/>
      <c r="JN136" s="4"/>
      <c r="JO136" s="4"/>
      <c r="JP136" s="4"/>
      <c r="JQ136" s="4"/>
      <c r="JR136" s="4"/>
      <c r="JS136" s="4"/>
      <c r="JV136" s="237"/>
      <c r="JW136" s="237"/>
      <c r="JX136" s="237"/>
      <c r="JY136" s="237"/>
      <c r="JZ136" s="4"/>
      <c r="KA136" s="4"/>
      <c r="KB136" s="4"/>
      <c r="KC136" s="4"/>
      <c r="KD136" s="4"/>
      <c r="KE136" s="4"/>
      <c r="KF136" s="4"/>
      <c r="KI136" s="237"/>
      <c r="KJ136" s="237"/>
      <c r="KK136" s="237"/>
      <c r="KL136" s="237"/>
      <c r="KM136" s="4"/>
      <c r="KN136" s="4"/>
      <c r="KO136" s="4"/>
      <c r="KP136" s="4"/>
      <c r="KQ136" s="4"/>
      <c r="KR136" s="4"/>
      <c r="KS136" s="4"/>
      <c r="KV136" s="237"/>
      <c r="KW136" s="237"/>
      <c r="KX136" s="237"/>
      <c r="KY136" s="237"/>
      <c r="KZ136" s="4"/>
      <c r="LA136" s="4"/>
      <c r="LB136" s="4"/>
      <c r="LC136" s="4"/>
      <c r="LD136" s="4"/>
      <c r="LE136" s="4"/>
      <c r="LF136" s="4"/>
      <c r="LI136" s="237"/>
      <c r="LJ136" s="237"/>
      <c r="LK136" s="237"/>
      <c r="LL136" s="237"/>
      <c r="LM136" s="4"/>
      <c r="LN136" s="4"/>
      <c r="LO136" s="4"/>
      <c r="LP136" s="4"/>
      <c r="LQ136" s="4"/>
      <c r="LR136" s="4"/>
      <c r="LS136" s="4"/>
      <c r="LV136" s="237"/>
      <c r="LW136" s="237"/>
      <c r="LX136" s="237"/>
      <c r="LY136" s="237"/>
      <c r="LZ136" s="4"/>
      <c r="MA136" s="4"/>
      <c r="MB136" s="4"/>
      <c r="MC136" s="4"/>
      <c r="MD136" s="4"/>
      <c r="ME136" s="4"/>
      <c r="MF136" s="4"/>
    </row>
    <row r="137" spans="2:345" x14ac:dyDescent="0.25">
      <c r="B137" s="975"/>
      <c r="C137" s="976"/>
      <c r="D137" s="976"/>
      <c r="E137" s="976"/>
      <c r="F137" s="976"/>
      <c r="G137" s="976"/>
      <c r="H137" s="977"/>
      <c r="I137" s="341"/>
      <c r="J137" s="237"/>
      <c r="K137" s="237"/>
      <c r="L137" s="237"/>
      <c r="M137" s="4"/>
      <c r="N137" s="4"/>
      <c r="O137" s="4"/>
      <c r="P137" s="4"/>
      <c r="Q137" s="4"/>
      <c r="R137" s="4"/>
      <c r="S137" s="4"/>
      <c r="V137" s="237"/>
      <c r="W137" s="237"/>
      <c r="X137" s="237"/>
      <c r="Y137" s="237"/>
      <c r="Z137" s="4"/>
      <c r="AA137" s="4"/>
      <c r="AB137" s="4"/>
      <c r="AC137" s="4"/>
      <c r="AD137" s="4"/>
      <c r="AE137" s="4"/>
      <c r="AF137" s="4"/>
      <c r="AI137" s="237"/>
      <c r="AJ137" s="237"/>
      <c r="AK137" s="237"/>
      <c r="AL137" s="237"/>
      <c r="AM137" s="4"/>
      <c r="AN137" s="4"/>
      <c r="AO137" s="4"/>
      <c r="AP137" s="4"/>
      <c r="AQ137" s="4"/>
      <c r="AR137" s="4"/>
      <c r="AS137" s="4"/>
      <c r="AV137" s="237"/>
      <c r="AW137" s="237"/>
      <c r="AX137" s="237"/>
      <c r="AY137" s="237"/>
      <c r="AZ137" s="4"/>
      <c r="BA137" s="4"/>
      <c r="BB137" s="4"/>
      <c r="BC137" s="4"/>
      <c r="BD137" s="4"/>
      <c r="BE137" s="4"/>
      <c r="BF137" s="4"/>
      <c r="BI137" s="237"/>
      <c r="BJ137" s="237"/>
      <c r="BK137" s="237"/>
      <c r="BL137" s="237"/>
      <c r="BM137" s="4"/>
      <c r="BN137" s="4"/>
      <c r="BO137" s="4"/>
      <c r="BP137" s="4"/>
      <c r="BQ137" s="4"/>
      <c r="BR137" s="4"/>
      <c r="BS137" s="4"/>
      <c r="BV137" s="237"/>
      <c r="BW137" s="237"/>
      <c r="BX137" s="237"/>
      <c r="BY137" s="237"/>
      <c r="BZ137" s="4"/>
      <c r="CA137" s="4"/>
      <c r="CB137" s="4"/>
      <c r="CC137" s="4"/>
      <c r="CD137" s="4"/>
      <c r="CE137" s="4"/>
      <c r="CF137" s="4"/>
      <c r="CI137" s="237"/>
      <c r="CJ137" s="237"/>
      <c r="CK137" s="237"/>
      <c r="CL137" s="237"/>
      <c r="CM137" s="4"/>
      <c r="CN137" s="4"/>
      <c r="CO137" s="4"/>
      <c r="CP137" s="4"/>
      <c r="CQ137" s="4"/>
      <c r="CR137" s="4"/>
      <c r="CS137" s="4"/>
      <c r="CV137" s="237"/>
      <c r="CW137" s="237"/>
      <c r="CX137" s="237"/>
      <c r="CY137" s="237"/>
      <c r="CZ137" s="4"/>
      <c r="DA137" s="4"/>
      <c r="DB137" s="4"/>
      <c r="DC137" s="4"/>
      <c r="DD137" s="4"/>
      <c r="DE137" s="4"/>
      <c r="DF137" s="4"/>
      <c r="DI137" s="237"/>
      <c r="DJ137" s="237"/>
      <c r="DK137" s="237"/>
      <c r="DL137" s="237"/>
      <c r="DM137" s="4"/>
      <c r="DN137" s="4"/>
      <c r="DO137" s="4"/>
      <c r="DP137" s="4"/>
      <c r="DQ137" s="4"/>
      <c r="DR137" s="4"/>
      <c r="DS137" s="4"/>
      <c r="DV137" s="237"/>
      <c r="DW137" s="237"/>
      <c r="DX137" s="237"/>
      <c r="DY137" s="237"/>
      <c r="DZ137" s="4"/>
      <c r="EA137" s="4"/>
      <c r="EB137" s="4"/>
      <c r="EC137" s="4"/>
      <c r="ED137" s="4"/>
      <c r="EE137" s="4"/>
      <c r="EF137" s="4"/>
      <c r="EI137" s="237"/>
      <c r="EJ137" s="237"/>
      <c r="EK137" s="237"/>
      <c r="EL137" s="237"/>
      <c r="EM137" s="4"/>
      <c r="EN137" s="4"/>
      <c r="EO137" s="4"/>
      <c r="EP137" s="4"/>
      <c r="EQ137" s="4"/>
      <c r="ER137" s="4"/>
      <c r="ES137" s="4"/>
      <c r="EV137" s="237"/>
      <c r="EW137" s="237"/>
      <c r="EX137" s="237"/>
      <c r="EY137" s="237"/>
      <c r="EZ137" s="4"/>
      <c r="FA137" s="4"/>
      <c r="FB137" s="4"/>
      <c r="FC137" s="4"/>
      <c r="FD137" s="4"/>
      <c r="FE137" s="4"/>
      <c r="FF137" s="4"/>
      <c r="FI137" s="237"/>
      <c r="FJ137" s="237"/>
      <c r="FK137" s="237"/>
      <c r="FL137" s="237"/>
      <c r="FM137" s="4"/>
      <c r="FN137" s="4"/>
      <c r="FO137" s="4"/>
      <c r="FP137" s="4"/>
      <c r="FQ137" s="4"/>
      <c r="FR137" s="4"/>
      <c r="FS137" s="4"/>
      <c r="FV137" s="237"/>
      <c r="FW137" s="237"/>
      <c r="FX137" s="237"/>
      <c r="FY137" s="237"/>
      <c r="FZ137" s="4"/>
      <c r="GA137" s="4"/>
      <c r="GB137" s="4"/>
      <c r="GC137" s="4"/>
      <c r="GD137" s="4"/>
      <c r="GE137" s="4"/>
      <c r="GF137" s="4"/>
      <c r="GI137" s="237"/>
      <c r="GJ137" s="237"/>
      <c r="GK137" s="237"/>
      <c r="GL137" s="237"/>
      <c r="GM137" s="4"/>
      <c r="GN137" s="4"/>
      <c r="GO137" s="4"/>
      <c r="GP137" s="4"/>
      <c r="GQ137" s="4"/>
      <c r="GR137" s="4"/>
      <c r="GS137" s="4"/>
      <c r="GV137" s="237"/>
      <c r="GW137" s="237"/>
      <c r="GX137" s="237"/>
      <c r="GY137" s="237"/>
      <c r="GZ137" s="4"/>
      <c r="HA137" s="4"/>
      <c r="HB137" s="4"/>
      <c r="HC137" s="4"/>
      <c r="HD137" s="4"/>
      <c r="HE137" s="4"/>
      <c r="HF137" s="4"/>
      <c r="HI137" s="237"/>
      <c r="HJ137" s="237"/>
      <c r="HK137" s="237"/>
      <c r="HL137" s="237"/>
      <c r="HM137" s="4"/>
      <c r="HN137" s="4"/>
      <c r="HO137" s="4"/>
      <c r="HP137" s="4"/>
      <c r="HQ137" s="4"/>
      <c r="HR137" s="4"/>
      <c r="HS137" s="4"/>
      <c r="HV137" s="237"/>
      <c r="HW137" s="237"/>
      <c r="HX137" s="237"/>
      <c r="HY137" s="237"/>
      <c r="HZ137" s="4"/>
      <c r="IA137" s="4"/>
      <c r="IB137" s="4"/>
      <c r="IC137" s="4"/>
      <c r="ID137" s="4"/>
      <c r="IE137" s="4"/>
      <c r="IF137" s="4"/>
      <c r="II137" s="237"/>
      <c r="IJ137" s="237"/>
      <c r="IK137" s="237"/>
      <c r="IL137" s="237"/>
      <c r="IM137" s="4"/>
      <c r="IN137" s="4"/>
      <c r="IO137" s="4"/>
      <c r="IP137" s="4"/>
      <c r="IQ137" s="4"/>
      <c r="IR137" s="4"/>
      <c r="IS137" s="4"/>
      <c r="IV137" s="237"/>
      <c r="IW137" s="237"/>
      <c r="IX137" s="237"/>
      <c r="IY137" s="237"/>
      <c r="IZ137" s="4"/>
      <c r="JA137" s="4"/>
      <c r="JB137" s="4"/>
      <c r="JC137" s="4"/>
      <c r="JD137" s="4"/>
      <c r="JE137" s="4"/>
      <c r="JF137" s="4"/>
      <c r="JI137" s="237"/>
      <c r="JJ137" s="237"/>
      <c r="JK137" s="237"/>
      <c r="JL137" s="237"/>
      <c r="JM137" s="4"/>
      <c r="JN137" s="4"/>
      <c r="JO137" s="4"/>
      <c r="JP137" s="4"/>
      <c r="JQ137" s="4"/>
      <c r="JR137" s="4"/>
      <c r="JS137" s="4"/>
      <c r="JV137" s="237"/>
      <c r="JW137" s="237"/>
      <c r="JX137" s="237"/>
      <c r="JY137" s="237"/>
      <c r="JZ137" s="4"/>
      <c r="KA137" s="4"/>
      <c r="KB137" s="4"/>
      <c r="KC137" s="4"/>
      <c r="KD137" s="4"/>
      <c r="KE137" s="4"/>
      <c r="KF137" s="4"/>
      <c r="KI137" s="237"/>
      <c r="KJ137" s="237"/>
      <c r="KK137" s="237"/>
      <c r="KL137" s="237"/>
      <c r="KM137" s="4"/>
      <c r="KN137" s="4"/>
      <c r="KO137" s="4"/>
      <c r="KP137" s="4"/>
      <c r="KQ137" s="4"/>
      <c r="KR137" s="4"/>
      <c r="KS137" s="4"/>
      <c r="KV137" s="237"/>
      <c r="KW137" s="237"/>
      <c r="KX137" s="237"/>
      <c r="KY137" s="237"/>
      <c r="KZ137" s="4"/>
      <c r="LA137" s="4"/>
      <c r="LB137" s="4"/>
      <c r="LC137" s="4"/>
      <c r="LD137" s="4"/>
      <c r="LE137" s="4"/>
      <c r="LF137" s="4"/>
      <c r="LI137" s="237"/>
      <c r="LJ137" s="237"/>
      <c r="LK137" s="237"/>
      <c r="LL137" s="237"/>
      <c r="LM137" s="4"/>
      <c r="LN137" s="4"/>
      <c r="LO137" s="4"/>
      <c r="LP137" s="4"/>
      <c r="LQ137" s="4"/>
      <c r="LR137" s="4"/>
      <c r="LS137" s="4"/>
      <c r="LV137" s="237"/>
      <c r="LW137" s="237"/>
      <c r="LX137" s="237"/>
      <c r="LY137" s="237"/>
      <c r="LZ137" s="4"/>
      <c r="MA137" s="4"/>
      <c r="MB137" s="4"/>
      <c r="MC137" s="4"/>
      <c r="MD137" s="4"/>
      <c r="ME137" s="4"/>
      <c r="MF137" s="4"/>
    </row>
    <row r="138" spans="2:345" ht="15.75" customHeight="1" x14ac:dyDescent="0.25">
      <c r="B138" s="975" t="str">
        <f>Language!$E$231</f>
        <v>To predict the teams in the KO round, enter the team numbers in the yellow fields.</v>
      </c>
      <c r="C138" s="976"/>
      <c r="D138" s="976"/>
      <c r="E138" s="976"/>
      <c r="F138" s="976"/>
      <c r="G138" s="976"/>
      <c r="H138" s="977"/>
      <c r="I138" s="341"/>
      <c r="J138" s="237"/>
      <c r="K138" s="237"/>
      <c r="L138" s="237"/>
      <c r="M138" s="4"/>
      <c r="N138" s="4"/>
      <c r="O138" s="4"/>
      <c r="P138" s="4"/>
      <c r="Q138" s="4"/>
      <c r="R138" s="4"/>
      <c r="S138" s="4"/>
      <c r="V138" s="237"/>
      <c r="W138" s="237"/>
      <c r="X138" s="237"/>
      <c r="Y138" s="237"/>
      <c r="Z138" s="4"/>
      <c r="AA138" s="4"/>
      <c r="AB138" s="4"/>
      <c r="AC138" s="4"/>
      <c r="AD138" s="4"/>
      <c r="AE138" s="4"/>
      <c r="AF138" s="4"/>
      <c r="AI138" s="237"/>
      <c r="AJ138" s="237"/>
      <c r="AK138" s="237"/>
      <c r="AL138" s="237"/>
      <c r="AM138" s="4"/>
      <c r="AN138" s="4"/>
      <c r="AO138" s="4"/>
      <c r="AP138" s="4"/>
      <c r="AQ138" s="4"/>
      <c r="AR138" s="4"/>
      <c r="AS138" s="4"/>
      <c r="AV138" s="237"/>
      <c r="AW138" s="237"/>
      <c r="AX138" s="237"/>
      <c r="AY138" s="237"/>
      <c r="AZ138" s="4"/>
      <c r="BA138" s="4"/>
      <c r="BB138" s="4"/>
      <c r="BC138" s="4"/>
      <c r="BD138" s="4"/>
      <c r="BE138" s="4"/>
      <c r="BF138" s="4"/>
      <c r="BI138" s="237"/>
      <c r="BJ138" s="237"/>
      <c r="BK138" s="237"/>
      <c r="BL138" s="237"/>
      <c r="BM138" s="4"/>
      <c r="BN138" s="4"/>
      <c r="BO138" s="4"/>
      <c r="BP138" s="4"/>
      <c r="BQ138" s="4"/>
      <c r="BR138" s="4"/>
      <c r="BS138" s="4"/>
      <c r="BV138" s="237"/>
      <c r="BW138" s="237"/>
      <c r="BX138" s="237"/>
      <c r="BY138" s="237"/>
      <c r="BZ138" s="4"/>
      <c r="CA138" s="4"/>
      <c r="CB138" s="4"/>
      <c r="CC138" s="4"/>
      <c r="CD138" s="4"/>
      <c r="CE138" s="4"/>
      <c r="CF138" s="4"/>
      <c r="CI138" s="237"/>
      <c r="CJ138" s="237"/>
      <c r="CK138" s="237"/>
      <c r="CL138" s="237"/>
      <c r="CM138" s="4"/>
      <c r="CN138" s="4"/>
      <c r="CO138" s="4"/>
      <c r="CP138" s="4"/>
      <c r="CQ138" s="4"/>
      <c r="CR138" s="4"/>
      <c r="CS138" s="4"/>
      <c r="CV138" s="237"/>
      <c r="CW138" s="237"/>
      <c r="CX138" s="237"/>
      <c r="CY138" s="237"/>
      <c r="CZ138" s="4"/>
      <c r="DA138" s="4"/>
      <c r="DB138" s="4"/>
      <c r="DC138" s="4"/>
      <c r="DD138" s="4"/>
      <c r="DE138" s="4"/>
      <c r="DF138" s="4"/>
      <c r="DI138" s="237"/>
      <c r="DJ138" s="237"/>
      <c r="DK138" s="237"/>
      <c r="DL138" s="237"/>
      <c r="DM138" s="4"/>
      <c r="DN138" s="4"/>
      <c r="DO138" s="4"/>
      <c r="DP138" s="4"/>
      <c r="DQ138" s="4"/>
      <c r="DR138" s="4"/>
      <c r="DS138" s="4"/>
      <c r="DV138" s="237"/>
      <c r="DW138" s="237"/>
      <c r="DX138" s="237"/>
      <c r="DY138" s="237"/>
      <c r="DZ138" s="4"/>
      <c r="EA138" s="4"/>
      <c r="EB138" s="4"/>
      <c r="EC138" s="4"/>
      <c r="ED138" s="4"/>
      <c r="EE138" s="4"/>
      <c r="EF138" s="4"/>
      <c r="EI138" s="237"/>
      <c r="EJ138" s="237"/>
      <c r="EK138" s="237"/>
      <c r="EL138" s="237"/>
      <c r="EM138" s="4"/>
      <c r="EN138" s="4"/>
      <c r="EO138" s="4"/>
      <c r="EP138" s="4"/>
      <c r="EQ138" s="4"/>
      <c r="ER138" s="4"/>
      <c r="ES138" s="4"/>
      <c r="EV138" s="237"/>
      <c r="EW138" s="237"/>
      <c r="EX138" s="237"/>
      <c r="EY138" s="237"/>
      <c r="EZ138" s="4"/>
      <c r="FA138" s="4"/>
      <c r="FB138" s="4"/>
      <c r="FC138" s="4"/>
      <c r="FD138" s="4"/>
      <c r="FE138" s="4"/>
      <c r="FF138" s="4"/>
      <c r="FI138" s="237"/>
      <c r="FJ138" s="237"/>
      <c r="FK138" s="237"/>
      <c r="FL138" s="237"/>
      <c r="FM138" s="4"/>
      <c r="FN138" s="4"/>
      <c r="FO138" s="4"/>
      <c r="FP138" s="4"/>
      <c r="FQ138" s="4"/>
      <c r="FR138" s="4"/>
      <c r="FS138" s="4"/>
      <c r="FV138" s="237"/>
      <c r="FW138" s="237"/>
      <c r="FX138" s="237"/>
      <c r="FY138" s="237"/>
      <c r="FZ138" s="4"/>
      <c r="GA138" s="4"/>
      <c r="GB138" s="4"/>
      <c r="GC138" s="4"/>
      <c r="GD138" s="4"/>
      <c r="GE138" s="4"/>
      <c r="GF138" s="4"/>
      <c r="GI138" s="237"/>
      <c r="GJ138" s="237"/>
      <c r="GK138" s="237"/>
      <c r="GL138" s="237"/>
      <c r="GM138" s="4"/>
      <c r="GN138" s="4"/>
      <c r="GO138" s="4"/>
      <c r="GP138" s="4"/>
      <c r="GQ138" s="4"/>
      <c r="GR138" s="4"/>
      <c r="GS138" s="4"/>
      <c r="GV138" s="237"/>
      <c r="GW138" s="237"/>
      <c r="GX138" s="237"/>
      <c r="GY138" s="237"/>
      <c r="GZ138" s="4"/>
      <c r="HA138" s="4"/>
      <c r="HB138" s="4"/>
      <c r="HC138" s="4"/>
      <c r="HD138" s="4"/>
      <c r="HE138" s="4"/>
      <c r="HF138" s="4"/>
      <c r="HI138" s="237"/>
      <c r="HJ138" s="237"/>
      <c r="HK138" s="237"/>
      <c r="HL138" s="237"/>
      <c r="HM138" s="4"/>
      <c r="HN138" s="4"/>
      <c r="HO138" s="4"/>
      <c r="HP138" s="4"/>
      <c r="HQ138" s="4"/>
      <c r="HR138" s="4"/>
      <c r="HS138" s="4"/>
      <c r="HV138" s="237"/>
      <c r="HW138" s="237"/>
      <c r="HX138" s="237"/>
      <c r="HY138" s="237"/>
      <c r="HZ138" s="4"/>
      <c r="IA138" s="4"/>
      <c r="IB138" s="4"/>
      <c r="IC138" s="4"/>
      <c r="ID138" s="4"/>
      <c r="IE138" s="4"/>
      <c r="IF138" s="4"/>
      <c r="II138" s="237"/>
      <c r="IJ138" s="237"/>
      <c r="IK138" s="237"/>
      <c r="IL138" s="237"/>
      <c r="IM138" s="4"/>
      <c r="IN138" s="4"/>
      <c r="IO138" s="4"/>
      <c r="IP138" s="4"/>
      <c r="IQ138" s="4"/>
      <c r="IR138" s="4"/>
      <c r="IS138" s="4"/>
      <c r="IV138" s="237"/>
      <c r="IW138" s="237"/>
      <c r="IX138" s="237"/>
      <c r="IY138" s="237"/>
      <c r="IZ138" s="4"/>
      <c r="JA138" s="4"/>
      <c r="JB138" s="4"/>
      <c r="JC138" s="4"/>
      <c r="JD138" s="4"/>
      <c r="JE138" s="4"/>
      <c r="JF138" s="4"/>
      <c r="JI138" s="237"/>
      <c r="JJ138" s="237"/>
      <c r="JK138" s="237"/>
      <c r="JL138" s="237"/>
      <c r="JM138" s="4"/>
      <c r="JN138" s="4"/>
      <c r="JO138" s="4"/>
      <c r="JP138" s="4"/>
      <c r="JQ138" s="4"/>
      <c r="JR138" s="4"/>
      <c r="JS138" s="4"/>
      <c r="JV138" s="237"/>
      <c r="JW138" s="237"/>
      <c r="JX138" s="237"/>
      <c r="JY138" s="237"/>
      <c r="JZ138" s="4"/>
      <c r="KA138" s="4"/>
      <c r="KB138" s="4"/>
      <c r="KC138" s="4"/>
      <c r="KD138" s="4"/>
      <c r="KE138" s="4"/>
      <c r="KF138" s="4"/>
      <c r="KI138" s="237"/>
      <c r="KJ138" s="237"/>
      <c r="KK138" s="237"/>
      <c r="KL138" s="237"/>
      <c r="KM138" s="4"/>
      <c r="KN138" s="4"/>
      <c r="KO138" s="4"/>
      <c r="KP138" s="4"/>
      <c r="KQ138" s="4"/>
      <c r="KR138" s="4"/>
      <c r="KS138" s="4"/>
      <c r="KV138" s="237"/>
      <c r="KW138" s="237"/>
      <c r="KX138" s="237"/>
      <c r="KY138" s="237"/>
      <c r="KZ138" s="4"/>
      <c r="LA138" s="4"/>
      <c r="LB138" s="4"/>
      <c r="LC138" s="4"/>
      <c r="LD138" s="4"/>
      <c r="LE138" s="4"/>
      <c r="LF138" s="4"/>
      <c r="LI138" s="237"/>
      <c r="LJ138" s="237"/>
      <c r="LK138" s="237"/>
      <c r="LL138" s="237"/>
      <c r="LM138" s="4"/>
      <c r="LN138" s="4"/>
      <c r="LO138" s="4"/>
      <c r="LP138" s="4"/>
      <c r="LQ138" s="4"/>
      <c r="LR138" s="4"/>
      <c r="LS138" s="4"/>
      <c r="LV138" s="237"/>
      <c r="LW138" s="237"/>
      <c r="LX138" s="237"/>
      <c r="LY138" s="237"/>
      <c r="LZ138" s="4"/>
      <c r="MA138" s="4"/>
      <c r="MB138" s="4"/>
      <c r="MC138" s="4"/>
      <c r="MD138" s="4"/>
      <c r="ME138" s="4"/>
      <c r="MF138" s="4"/>
    </row>
    <row r="139" spans="2:345" x14ac:dyDescent="0.25">
      <c r="B139" s="975"/>
      <c r="C139" s="976"/>
      <c r="D139" s="976"/>
      <c r="E139" s="976"/>
      <c r="F139" s="976"/>
      <c r="G139" s="976"/>
      <c r="H139" s="977"/>
      <c r="I139" s="341"/>
      <c r="J139" s="237"/>
      <c r="K139" s="237"/>
      <c r="L139" s="237"/>
      <c r="M139" s="4"/>
      <c r="N139" s="4"/>
      <c r="O139" s="4"/>
      <c r="P139" s="4"/>
      <c r="Q139" s="4"/>
      <c r="R139" s="4"/>
      <c r="S139" s="4"/>
      <c r="V139" s="237"/>
      <c r="W139" s="237"/>
      <c r="X139" s="237"/>
      <c r="Y139" s="237"/>
      <c r="Z139" s="4"/>
      <c r="AA139" s="4"/>
      <c r="AB139" s="4"/>
      <c r="AC139" s="4"/>
      <c r="AD139" s="4"/>
      <c r="AE139" s="4"/>
      <c r="AF139" s="4"/>
      <c r="AI139" s="237"/>
      <c r="AJ139" s="237"/>
      <c r="AK139" s="237"/>
      <c r="AL139" s="237"/>
      <c r="AM139" s="4"/>
      <c r="AN139" s="4"/>
      <c r="AO139" s="4"/>
      <c r="AP139" s="4"/>
      <c r="AQ139" s="4"/>
      <c r="AR139" s="4"/>
      <c r="AS139" s="4"/>
      <c r="AV139" s="237"/>
      <c r="AW139" s="237"/>
      <c r="AX139" s="237"/>
      <c r="AY139" s="237"/>
      <c r="AZ139" s="4"/>
      <c r="BA139" s="4"/>
      <c r="BB139" s="4"/>
      <c r="BC139" s="4"/>
      <c r="BD139" s="4"/>
      <c r="BE139" s="4"/>
      <c r="BF139" s="4"/>
      <c r="BI139" s="237"/>
      <c r="BJ139" s="237"/>
      <c r="BK139" s="237"/>
      <c r="BL139" s="237"/>
      <c r="BM139" s="4"/>
      <c r="BN139" s="4"/>
      <c r="BO139" s="4"/>
      <c r="BP139" s="4"/>
      <c r="BQ139" s="4"/>
      <c r="BR139" s="4"/>
      <c r="BS139" s="4"/>
      <c r="BV139" s="237"/>
      <c r="BW139" s="237"/>
      <c r="BX139" s="237"/>
      <c r="BY139" s="237"/>
      <c r="BZ139" s="4"/>
      <c r="CA139" s="4"/>
      <c r="CB139" s="4"/>
      <c r="CC139" s="4"/>
      <c r="CD139" s="4"/>
      <c r="CE139" s="4"/>
      <c r="CF139" s="4"/>
      <c r="CI139" s="237"/>
      <c r="CJ139" s="237"/>
      <c r="CK139" s="237"/>
      <c r="CL139" s="237"/>
      <c r="CM139" s="4"/>
      <c r="CN139" s="4"/>
      <c r="CO139" s="4"/>
      <c r="CP139" s="4"/>
      <c r="CQ139" s="4"/>
      <c r="CR139" s="4"/>
      <c r="CS139" s="4"/>
      <c r="CV139" s="237"/>
      <c r="CW139" s="237"/>
      <c r="CX139" s="237"/>
      <c r="CY139" s="237"/>
      <c r="CZ139" s="4"/>
      <c r="DA139" s="4"/>
      <c r="DB139" s="4"/>
      <c r="DC139" s="4"/>
      <c r="DD139" s="4"/>
      <c r="DE139" s="4"/>
      <c r="DF139" s="4"/>
      <c r="DI139" s="237"/>
      <c r="DJ139" s="237"/>
      <c r="DK139" s="237"/>
      <c r="DL139" s="237"/>
      <c r="DM139" s="4"/>
      <c r="DN139" s="4"/>
      <c r="DO139" s="4"/>
      <c r="DP139" s="4"/>
      <c r="DQ139" s="4"/>
      <c r="DR139" s="4"/>
      <c r="DS139" s="4"/>
      <c r="DV139" s="237"/>
      <c r="DW139" s="237"/>
      <c r="DX139" s="237"/>
      <c r="DY139" s="237"/>
      <c r="DZ139" s="4"/>
      <c r="EA139" s="4"/>
      <c r="EB139" s="4"/>
      <c r="EC139" s="4"/>
      <c r="ED139" s="4"/>
      <c r="EE139" s="4"/>
      <c r="EF139" s="4"/>
      <c r="EI139" s="237"/>
      <c r="EJ139" s="237"/>
      <c r="EK139" s="237"/>
      <c r="EL139" s="237"/>
      <c r="EM139" s="4"/>
      <c r="EN139" s="4"/>
      <c r="EO139" s="4"/>
      <c r="EP139" s="4"/>
      <c r="EQ139" s="4"/>
      <c r="ER139" s="4"/>
      <c r="ES139" s="4"/>
      <c r="EV139" s="237"/>
      <c r="EW139" s="237"/>
      <c r="EX139" s="237"/>
      <c r="EY139" s="237"/>
      <c r="EZ139" s="4"/>
      <c r="FA139" s="4"/>
      <c r="FB139" s="4"/>
      <c r="FC139" s="4"/>
      <c r="FD139" s="4"/>
      <c r="FE139" s="4"/>
      <c r="FF139" s="4"/>
      <c r="FI139" s="237"/>
      <c r="FJ139" s="237"/>
      <c r="FK139" s="237"/>
      <c r="FL139" s="237"/>
      <c r="FM139" s="4"/>
      <c r="FN139" s="4"/>
      <c r="FO139" s="4"/>
      <c r="FP139" s="4"/>
      <c r="FQ139" s="4"/>
      <c r="FR139" s="4"/>
      <c r="FS139" s="4"/>
      <c r="FV139" s="237"/>
      <c r="FW139" s="237"/>
      <c r="FX139" s="237"/>
      <c r="FY139" s="237"/>
      <c r="FZ139" s="4"/>
      <c r="GA139" s="4"/>
      <c r="GB139" s="4"/>
      <c r="GC139" s="4"/>
      <c r="GD139" s="4"/>
      <c r="GE139" s="4"/>
      <c r="GF139" s="4"/>
      <c r="GI139" s="237"/>
      <c r="GJ139" s="237"/>
      <c r="GK139" s="237"/>
      <c r="GL139" s="237"/>
      <c r="GM139" s="4"/>
      <c r="GN139" s="4"/>
      <c r="GO139" s="4"/>
      <c r="GP139" s="4"/>
      <c r="GQ139" s="4"/>
      <c r="GR139" s="4"/>
      <c r="GS139" s="4"/>
      <c r="GV139" s="237"/>
      <c r="GW139" s="237"/>
      <c r="GX139" s="237"/>
      <c r="GY139" s="237"/>
      <c r="GZ139" s="4"/>
      <c r="HA139" s="4"/>
      <c r="HB139" s="4"/>
      <c r="HC139" s="4"/>
      <c r="HD139" s="4"/>
      <c r="HE139" s="4"/>
      <c r="HF139" s="4"/>
      <c r="HI139" s="237"/>
      <c r="HJ139" s="237"/>
      <c r="HK139" s="237"/>
      <c r="HL139" s="237"/>
      <c r="HM139" s="4"/>
      <c r="HN139" s="4"/>
      <c r="HO139" s="4"/>
      <c r="HP139" s="4"/>
      <c r="HQ139" s="4"/>
      <c r="HR139" s="4"/>
      <c r="HS139" s="4"/>
      <c r="HV139" s="237"/>
      <c r="HW139" s="237"/>
      <c r="HX139" s="237"/>
      <c r="HY139" s="237"/>
      <c r="HZ139" s="4"/>
      <c r="IA139" s="4"/>
      <c r="IB139" s="4"/>
      <c r="IC139" s="4"/>
      <c r="ID139" s="4"/>
      <c r="IE139" s="4"/>
      <c r="IF139" s="4"/>
      <c r="II139" s="237"/>
      <c r="IJ139" s="237"/>
      <c r="IK139" s="237"/>
      <c r="IL139" s="237"/>
      <c r="IM139" s="4"/>
      <c r="IN139" s="4"/>
      <c r="IO139" s="4"/>
      <c r="IP139" s="4"/>
      <c r="IQ139" s="4"/>
      <c r="IR139" s="4"/>
      <c r="IS139" s="4"/>
      <c r="IV139" s="237"/>
      <c r="IW139" s="237"/>
      <c r="IX139" s="237"/>
      <c r="IY139" s="237"/>
      <c r="IZ139" s="4"/>
      <c r="JA139" s="4"/>
      <c r="JB139" s="4"/>
      <c r="JC139" s="4"/>
      <c r="JD139" s="4"/>
      <c r="JE139" s="4"/>
      <c r="JF139" s="4"/>
      <c r="JI139" s="237"/>
      <c r="JJ139" s="237"/>
      <c r="JK139" s="237"/>
      <c r="JL139" s="237"/>
      <c r="JM139" s="4"/>
      <c r="JN139" s="4"/>
      <c r="JO139" s="4"/>
      <c r="JP139" s="4"/>
      <c r="JQ139" s="4"/>
      <c r="JR139" s="4"/>
      <c r="JS139" s="4"/>
      <c r="JV139" s="237"/>
      <c r="JW139" s="237"/>
      <c r="JX139" s="237"/>
      <c r="JY139" s="237"/>
      <c r="JZ139" s="4"/>
      <c r="KA139" s="4"/>
      <c r="KB139" s="4"/>
      <c r="KC139" s="4"/>
      <c r="KD139" s="4"/>
      <c r="KE139" s="4"/>
      <c r="KF139" s="4"/>
      <c r="KI139" s="237"/>
      <c r="KJ139" s="237"/>
      <c r="KK139" s="237"/>
      <c r="KL139" s="237"/>
      <c r="KM139" s="4"/>
      <c r="KN139" s="4"/>
      <c r="KO139" s="4"/>
      <c r="KP139" s="4"/>
      <c r="KQ139" s="4"/>
      <c r="KR139" s="4"/>
      <c r="KS139" s="4"/>
      <c r="KV139" s="237"/>
      <c r="KW139" s="237"/>
      <c r="KX139" s="237"/>
      <c r="KY139" s="237"/>
      <c r="KZ139" s="4"/>
      <c r="LA139" s="4"/>
      <c r="LB139" s="4"/>
      <c r="LC139" s="4"/>
      <c r="LD139" s="4"/>
      <c r="LE139" s="4"/>
      <c r="LF139" s="4"/>
      <c r="LI139" s="237"/>
      <c r="LJ139" s="237"/>
      <c r="LK139" s="237"/>
      <c r="LL139" s="237"/>
      <c r="LM139" s="4"/>
      <c r="LN139" s="4"/>
      <c r="LO139" s="4"/>
      <c r="LP139" s="4"/>
      <c r="LQ139" s="4"/>
      <c r="LR139" s="4"/>
      <c r="LS139" s="4"/>
      <c r="LV139" s="237"/>
      <c r="LW139" s="237"/>
      <c r="LX139" s="237"/>
      <c r="LY139" s="237"/>
      <c r="LZ139" s="4"/>
      <c r="MA139" s="4"/>
      <c r="MB139" s="4"/>
      <c r="MC139" s="4"/>
      <c r="MD139" s="4"/>
      <c r="ME139" s="4"/>
      <c r="MF139" s="4"/>
    </row>
    <row r="140" spans="2:345" x14ac:dyDescent="0.25">
      <c r="B140" s="975"/>
      <c r="C140" s="976"/>
      <c r="D140" s="976"/>
      <c r="E140" s="976"/>
      <c r="F140" s="976"/>
      <c r="G140" s="976"/>
      <c r="H140" s="977"/>
      <c r="I140" s="341"/>
      <c r="J140" s="237"/>
      <c r="K140" s="237"/>
      <c r="L140" s="237"/>
      <c r="M140" s="4"/>
      <c r="N140" s="4"/>
      <c r="O140" s="4"/>
      <c r="P140" s="4"/>
      <c r="Q140" s="4"/>
      <c r="R140" s="4"/>
      <c r="S140" s="4"/>
      <c r="V140" s="237"/>
      <c r="W140" s="237"/>
      <c r="X140" s="237"/>
      <c r="Y140" s="237"/>
      <c r="Z140" s="4"/>
      <c r="AA140" s="4"/>
      <c r="AB140" s="4"/>
      <c r="AC140" s="4"/>
      <c r="AD140" s="4"/>
      <c r="AE140" s="4"/>
      <c r="AF140" s="4"/>
      <c r="AI140" s="237"/>
      <c r="AJ140" s="237"/>
      <c r="AK140" s="237"/>
      <c r="AL140" s="237"/>
      <c r="AM140" s="4"/>
      <c r="AN140" s="4"/>
      <c r="AO140" s="4"/>
      <c r="AP140" s="4"/>
      <c r="AQ140" s="4"/>
      <c r="AR140" s="4"/>
      <c r="AS140" s="4"/>
      <c r="AV140" s="237"/>
      <c r="AW140" s="237"/>
      <c r="AX140" s="237"/>
      <c r="AY140" s="237"/>
      <c r="AZ140" s="4"/>
      <c r="BA140" s="4"/>
      <c r="BB140" s="4"/>
      <c r="BC140" s="4"/>
      <c r="BD140" s="4"/>
      <c r="BE140" s="4"/>
      <c r="BF140" s="4"/>
      <c r="BI140" s="237"/>
      <c r="BJ140" s="237"/>
      <c r="BK140" s="237"/>
      <c r="BL140" s="237"/>
      <c r="BM140" s="4"/>
      <c r="BN140" s="4"/>
      <c r="BO140" s="4"/>
      <c r="BP140" s="4"/>
      <c r="BQ140" s="4"/>
      <c r="BR140" s="4"/>
      <c r="BS140" s="4"/>
      <c r="BV140" s="237"/>
      <c r="BW140" s="237"/>
      <c r="BX140" s="237"/>
      <c r="BY140" s="237"/>
      <c r="BZ140" s="4"/>
      <c r="CA140" s="4"/>
      <c r="CB140" s="4"/>
      <c r="CC140" s="4"/>
      <c r="CD140" s="4"/>
      <c r="CE140" s="4"/>
      <c r="CF140" s="4"/>
      <c r="CI140" s="237"/>
      <c r="CJ140" s="237"/>
      <c r="CK140" s="237"/>
      <c r="CL140" s="237"/>
      <c r="CM140" s="4"/>
      <c r="CN140" s="4"/>
      <c r="CO140" s="4"/>
      <c r="CP140" s="4"/>
      <c r="CQ140" s="4"/>
      <c r="CR140" s="4"/>
      <c r="CS140" s="4"/>
      <c r="CV140" s="237"/>
      <c r="CW140" s="237"/>
      <c r="CX140" s="237"/>
      <c r="CY140" s="237"/>
      <c r="CZ140" s="4"/>
      <c r="DA140" s="4"/>
      <c r="DB140" s="4"/>
      <c r="DC140" s="4"/>
      <c r="DD140" s="4"/>
      <c r="DE140" s="4"/>
      <c r="DF140" s="4"/>
      <c r="DI140" s="237"/>
      <c r="DJ140" s="237"/>
      <c r="DK140" s="237"/>
      <c r="DL140" s="237"/>
      <c r="DM140" s="4"/>
      <c r="DN140" s="4"/>
      <c r="DO140" s="4"/>
      <c r="DP140" s="4"/>
      <c r="DQ140" s="4"/>
      <c r="DR140" s="4"/>
      <c r="DS140" s="4"/>
      <c r="DV140" s="237"/>
      <c r="DW140" s="237"/>
      <c r="DX140" s="237"/>
      <c r="DY140" s="237"/>
      <c r="DZ140" s="4"/>
      <c r="EA140" s="4"/>
      <c r="EB140" s="4"/>
      <c r="EC140" s="4"/>
      <c r="ED140" s="4"/>
      <c r="EE140" s="4"/>
      <c r="EF140" s="4"/>
      <c r="EI140" s="237"/>
      <c r="EJ140" s="237"/>
      <c r="EK140" s="237"/>
      <c r="EL140" s="237"/>
      <c r="EM140" s="4"/>
      <c r="EN140" s="4"/>
      <c r="EO140" s="4"/>
      <c r="EP140" s="4"/>
      <c r="EQ140" s="4"/>
      <c r="ER140" s="4"/>
      <c r="ES140" s="4"/>
      <c r="EV140" s="237"/>
      <c r="EW140" s="237"/>
      <c r="EX140" s="237"/>
      <c r="EY140" s="237"/>
      <c r="EZ140" s="4"/>
      <c r="FA140" s="4"/>
      <c r="FB140" s="4"/>
      <c r="FC140" s="4"/>
      <c r="FD140" s="4"/>
      <c r="FE140" s="4"/>
      <c r="FF140" s="4"/>
      <c r="FI140" s="237"/>
      <c r="FJ140" s="237"/>
      <c r="FK140" s="237"/>
      <c r="FL140" s="237"/>
      <c r="FM140" s="4"/>
      <c r="FN140" s="4"/>
      <c r="FO140" s="4"/>
      <c r="FP140" s="4"/>
      <c r="FQ140" s="4"/>
      <c r="FR140" s="4"/>
      <c r="FS140" s="4"/>
      <c r="FV140" s="237"/>
      <c r="FW140" s="237"/>
      <c r="FX140" s="237"/>
      <c r="FY140" s="237"/>
      <c r="FZ140" s="4"/>
      <c r="GA140" s="4"/>
      <c r="GB140" s="4"/>
      <c r="GC140" s="4"/>
      <c r="GD140" s="4"/>
      <c r="GE140" s="4"/>
      <c r="GF140" s="4"/>
      <c r="GI140" s="237"/>
      <c r="GJ140" s="237"/>
      <c r="GK140" s="237"/>
      <c r="GL140" s="237"/>
      <c r="GM140" s="4"/>
      <c r="GN140" s="4"/>
      <c r="GO140" s="4"/>
      <c r="GP140" s="4"/>
      <c r="GQ140" s="4"/>
      <c r="GR140" s="4"/>
      <c r="GS140" s="4"/>
      <c r="GV140" s="237"/>
      <c r="GW140" s="237"/>
      <c r="GX140" s="237"/>
      <c r="GY140" s="237"/>
      <c r="GZ140" s="4"/>
      <c r="HA140" s="4"/>
      <c r="HB140" s="4"/>
      <c r="HC140" s="4"/>
      <c r="HD140" s="4"/>
      <c r="HE140" s="4"/>
      <c r="HF140" s="4"/>
      <c r="HI140" s="237"/>
      <c r="HJ140" s="237"/>
      <c r="HK140" s="237"/>
      <c r="HL140" s="237"/>
      <c r="HM140" s="4"/>
      <c r="HN140" s="4"/>
      <c r="HO140" s="4"/>
      <c r="HP140" s="4"/>
      <c r="HQ140" s="4"/>
      <c r="HR140" s="4"/>
      <c r="HS140" s="4"/>
      <c r="HV140" s="237"/>
      <c r="HW140" s="237"/>
      <c r="HX140" s="237"/>
      <c r="HY140" s="237"/>
      <c r="HZ140" s="4"/>
      <c r="IA140" s="4"/>
      <c r="IB140" s="4"/>
      <c r="IC140" s="4"/>
      <c r="ID140" s="4"/>
      <c r="IE140" s="4"/>
      <c r="IF140" s="4"/>
      <c r="II140" s="237"/>
      <c r="IJ140" s="237"/>
      <c r="IK140" s="237"/>
      <c r="IL140" s="237"/>
      <c r="IM140" s="4"/>
      <c r="IN140" s="4"/>
      <c r="IO140" s="4"/>
      <c r="IP140" s="4"/>
      <c r="IQ140" s="4"/>
      <c r="IR140" s="4"/>
      <c r="IS140" s="4"/>
      <c r="IV140" s="237"/>
      <c r="IW140" s="237"/>
      <c r="IX140" s="237"/>
      <c r="IY140" s="237"/>
      <c r="IZ140" s="4"/>
      <c r="JA140" s="4"/>
      <c r="JB140" s="4"/>
      <c r="JC140" s="4"/>
      <c r="JD140" s="4"/>
      <c r="JE140" s="4"/>
      <c r="JF140" s="4"/>
      <c r="JI140" s="237"/>
      <c r="JJ140" s="237"/>
      <c r="JK140" s="237"/>
      <c r="JL140" s="237"/>
      <c r="JM140" s="4"/>
      <c r="JN140" s="4"/>
      <c r="JO140" s="4"/>
      <c r="JP140" s="4"/>
      <c r="JQ140" s="4"/>
      <c r="JR140" s="4"/>
      <c r="JS140" s="4"/>
      <c r="JV140" s="237"/>
      <c r="JW140" s="237"/>
      <c r="JX140" s="237"/>
      <c r="JY140" s="237"/>
      <c r="JZ140" s="4"/>
      <c r="KA140" s="4"/>
      <c r="KB140" s="4"/>
      <c r="KC140" s="4"/>
      <c r="KD140" s="4"/>
      <c r="KE140" s="4"/>
      <c r="KF140" s="4"/>
      <c r="KI140" s="237"/>
      <c r="KJ140" s="237"/>
      <c r="KK140" s="237"/>
      <c r="KL140" s="237"/>
      <c r="KM140" s="4"/>
      <c r="KN140" s="4"/>
      <c r="KO140" s="4"/>
      <c r="KP140" s="4"/>
      <c r="KQ140" s="4"/>
      <c r="KR140" s="4"/>
      <c r="KS140" s="4"/>
      <c r="KV140" s="237"/>
      <c r="KW140" s="237"/>
      <c r="KX140" s="237"/>
      <c r="KY140" s="237"/>
      <c r="KZ140" s="4"/>
      <c r="LA140" s="4"/>
      <c r="LB140" s="4"/>
      <c r="LC140" s="4"/>
      <c r="LD140" s="4"/>
      <c r="LE140" s="4"/>
      <c r="LF140" s="4"/>
      <c r="LI140" s="237"/>
      <c r="LJ140" s="237"/>
      <c r="LK140" s="237"/>
      <c r="LL140" s="237"/>
      <c r="LM140" s="4"/>
      <c r="LN140" s="4"/>
      <c r="LO140" s="4"/>
      <c r="LP140" s="4"/>
      <c r="LQ140" s="4"/>
      <c r="LR140" s="4"/>
      <c r="LS140" s="4"/>
      <c r="LV140" s="237"/>
      <c r="LW140" s="237"/>
      <c r="LX140" s="237"/>
      <c r="LY140" s="237"/>
      <c r="LZ140" s="4"/>
      <c r="MA140" s="4"/>
      <c r="MB140" s="4"/>
      <c r="MC140" s="4"/>
      <c r="MD140" s="4"/>
      <c r="ME140" s="4"/>
      <c r="MF140" s="4"/>
    </row>
    <row r="141" spans="2:345" x14ac:dyDescent="0.25">
      <c r="B141" s="975" t="str">
        <f>Language!$E$232</f>
        <v>The factors for the individual categories and other presettings can be selected on the 'PrSettings' worksheet.</v>
      </c>
      <c r="C141" s="976"/>
      <c r="D141" s="976"/>
      <c r="E141" s="976"/>
      <c r="F141" s="976"/>
      <c r="G141" s="976"/>
      <c r="H141" s="977"/>
    </row>
    <row r="142" spans="2:345" x14ac:dyDescent="0.25">
      <c r="B142" s="975"/>
      <c r="C142" s="976"/>
      <c r="D142" s="976"/>
      <c r="E142" s="976"/>
      <c r="F142" s="976"/>
      <c r="G142" s="976"/>
      <c r="H142" s="977"/>
    </row>
    <row r="143" spans="2:345" ht="16.5" thickBot="1" x14ac:dyDescent="0.3">
      <c r="B143" s="978"/>
      <c r="C143" s="979"/>
      <c r="D143" s="979"/>
      <c r="E143" s="979"/>
      <c r="F143" s="979"/>
      <c r="G143" s="979"/>
      <c r="H143" s="980"/>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107:J114 J116:J119 J121:J122">
    <cfRule type="expression" dxfId="1182" priority="1863">
      <formula>Q107&gt;1</formula>
    </cfRule>
  </conditionalFormatting>
  <conditionalFormatting sqref="L116:L119 L121:L122 L107:L114">
    <cfRule type="expression" dxfId="1181" priority="1934">
      <formula>R107&gt;1</formula>
    </cfRule>
  </conditionalFormatting>
  <conditionalFormatting sqref="L90:L105">
    <cfRule type="expression" dxfId="1180" priority="1122">
      <formula>R90&gt;1</formula>
    </cfRule>
  </conditionalFormatting>
  <conditionalFormatting sqref="J90:J105">
    <cfRule type="expression" dxfId="1179" priority="1121">
      <formula>Q90&gt;1</formula>
    </cfRule>
  </conditionalFormatting>
  <conditionalFormatting sqref="J124">
    <cfRule type="expression" dxfId="1178" priority="840">
      <formula>Q124&gt;1</formula>
    </cfRule>
  </conditionalFormatting>
  <conditionalFormatting sqref="J126">
    <cfRule type="expression" dxfId="1177" priority="839">
      <formula>Q126&gt;1</formula>
    </cfRule>
  </conditionalFormatting>
  <conditionalFormatting sqref="L124">
    <cfRule type="expression" dxfId="1176" priority="838">
      <formula>R124&gt;1</formula>
    </cfRule>
  </conditionalFormatting>
  <conditionalFormatting sqref="J128">
    <cfRule type="expression" dxfId="1175" priority="837">
      <formula>Q128&gt;1</formula>
    </cfRule>
  </conditionalFormatting>
  <conditionalFormatting sqref="W107:W114 W116:W119 W121:W122">
    <cfRule type="expression" dxfId="1174" priority="224">
      <formula>AD107&gt;1</formula>
    </cfRule>
  </conditionalFormatting>
  <conditionalFormatting sqref="Y116:Y119 Y121:Y122 Y107:Y114">
    <cfRule type="expression" dxfId="1173" priority="225">
      <formula>AE107&gt;1</formula>
    </cfRule>
  </conditionalFormatting>
  <conditionalFormatting sqref="Y90:Y105">
    <cfRule type="expression" dxfId="1172" priority="223">
      <formula>AE90&gt;1</formula>
    </cfRule>
  </conditionalFormatting>
  <conditionalFormatting sqref="W90:W105">
    <cfRule type="expression" dxfId="1171" priority="222">
      <formula>AD90&gt;1</formula>
    </cfRule>
  </conditionalFormatting>
  <conditionalFormatting sqref="W124">
    <cfRule type="expression" dxfId="1170" priority="221">
      <formula>AD124&gt;1</formula>
    </cfRule>
  </conditionalFormatting>
  <conditionalFormatting sqref="W126">
    <cfRule type="expression" dxfId="1169" priority="220">
      <formula>AD126&gt;1</formula>
    </cfRule>
  </conditionalFormatting>
  <conditionalFormatting sqref="Y124">
    <cfRule type="expression" dxfId="1168" priority="219">
      <formula>AE124&gt;1</formula>
    </cfRule>
  </conditionalFormatting>
  <conditionalFormatting sqref="W128">
    <cfRule type="expression" dxfId="1167" priority="218">
      <formula>AD128&gt;1</formula>
    </cfRule>
  </conditionalFormatting>
  <conditionalFormatting sqref="AJ107:AJ114 AJ116:AJ119 AJ121:AJ122">
    <cfRule type="expression" dxfId="1166" priority="215">
      <formula>AQ107&gt;1</formula>
    </cfRule>
  </conditionalFormatting>
  <conditionalFormatting sqref="AL116:AL119 AL121:AL122 AL107:AL114">
    <cfRule type="expression" dxfId="1165" priority="216">
      <formula>AR107&gt;1</formula>
    </cfRule>
  </conditionalFormatting>
  <conditionalFormatting sqref="AL90:AL105">
    <cfRule type="expression" dxfId="1164" priority="214">
      <formula>AR90&gt;1</formula>
    </cfRule>
  </conditionalFormatting>
  <conditionalFormatting sqref="AJ90:AJ105">
    <cfRule type="expression" dxfId="1163" priority="213">
      <formula>AQ90&gt;1</formula>
    </cfRule>
  </conditionalFormatting>
  <conditionalFormatting sqref="AJ124">
    <cfRule type="expression" dxfId="1162" priority="212">
      <formula>AQ124&gt;1</formula>
    </cfRule>
  </conditionalFormatting>
  <conditionalFormatting sqref="AJ126">
    <cfRule type="expression" dxfId="1161" priority="211">
      <formula>AQ126&gt;1</formula>
    </cfRule>
  </conditionalFormatting>
  <conditionalFormatting sqref="AL124">
    <cfRule type="expression" dxfId="1160" priority="210">
      <formula>AR124&gt;1</formula>
    </cfRule>
  </conditionalFormatting>
  <conditionalFormatting sqref="AJ128">
    <cfRule type="expression" dxfId="1159" priority="209">
      <formula>AQ128&gt;1</formula>
    </cfRule>
  </conditionalFormatting>
  <conditionalFormatting sqref="AW107:AW114 AW116:AW119 AW121:AW122">
    <cfRule type="expression" dxfId="1158" priority="206">
      <formula>BD107&gt;1</formula>
    </cfRule>
  </conditionalFormatting>
  <conditionalFormatting sqref="AY116:AY119 AY121:AY122 AY107:AY114">
    <cfRule type="expression" dxfId="1157" priority="207">
      <formula>BE107&gt;1</formula>
    </cfRule>
  </conditionalFormatting>
  <conditionalFormatting sqref="AY90:AY105">
    <cfRule type="expression" dxfId="1156" priority="205">
      <formula>BE90&gt;1</formula>
    </cfRule>
  </conditionalFormatting>
  <conditionalFormatting sqref="AW90:AW105">
    <cfRule type="expression" dxfId="1155" priority="204">
      <formula>BD90&gt;1</formula>
    </cfRule>
  </conditionalFormatting>
  <conditionalFormatting sqref="AW124">
    <cfRule type="expression" dxfId="1154" priority="203">
      <formula>BD124&gt;1</formula>
    </cfRule>
  </conditionalFormatting>
  <conditionalFormatting sqref="AW126">
    <cfRule type="expression" dxfId="1153" priority="202">
      <formula>BD126&gt;1</formula>
    </cfRule>
  </conditionalFormatting>
  <conditionalFormatting sqref="AY124">
    <cfRule type="expression" dxfId="1152" priority="201">
      <formula>BE124&gt;1</formula>
    </cfRule>
  </conditionalFormatting>
  <conditionalFormatting sqref="AW128">
    <cfRule type="expression" dxfId="1151" priority="200">
      <formula>BD128&gt;1</formula>
    </cfRule>
  </conditionalFormatting>
  <conditionalFormatting sqref="BJ107:BJ114 BJ116:BJ119 BJ121:BJ122">
    <cfRule type="expression" dxfId="1150" priority="197">
      <formula>BQ107&gt;1</formula>
    </cfRule>
  </conditionalFormatting>
  <conditionalFormatting sqref="BL116:BL119 BL121:BL122 BL107:BL114">
    <cfRule type="expression" dxfId="1149" priority="198">
      <formula>BR107&gt;1</formula>
    </cfRule>
  </conditionalFormatting>
  <conditionalFormatting sqref="BL90:BL105">
    <cfRule type="expression" dxfId="1148" priority="196">
      <formula>BR90&gt;1</formula>
    </cfRule>
  </conditionalFormatting>
  <conditionalFormatting sqref="BJ90:BJ105">
    <cfRule type="expression" dxfId="1147" priority="195">
      <formula>BQ90&gt;1</formula>
    </cfRule>
  </conditionalFormatting>
  <conditionalFormatting sqref="BJ124">
    <cfRule type="expression" dxfId="1146" priority="194">
      <formula>BQ124&gt;1</formula>
    </cfRule>
  </conditionalFormatting>
  <conditionalFormatting sqref="BJ126">
    <cfRule type="expression" dxfId="1145" priority="193">
      <formula>BQ126&gt;1</formula>
    </cfRule>
  </conditionalFormatting>
  <conditionalFormatting sqref="BL124">
    <cfRule type="expression" dxfId="1144" priority="192">
      <formula>BR124&gt;1</formula>
    </cfRule>
  </conditionalFormatting>
  <conditionalFormatting sqref="BJ128">
    <cfRule type="expression" dxfId="1143" priority="191">
      <formula>BQ128&gt;1</formula>
    </cfRule>
  </conditionalFormatting>
  <conditionalFormatting sqref="BW107:BW114 BW116:BW119 BW121:BW122">
    <cfRule type="expression" dxfId="1142" priority="188">
      <formula>CD107&gt;1</formula>
    </cfRule>
  </conditionalFormatting>
  <conditionalFormatting sqref="BY116:BY119 BY121:BY122 BY107:BY114">
    <cfRule type="expression" dxfId="1141" priority="189">
      <formula>CE107&gt;1</formula>
    </cfRule>
  </conditionalFormatting>
  <conditionalFormatting sqref="BY90:BY105">
    <cfRule type="expression" dxfId="1140" priority="187">
      <formula>CE90&gt;1</formula>
    </cfRule>
  </conditionalFormatting>
  <conditionalFormatting sqref="BW90:BW105">
    <cfRule type="expression" dxfId="1139" priority="186">
      <formula>CD90&gt;1</formula>
    </cfRule>
  </conditionalFormatting>
  <conditionalFormatting sqref="BW124">
    <cfRule type="expression" dxfId="1138" priority="185">
      <formula>CD124&gt;1</formula>
    </cfRule>
  </conditionalFormatting>
  <conditionalFormatting sqref="BW126">
    <cfRule type="expression" dxfId="1137" priority="184">
      <formula>CD126&gt;1</formula>
    </cfRule>
  </conditionalFormatting>
  <conditionalFormatting sqref="BY124">
    <cfRule type="expression" dxfId="1136" priority="183">
      <formula>CE124&gt;1</formula>
    </cfRule>
  </conditionalFormatting>
  <conditionalFormatting sqref="BW128">
    <cfRule type="expression" dxfId="1135" priority="182">
      <formula>CD128&gt;1</formula>
    </cfRule>
  </conditionalFormatting>
  <conditionalFormatting sqref="CJ107:CJ114 CJ116:CJ119 CJ121:CJ122">
    <cfRule type="expression" dxfId="1134" priority="179">
      <formula>CQ107&gt;1</formula>
    </cfRule>
  </conditionalFormatting>
  <conditionalFormatting sqref="CL116:CL119 CL121:CL122 CL107:CL114">
    <cfRule type="expression" dxfId="1133" priority="180">
      <formula>CR107&gt;1</formula>
    </cfRule>
  </conditionalFormatting>
  <conditionalFormatting sqref="CL90:CL105">
    <cfRule type="expression" dxfId="1132" priority="178">
      <formula>CR90&gt;1</formula>
    </cfRule>
  </conditionalFormatting>
  <conditionalFormatting sqref="CJ90:CJ105">
    <cfRule type="expression" dxfId="1131" priority="177">
      <formula>CQ90&gt;1</formula>
    </cfRule>
  </conditionalFormatting>
  <conditionalFormatting sqref="CJ124">
    <cfRule type="expression" dxfId="1130" priority="176">
      <formula>CQ124&gt;1</formula>
    </cfRule>
  </conditionalFormatting>
  <conditionalFormatting sqref="CJ126">
    <cfRule type="expression" dxfId="1129" priority="175">
      <formula>CQ126&gt;1</formula>
    </cfRule>
  </conditionalFormatting>
  <conditionalFormatting sqref="CL124">
    <cfRule type="expression" dxfId="1128" priority="174">
      <formula>CR124&gt;1</formula>
    </cfRule>
  </conditionalFormatting>
  <conditionalFormatting sqref="CJ128">
    <cfRule type="expression" dxfId="1127" priority="173">
      <formula>CQ128&gt;1</formula>
    </cfRule>
  </conditionalFormatting>
  <conditionalFormatting sqref="CW107:CW114 CW116:CW119 CW121:CW122">
    <cfRule type="expression" dxfId="1126" priority="170">
      <formula>DD107&gt;1</formula>
    </cfRule>
  </conditionalFormatting>
  <conditionalFormatting sqref="CY116:CY119 CY121:CY122 CY107:CY114">
    <cfRule type="expression" dxfId="1125" priority="171">
      <formula>DE107&gt;1</formula>
    </cfRule>
  </conditionalFormatting>
  <conditionalFormatting sqref="CY90:CY105">
    <cfRule type="expression" dxfId="1124" priority="169">
      <formula>DE90&gt;1</formula>
    </cfRule>
  </conditionalFormatting>
  <conditionalFormatting sqref="CW90:CW105">
    <cfRule type="expression" dxfId="1123" priority="168">
      <formula>DD90&gt;1</formula>
    </cfRule>
  </conditionalFormatting>
  <conditionalFormatting sqref="CW124">
    <cfRule type="expression" dxfId="1122" priority="167">
      <formula>DD124&gt;1</formula>
    </cfRule>
  </conditionalFormatting>
  <conditionalFormatting sqref="CW126">
    <cfRule type="expression" dxfId="1121" priority="166">
      <formula>DD126&gt;1</formula>
    </cfRule>
  </conditionalFormatting>
  <conditionalFormatting sqref="CY124">
    <cfRule type="expression" dxfId="1120" priority="165">
      <formula>DE124&gt;1</formula>
    </cfRule>
  </conditionalFormatting>
  <conditionalFormatting sqref="CW128">
    <cfRule type="expression" dxfId="1119" priority="164">
      <formula>DD128&gt;1</formula>
    </cfRule>
  </conditionalFormatting>
  <conditionalFormatting sqref="DJ107:DJ114 DJ116:DJ119 DJ121:DJ122">
    <cfRule type="expression" dxfId="1118" priority="161">
      <formula>DQ107&gt;1</formula>
    </cfRule>
  </conditionalFormatting>
  <conditionalFormatting sqref="DL116:DL119 DL121:DL122 DL107:DL114">
    <cfRule type="expression" dxfId="1117" priority="162">
      <formula>DR107&gt;1</formula>
    </cfRule>
  </conditionalFormatting>
  <conditionalFormatting sqref="DL90:DL105">
    <cfRule type="expression" dxfId="1116" priority="160">
      <formula>DR90&gt;1</formula>
    </cfRule>
  </conditionalFormatting>
  <conditionalFormatting sqref="DJ90:DJ105">
    <cfRule type="expression" dxfId="1115" priority="159">
      <formula>DQ90&gt;1</formula>
    </cfRule>
  </conditionalFormatting>
  <conditionalFormatting sqref="DJ124">
    <cfRule type="expression" dxfId="1114" priority="158">
      <formula>DQ124&gt;1</formula>
    </cfRule>
  </conditionalFormatting>
  <conditionalFormatting sqref="DJ126">
    <cfRule type="expression" dxfId="1113" priority="157">
      <formula>DQ126&gt;1</formula>
    </cfRule>
  </conditionalFormatting>
  <conditionalFormatting sqref="DL124">
    <cfRule type="expression" dxfId="1112" priority="156">
      <formula>DR124&gt;1</formula>
    </cfRule>
  </conditionalFormatting>
  <conditionalFormatting sqref="DJ128">
    <cfRule type="expression" dxfId="1111" priority="155">
      <formula>DQ128&gt;1</formula>
    </cfRule>
  </conditionalFormatting>
  <conditionalFormatting sqref="DW107:DW114 DW116:DW119 DW121:DW122">
    <cfRule type="expression" dxfId="1110" priority="152">
      <formula>ED107&gt;1</formula>
    </cfRule>
  </conditionalFormatting>
  <conditionalFormatting sqref="DY116:DY119 DY121:DY122 DY107:DY114">
    <cfRule type="expression" dxfId="1109" priority="153">
      <formula>EE107&gt;1</formula>
    </cfRule>
  </conditionalFormatting>
  <conditionalFormatting sqref="DY90:DY105">
    <cfRule type="expression" dxfId="1108" priority="151">
      <formula>EE90&gt;1</formula>
    </cfRule>
  </conditionalFormatting>
  <conditionalFormatting sqref="DW90:DW105">
    <cfRule type="expression" dxfId="1107" priority="150">
      <formula>ED90&gt;1</formula>
    </cfRule>
  </conditionalFormatting>
  <conditionalFormatting sqref="DW124">
    <cfRule type="expression" dxfId="1106" priority="149">
      <formula>ED124&gt;1</formula>
    </cfRule>
  </conditionalFormatting>
  <conditionalFormatting sqref="DW126">
    <cfRule type="expression" dxfId="1105" priority="148">
      <formula>ED126&gt;1</formula>
    </cfRule>
  </conditionalFormatting>
  <conditionalFormatting sqref="DY124">
    <cfRule type="expression" dxfId="1104" priority="147">
      <formula>EE124&gt;1</formula>
    </cfRule>
  </conditionalFormatting>
  <conditionalFormatting sqref="DW128">
    <cfRule type="expression" dxfId="1103" priority="146">
      <formula>ED128&gt;1</formula>
    </cfRule>
  </conditionalFormatting>
  <conditionalFormatting sqref="EJ107:EJ114 EJ116:EJ119 EJ121:EJ122">
    <cfRule type="expression" dxfId="1102" priority="143">
      <formula>EQ107&gt;1</formula>
    </cfRule>
  </conditionalFormatting>
  <conditionalFormatting sqref="EL116:EL119 EL121:EL122 EL107:EL114">
    <cfRule type="expression" dxfId="1101" priority="144">
      <formula>ER107&gt;1</formula>
    </cfRule>
  </conditionalFormatting>
  <conditionalFormatting sqref="EL90:EL105">
    <cfRule type="expression" dxfId="1100" priority="142">
      <formula>ER90&gt;1</formula>
    </cfRule>
  </conditionalFormatting>
  <conditionalFormatting sqref="EJ90:EJ105">
    <cfRule type="expression" dxfId="1099" priority="141">
      <formula>EQ90&gt;1</formula>
    </cfRule>
  </conditionalFormatting>
  <conditionalFormatting sqref="EJ124">
    <cfRule type="expression" dxfId="1098" priority="140">
      <formula>EQ124&gt;1</formula>
    </cfRule>
  </conditionalFormatting>
  <conditionalFormatting sqref="EJ126">
    <cfRule type="expression" dxfId="1097" priority="139">
      <formula>EQ126&gt;1</formula>
    </cfRule>
  </conditionalFormatting>
  <conditionalFormatting sqref="EL124">
    <cfRule type="expression" dxfId="1096" priority="138">
      <formula>ER124&gt;1</formula>
    </cfRule>
  </conditionalFormatting>
  <conditionalFormatting sqref="EJ128">
    <cfRule type="expression" dxfId="1095" priority="137">
      <formula>EQ128&gt;1</formula>
    </cfRule>
  </conditionalFormatting>
  <conditionalFormatting sqref="EW107:EW114 EW116:EW119 EW121:EW122">
    <cfRule type="expression" dxfId="1094" priority="134">
      <formula>FD107&gt;1</formula>
    </cfRule>
  </conditionalFormatting>
  <conditionalFormatting sqref="EY116:EY119 EY121:EY122 EY107:EY114">
    <cfRule type="expression" dxfId="1093" priority="135">
      <formula>FE107&gt;1</formula>
    </cfRule>
  </conditionalFormatting>
  <conditionalFormatting sqref="EY90:EY105">
    <cfRule type="expression" dxfId="1092" priority="133">
      <formula>FE90&gt;1</formula>
    </cfRule>
  </conditionalFormatting>
  <conditionalFormatting sqref="EW90:EW105">
    <cfRule type="expression" dxfId="1091" priority="132">
      <formula>FD90&gt;1</formula>
    </cfRule>
  </conditionalFormatting>
  <conditionalFormatting sqref="EW124">
    <cfRule type="expression" dxfId="1090" priority="131">
      <formula>FD124&gt;1</formula>
    </cfRule>
  </conditionalFormatting>
  <conditionalFormatting sqref="EW126">
    <cfRule type="expression" dxfId="1089" priority="130">
      <formula>FD126&gt;1</formula>
    </cfRule>
  </conditionalFormatting>
  <conditionalFormatting sqref="EY124">
    <cfRule type="expression" dxfId="1088" priority="129">
      <formula>FE124&gt;1</formula>
    </cfRule>
  </conditionalFormatting>
  <conditionalFormatting sqref="EW128">
    <cfRule type="expression" dxfId="1087" priority="128">
      <formula>FD128&gt;1</formula>
    </cfRule>
  </conditionalFormatting>
  <conditionalFormatting sqref="FJ107:FJ114 FJ116:FJ119 FJ121:FJ122">
    <cfRule type="expression" dxfId="1086" priority="125">
      <formula>FQ107&gt;1</formula>
    </cfRule>
  </conditionalFormatting>
  <conditionalFormatting sqref="FL116:FL119 FL121:FL122 FL107:FL114">
    <cfRule type="expression" dxfId="1085" priority="126">
      <formula>FR107&gt;1</formula>
    </cfRule>
  </conditionalFormatting>
  <conditionalFormatting sqref="FL90:FL105">
    <cfRule type="expression" dxfId="1084" priority="124">
      <formula>FR90&gt;1</formula>
    </cfRule>
  </conditionalFormatting>
  <conditionalFormatting sqref="FJ90:FJ105">
    <cfRule type="expression" dxfId="1083" priority="123">
      <formula>FQ90&gt;1</formula>
    </cfRule>
  </conditionalFormatting>
  <conditionalFormatting sqref="FJ124">
    <cfRule type="expression" dxfId="1082" priority="122">
      <formula>FQ124&gt;1</formula>
    </cfRule>
  </conditionalFormatting>
  <conditionalFormatting sqref="FJ126">
    <cfRule type="expression" dxfId="1081" priority="121">
      <formula>FQ126&gt;1</formula>
    </cfRule>
  </conditionalFormatting>
  <conditionalFormatting sqref="FL124">
    <cfRule type="expression" dxfId="1080" priority="120">
      <formula>FR124&gt;1</formula>
    </cfRule>
  </conditionalFormatting>
  <conditionalFormatting sqref="FJ128">
    <cfRule type="expression" dxfId="1079" priority="119">
      <formula>FQ128&gt;1</formula>
    </cfRule>
  </conditionalFormatting>
  <conditionalFormatting sqref="FW107:FW114 FW116:FW119 FW121:FW122">
    <cfRule type="expression" dxfId="1078" priority="116">
      <formula>GD107&gt;1</formula>
    </cfRule>
  </conditionalFormatting>
  <conditionalFormatting sqref="FY116:FY119 FY121:FY122 FY107:FY114">
    <cfRule type="expression" dxfId="1077" priority="117">
      <formula>GE107&gt;1</formula>
    </cfRule>
  </conditionalFormatting>
  <conditionalFormatting sqref="FY90:FY105">
    <cfRule type="expression" dxfId="1076" priority="115">
      <formula>GE90&gt;1</formula>
    </cfRule>
  </conditionalFormatting>
  <conditionalFormatting sqref="FW90:FW105">
    <cfRule type="expression" dxfId="1075" priority="114">
      <formula>GD90&gt;1</formula>
    </cfRule>
  </conditionalFormatting>
  <conditionalFormatting sqref="FW124">
    <cfRule type="expression" dxfId="1074" priority="113">
      <formula>GD124&gt;1</formula>
    </cfRule>
  </conditionalFormatting>
  <conditionalFormatting sqref="FW126">
    <cfRule type="expression" dxfId="1073" priority="112">
      <formula>GD126&gt;1</formula>
    </cfRule>
  </conditionalFormatting>
  <conditionalFormatting sqref="FY124">
    <cfRule type="expression" dxfId="1072" priority="111">
      <formula>GE124&gt;1</formula>
    </cfRule>
  </conditionalFormatting>
  <conditionalFormatting sqref="FW128">
    <cfRule type="expression" dxfId="1071" priority="110">
      <formula>GD128&gt;1</formula>
    </cfRule>
  </conditionalFormatting>
  <conditionalFormatting sqref="GJ107:GJ114 GJ116:GJ119 GJ121:GJ122">
    <cfRule type="expression" dxfId="1070" priority="107">
      <formula>GQ107&gt;1</formula>
    </cfRule>
  </conditionalFormatting>
  <conditionalFormatting sqref="GL116:GL119 GL121:GL122 GL107:GL114">
    <cfRule type="expression" dxfId="1069" priority="108">
      <formula>GR107&gt;1</formula>
    </cfRule>
  </conditionalFormatting>
  <conditionalFormatting sqref="GL90:GL105">
    <cfRule type="expression" dxfId="1068" priority="106">
      <formula>GR90&gt;1</formula>
    </cfRule>
  </conditionalFormatting>
  <conditionalFormatting sqref="GJ90:GJ105">
    <cfRule type="expression" dxfId="1067" priority="105">
      <formula>GQ90&gt;1</formula>
    </cfRule>
  </conditionalFormatting>
  <conditionalFormatting sqref="GJ124">
    <cfRule type="expression" dxfId="1066" priority="104">
      <formula>GQ124&gt;1</formula>
    </cfRule>
  </conditionalFormatting>
  <conditionalFormatting sqref="GJ126">
    <cfRule type="expression" dxfId="1065" priority="103">
      <formula>GQ126&gt;1</formula>
    </cfRule>
  </conditionalFormatting>
  <conditionalFormatting sqref="GL124">
    <cfRule type="expression" dxfId="1064" priority="102">
      <formula>GR124&gt;1</formula>
    </cfRule>
  </conditionalFormatting>
  <conditionalFormatting sqref="GJ128">
    <cfRule type="expression" dxfId="1063" priority="101">
      <formula>GQ128&gt;1</formula>
    </cfRule>
  </conditionalFormatting>
  <conditionalFormatting sqref="GW107:GW114 GW116:GW119 GW121:GW122">
    <cfRule type="expression" dxfId="1062" priority="98">
      <formula>HD107&gt;1</formula>
    </cfRule>
  </conditionalFormatting>
  <conditionalFormatting sqref="GY116:GY119 GY121:GY122 GY107:GY114">
    <cfRule type="expression" dxfId="1061" priority="99">
      <formula>HE107&gt;1</formula>
    </cfRule>
  </conditionalFormatting>
  <conditionalFormatting sqref="GY90:GY105">
    <cfRule type="expression" dxfId="1060" priority="97">
      <formula>HE90&gt;1</formula>
    </cfRule>
  </conditionalFormatting>
  <conditionalFormatting sqref="GW90:GW105">
    <cfRule type="expression" dxfId="1059" priority="96">
      <formula>HD90&gt;1</formula>
    </cfRule>
  </conditionalFormatting>
  <conditionalFormatting sqref="GW124">
    <cfRule type="expression" dxfId="1058" priority="95">
      <formula>HD124&gt;1</formula>
    </cfRule>
  </conditionalFormatting>
  <conditionalFormatting sqref="GW126">
    <cfRule type="expression" dxfId="1057" priority="94">
      <formula>HD126&gt;1</formula>
    </cfRule>
  </conditionalFormatting>
  <conditionalFormatting sqref="GY124">
    <cfRule type="expression" dxfId="1056" priority="93">
      <formula>HE124&gt;1</formula>
    </cfRule>
  </conditionalFormatting>
  <conditionalFormatting sqref="GW128">
    <cfRule type="expression" dxfId="1055" priority="92">
      <formula>HD128&gt;1</formula>
    </cfRule>
  </conditionalFormatting>
  <conditionalFormatting sqref="HJ107:HJ114 HJ116:HJ119 HJ121:HJ122">
    <cfRule type="expression" dxfId="1054" priority="89">
      <formula>HQ107&gt;1</formula>
    </cfRule>
  </conditionalFormatting>
  <conditionalFormatting sqref="HL116:HL119 HL121:HL122 HL107:HL114">
    <cfRule type="expression" dxfId="1053" priority="90">
      <formula>HR107&gt;1</formula>
    </cfRule>
  </conditionalFormatting>
  <conditionalFormatting sqref="HL90:HL105">
    <cfRule type="expression" dxfId="1052" priority="88">
      <formula>HR90&gt;1</formula>
    </cfRule>
  </conditionalFormatting>
  <conditionalFormatting sqref="HJ90:HJ105">
    <cfRule type="expression" dxfId="1051" priority="87">
      <formula>HQ90&gt;1</formula>
    </cfRule>
  </conditionalFormatting>
  <conditionalFormatting sqref="HJ124">
    <cfRule type="expression" dxfId="1050" priority="86">
      <formula>HQ124&gt;1</formula>
    </cfRule>
  </conditionalFormatting>
  <conditionalFormatting sqref="HJ126">
    <cfRule type="expression" dxfId="1049" priority="85">
      <formula>HQ126&gt;1</formula>
    </cfRule>
  </conditionalFormatting>
  <conditionalFormatting sqref="HL124">
    <cfRule type="expression" dxfId="1048" priority="84">
      <formula>HR124&gt;1</formula>
    </cfRule>
  </conditionalFormatting>
  <conditionalFormatting sqref="HJ128">
    <cfRule type="expression" dxfId="1047" priority="83">
      <formula>HQ128&gt;1</formula>
    </cfRule>
  </conditionalFormatting>
  <conditionalFormatting sqref="HW107:HW114 HW116:HW119 HW121:HW122">
    <cfRule type="expression" dxfId="1046" priority="80">
      <formula>ID107&gt;1</formula>
    </cfRule>
  </conditionalFormatting>
  <conditionalFormatting sqref="HY116:HY119 HY121:HY122 HY107:HY114">
    <cfRule type="expression" dxfId="1045" priority="81">
      <formula>IE107&gt;1</formula>
    </cfRule>
  </conditionalFormatting>
  <conditionalFormatting sqref="HY90:HY105">
    <cfRule type="expression" dxfId="1044" priority="79">
      <formula>IE90&gt;1</formula>
    </cfRule>
  </conditionalFormatting>
  <conditionalFormatting sqref="HW90:HW105">
    <cfRule type="expression" dxfId="1043" priority="78">
      <formula>ID90&gt;1</formula>
    </cfRule>
  </conditionalFormatting>
  <conditionalFormatting sqref="HW124">
    <cfRule type="expression" dxfId="1042" priority="77">
      <formula>ID124&gt;1</formula>
    </cfRule>
  </conditionalFormatting>
  <conditionalFormatting sqref="HW126">
    <cfRule type="expression" dxfId="1041" priority="76">
      <formula>ID126&gt;1</formula>
    </cfRule>
  </conditionalFormatting>
  <conditionalFormatting sqref="HY124">
    <cfRule type="expression" dxfId="1040" priority="75">
      <formula>IE124&gt;1</formula>
    </cfRule>
  </conditionalFormatting>
  <conditionalFormatting sqref="HW128">
    <cfRule type="expression" dxfId="1039" priority="74">
      <formula>ID128&gt;1</formula>
    </cfRule>
  </conditionalFormatting>
  <conditionalFormatting sqref="IJ107:IJ114 IJ116:IJ119 IJ121:IJ122">
    <cfRule type="expression" dxfId="1038" priority="71">
      <formula>IQ107&gt;1</formula>
    </cfRule>
  </conditionalFormatting>
  <conditionalFormatting sqref="IL116:IL119 IL121:IL122 IL107:IL114">
    <cfRule type="expression" dxfId="1037" priority="72">
      <formula>IR107&gt;1</formula>
    </cfRule>
  </conditionalFormatting>
  <conditionalFormatting sqref="IL90:IL105">
    <cfRule type="expression" dxfId="1036" priority="70">
      <formula>IR90&gt;1</formula>
    </cfRule>
  </conditionalFormatting>
  <conditionalFormatting sqref="IJ90:IJ105">
    <cfRule type="expression" dxfId="1035" priority="69">
      <formula>IQ90&gt;1</formula>
    </cfRule>
  </conditionalFormatting>
  <conditionalFormatting sqref="IJ124">
    <cfRule type="expression" dxfId="1034" priority="68">
      <formula>IQ124&gt;1</formula>
    </cfRule>
  </conditionalFormatting>
  <conditionalFormatting sqref="IJ126">
    <cfRule type="expression" dxfId="1033" priority="67">
      <formula>IQ126&gt;1</formula>
    </cfRule>
  </conditionalFormatting>
  <conditionalFormatting sqref="IL124">
    <cfRule type="expression" dxfId="1032" priority="66">
      <formula>IR124&gt;1</formula>
    </cfRule>
  </conditionalFormatting>
  <conditionalFormatting sqref="IJ128">
    <cfRule type="expression" dxfId="1031" priority="65">
      <formula>IQ128&gt;1</formula>
    </cfRule>
  </conditionalFormatting>
  <conditionalFormatting sqref="IW107:IW114 IW116:IW119 IW121:IW122">
    <cfRule type="expression" dxfId="1030" priority="62">
      <formula>JD107&gt;1</formula>
    </cfRule>
  </conditionalFormatting>
  <conditionalFormatting sqref="IY116:IY119 IY121:IY122 IY107:IY114">
    <cfRule type="expression" dxfId="1029" priority="63">
      <formula>JE107&gt;1</formula>
    </cfRule>
  </conditionalFormatting>
  <conditionalFormatting sqref="IY90:IY105">
    <cfRule type="expression" dxfId="1028" priority="61">
      <formula>JE90&gt;1</formula>
    </cfRule>
  </conditionalFormatting>
  <conditionalFormatting sqref="IW90:IW105">
    <cfRule type="expression" dxfId="1027" priority="60">
      <formula>JD90&gt;1</formula>
    </cfRule>
  </conditionalFormatting>
  <conditionalFormatting sqref="IW124">
    <cfRule type="expression" dxfId="1026" priority="59">
      <formula>JD124&gt;1</formula>
    </cfRule>
  </conditionalFormatting>
  <conditionalFormatting sqref="IW126">
    <cfRule type="expression" dxfId="1025" priority="58">
      <formula>JD126&gt;1</formula>
    </cfRule>
  </conditionalFormatting>
  <conditionalFormatting sqref="IY124">
    <cfRule type="expression" dxfId="1024" priority="57">
      <formula>JE124&gt;1</formula>
    </cfRule>
  </conditionalFormatting>
  <conditionalFormatting sqref="IW128">
    <cfRule type="expression" dxfId="1023" priority="56">
      <formula>JD128&gt;1</formula>
    </cfRule>
  </conditionalFormatting>
  <conditionalFormatting sqref="JJ107:JJ114 JJ116:JJ119 JJ121:JJ122">
    <cfRule type="expression" dxfId="1022" priority="53">
      <formula>JQ107&gt;1</formula>
    </cfRule>
  </conditionalFormatting>
  <conditionalFormatting sqref="JL116:JL119 JL121:JL122 JL107:JL114">
    <cfRule type="expression" dxfId="1021" priority="54">
      <formula>JR107&gt;1</formula>
    </cfRule>
  </conditionalFormatting>
  <conditionalFormatting sqref="JL90:JL105">
    <cfRule type="expression" dxfId="1020" priority="52">
      <formula>JR90&gt;1</formula>
    </cfRule>
  </conditionalFormatting>
  <conditionalFormatting sqref="JJ90:JJ105">
    <cfRule type="expression" dxfId="1019" priority="51">
      <formula>JQ90&gt;1</formula>
    </cfRule>
  </conditionalFormatting>
  <conditionalFormatting sqref="JJ124">
    <cfRule type="expression" dxfId="1018" priority="50">
      <formula>JQ124&gt;1</formula>
    </cfRule>
  </conditionalFormatting>
  <conditionalFormatting sqref="JJ126">
    <cfRule type="expression" dxfId="1017" priority="49">
      <formula>JQ126&gt;1</formula>
    </cfRule>
  </conditionalFormatting>
  <conditionalFormatting sqref="JL124">
    <cfRule type="expression" dxfId="1016" priority="48">
      <formula>JR124&gt;1</formula>
    </cfRule>
  </conditionalFormatting>
  <conditionalFormatting sqref="JJ128">
    <cfRule type="expression" dxfId="1015" priority="47">
      <formula>JQ128&gt;1</formula>
    </cfRule>
  </conditionalFormatting>
  <conditionalFormatting sqref="JW107:JW114 JW116:JW119 JW121:JW122">
    <cfRule type="expression" dxfId="1014" priority="44">
      <formula>KD107&gt;1</formula>
    </cfRule>
  </conditionalFormatting>
  <conditionalFormatting sqref="JY116:JY119 JY121:JY122 JY107:JY114">
    <cfRule type="expression" dxfId="1013" priority="45">
      <formula>KE107&gt;1</formula>
    </cfRule>
  </conditionalFormatting>
  <conditionalFormatting sqref="JY90:JY105">
    <cfRule type="expression" dxfId="1012" priority="43">
      <formula>KE90&gt;1</formula>
    </cfRule>
  </conditionalFormatting>
  <conditionalFormatting sqref="JW90:JW105">
    <cfRule type="expression" dxfId="1011" priority="42">
      <formula>KD90&gt;1</formula>
    </cfRule>
  </conditionalFormatting>
  <conditionalFormatting sqref="JW124">
    <cfRule type="expression" dxfId="1010" priority="41">
      <formula>KD124&gt;1</formula>
    </cfRule>
  </conditionalFormatting>
  <conditionalFormatting sqref="JW126">
    <cfRule type="expression" dxfId="1009" priority="40">
      <formula>KD126&gt;1</formula>
    </cfRule>
  </conditionalFormatting>
  <conditionalFormatting sqref="JY124">
    <cfRule type="expression" dxfId="1008" priority="39">
      <formula>KE124&gt;1</formula>
    </cfRule>
  </conditionalFormatting>
  <conditionalFormatting sqref="JW128">
    <cfRule type="expression" dxfId="1007" priority="38">
      <formula>KD128&gt;1</formula>
    </cfRule>
  </conditionalFormatting>
  <conditionalFormatting sqref="KJ107:KJ114 KJ116:KJ119 KJ121:KJ122">
    <cfRule type="expression" dxfId="1006" priority="35">
      <formula>KQ107&gt;1</formula>
    </cfRule>
  </conditionalFormatting>
  <conditionalFormatting sqref="KL116:KL119 KL121:KL122 KL107:KL114">
    <cfRule type="expression" dxfId="1005" priority="36">
      <formula>KR107&gt;1</formula>
    </cfRule>
  </conditionalFormatting>
  <conditionalFormatting sqref="KL90:KL105">
    <cfRule type="expression" dxfId="1004" priority="34">
      <formula>KR90&gt;1</formula>
    </cfRule>
  </conditionalFormatting>
  <conditionalFormatting sqref="KJ90:KJ105">
    <cfRule type="expression" dxfId="1003" priority="33">
      <formula>KQ90&gt;1</formula>
    </cfRule>
  </conditionalFormatting>
  <conditionalFormatting sqref="KJ124">
    <cfRule type="expression" dxfId="1002" priority="32">
      <formula>KQ124&gt;1</formula>
    </cfRule>
  </conditionalFormatting>
  <conditionalFormatting sqref="KJ126">
    <cfRule type="expression" dxfId="1001" priority="31">
      <formula>KQ126&gt;1</formula>
    </cfRule>
  </conditionalFormatting>
  <conditionalFormatting sqref="KL124">
    <cfRule type="expression" dxfId="1000" priority="30">
      <formula>KR124&gt;1</formula>
    </cfRule>
  </conditionalFormatting>
  <conditionalFormatting sqref="KJ128">
    <cfRule type="expression" dxfId="999" priority="29">
      <formula>KQ128&gt;1</formula>
    </cfRule>
  </conditionalFormatting>
  <conditionalFormatting sqref="KW107:KW114 KW116:KW119 KW121:KW122">
    <cfRule type="expression" dxfId="998" priority="26">
      <formula>LD107&gt;1</formula>
    </cfRule>
  </conditionalFormatting>
  <conditionalFormatting sqref="KY116:KY119 KY121:KY122 KY107:KY114">
    <cfRule type="expression" dxfId="997" priority="27">
      <formula>LE107&gt;1</formula>
    </cfRule>
  </conditionalFormatting>
  <conditionalFormatting sqref="KY90:KY105">
    <cfRule type="expression" dxfId="996" priority="25">
      <formula>LE90&gt;1</formula>
    </cfRule>
  </conditionalFormatting>
  <conditionalFormatting sqref="KW90:KW105">
    <cfRule type="expression" dxfId="995" priority="24">
      <formula>LD90&gt;1</formula>
    </cfRule>
  </conditionalFormatting>
  <conditionalFormatting sqref="KW124">
    <cfRule type="expression" dxfId="994" priority="23">
      <formula>LD124&gt;1</formula>
    </cfRule>
  </conditionalFormatting>
  <conditionalFormatting sqref="KW126">
    <cfRule type="expression" dxfId="993" priority="22">
      <formula>LD126&gt;1</formula>
    </cfRule>
  </conditionalFormatting>
  <conditionalFormatting sqref="KY124">
    <cfRule type="expression" dxfId="992" priority="21">
      <formula>LE124&gt;1</formula>
    </cfRule>
  </conditionalFormatting>
  <conditionalFormatting sqref="KW128">
    <cfRule type="expression" dxfId="991" priority="20">
      <formula>LD128&gt;1</formula>
    </cfRule>
  </conditionalFormatting>
  <conditionalFormatting sqref="LJ107:LJ114 LJ116:LJ119 LJ121:LJ122">
    <cfRule type="expression" dxfId="990" priority="17">
      <formula>LQ107&gt;1</formula>
    </cfRule>
  </conditionalFormatting>
  <conditionalFormatting sqref="LL116:LL119 LL121:LL122 LL107:LL114">
    <cfRule type="expression" dxfId="989" priority="18">
      <formula>LR107&gt;1</formula>
    </cfRule>
  </conditionalFormatting>
  <conditionalFormatting sqref="LL90:LL105">
    <cfRule type="expression" dxfId="988" priority="16">
      <formula>LR90&gt;1</formula>
    </cfRule>
  </conditionalFormatting>
  <conditionalFormatting sqref="LJ90:LJ105">
    <cfRule type="expression" dxfId="987" priority="15">
      <formula>LQ90&gt;1</formula>
    </cfRule>
  </conditionalFormatting>
  <conditionalFormatting sqref="LJ124">
    <cfRule type="expression" dxfId="986" priority="14">
      <formula>LQ124&gt;1</formula>
    </cfRule>
  </conditionalFormatting>
  <conditionalFormatting sqref="LJ126">
    <cfRule type="expression" dxfId="985" priority="13">
      <formula>LQ126&gt;1</formula>
    </cfRule>
  </conditionalFormatting>
  <conditionalFormatting sqref="LL124">
    <cfRule type="expression" dxfId="984" priority="12">
      <formula>LR124&gt;1</formula>
    </cfRule>
  </conditionalFormatting>
  <conditionalFormatting sqref="LJ128">
    <cfRule type="expression" dxfId="983" priority="11">
      <formula>LQ128&gt;1</formula>
    </cfRule>
  </conditionalFormatting>
  <conditionalFormatting sqref="LW107:LW114 LW116:LW119 LW121:LW122">
    <cfRule type="expression" dxfId="982" priority="8">
      <formula>MD107&gt;1</formula>
    </cfRule>
  </conditionalFormatting>
  <conditionalFormatting sqref="LY116:LY119 LY121:LY122 LY107:LY114">
    <cfRule type="expression" dxfId="981" priority="9">
      <formula>ME107&gt;1</formula>
    </cfRule>
  </conditionalFormatting>
  <conditionalFormatting sqref="LY90:LY105">
    <cfRule type="expression" dxfId="980" priority="7">
      <formula>ME90&gt;1</formula>
    </cfRule>
  </conditionalFormatting>
  <conditionalFormatting sqref="LW90:LW105">
    <cfRule type="expression" dxfId="979" priority="6">
      <formula>MD90&gt;1</formula>
    </cfRule>
  </conditionalFormatting>
  <conditionalFormatting sqref="LW124">
    <cfRule type="expression" dxfId="978" priority="5">
      <formula>MD124&gt;1</formula>
    </cfRule>
  </conditionalFormatting>
  <conditionalFormatting sqref="LW126">
    <cfRule type="expression" dxfId="977" priority="4">
      <formula>MD126&gt;1</formula>
    </cfRule>
  </conditionalFormatting>
  <conditionalFormatting sqref="LY124">
    <cfRule type="expression" dxfId="976" priority="3">
      <formula>ME124&gt;1</formula>
    </cfRule>
  </conditionalFormatting>
  <conditionalFormatting sqref="LW128">
    <cfRule type="expression" dxfId="975"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988" t="str">
        <f>Language!$E$127</f>
        <v>Predictions Ranking</v>
      </c>
      <c r="C1" s="988"/>
      <c r="D1" s="988"/>
    </row>
    <row r="2" spans="2:13" ht="15.75" thickBot="1" x14ac:dyDescent="0.3"/>
    <row r="3" spans="2:13" ht="16.5" thickTop="1" thickBot="1" x14ac:dyDescent="0.3">
      <c r="B3" s="316"/>
      <c r="C3" s="317" t="str">
        <f>Language!$E$176</f>
        <v>Name</v>
      </c>
      <c r="D3" s="318" t="str">
        <f>Language!$E$135</f>
        <v>Total</v>
      </c>
      <c r="E3" s="319"/>
      <c r="F3" s="319"/>
      <c r="G3" s="320" t="s">
        <v>638</v>
      </c>
      <c r="H3" s="321" t="s">
        <v>403</v>
      </c>
      <c r="I3" s="318" t="s">
        <v>192</v>
      </c>
      <c r="J3" s="322" t="s">
        <v>638</v>
      </c>
      <c r="L3" s="338" t="s">
        <v>697</v>
      </c>
      <c r="M3">
        <v>9</v>
      </c>
    </row>
    <row r="4" spans="2:13" x14ac:dyDescent="0.25">
      <c r="B4" s="323">
        <v>1</v>
      </c>
      <c r="C4" s="324" t="str">
        <f>IFERROR(VLOOKUP(B4,$G$4:$H$103,2,0),"")</f>
        <v>Anna</v>
      </c>
      <c r="D4" s="325">
        <f>IFERROR(VLOOKUP(B4,$G$4:$I$103,3,0),"")</f>
        <v>0</v>
      </c>
      <c r="E4" s="33"/>
      <c r="F4" s="33"/>
      <c r="G4" s="326">
        <f t="shared" ref="G4:G35" si="0">IF(J4="","",RANK(J4,$J$4:$J$103,1))</f>
        <v>1</v>
      </c>
      <c r="H4" s="354" t="str">
        <f>IF(INDEX(Predictions_1!$A$2:$AWV$3,2,$M$3+(ROW(A1)-1)*$M$4)="","",INDEX(Predictions_1!$A$2:$AWV$3,2,$M$3+(ROW(A1)-1)*$M$4))</f>
        <v>Anna</v>
      </c>
      <c r="I4" s="355">
        <f>IF(INDEX(Predictions_1!$A$2:$AWV$3,2,$M$3+(ROW(A1)-1)*$M$4)="","",INDEX(Predictions_1!$A$2:$AWV$3,1,$M$3+(ROW(A1)-1)*$M$4))</f>
        <v>0</v>
      </c>
      <c r="J4" s="326">
        <f t="shared" ref="J4:J35" si="1">IF(I4="","",RANK(I4,$I$4:$I$103,0)+ROW()*0.001)</f>
        <v>1.004</v>
      </c>
      <c r="L4" t="s">
        <v>698</v>
      </c>
      <c r="M4">
        <v>13</v>
      </c>
    </row>
    <row r="5" spans="2:13" x14ac:dyDescent="0.25">
      <c r="B5" s="327">
        <v>2</v>
      </c>
      <c r="C5" s="324" t="str">
        <f t="shared" ref="C5:C68" si="2">IFERROR(VLOOKUP(B5,$G$4:$H$103,2,0),"")</f>
        <v>Peter</v>
      </c>
      <c r="D5" s="325">
        <f t="shared" ref="D5:D68" si="3">IFERROR(VLOOKUP(B5,$G$4:$I$103,3,0),"")</f>
        <v>0</v>
      </c>
      <c r="E5" s="33"/>
      <c r="F5" s="33"/>
      <c r="G5" s="328">
        <f t="shared" si="0"/>
        <v>2</v>
      </c>
      <c r="H5" s="329" t="str">
        <f>IF(INDEX(Predictions_1!$A$2:$AWV$3,2,$M$3+(ROW(A2)-1)*$M$4)="","",INDEX(Predictions_1!$A$2:$AWV$3,2,$M$3+(ROW(A2)-1)*$M$4))</f>
        <v>Peter</v>
      </c>
      <c r="I5" s="330">
        <f>IF(INDEX(Predictions_1!$A$2:$AWV$3,2,$M$3+(ROW(A2)-1)*$M$4)="","",INDEX(Predictions_1!$A$2:$AWV$3,1,$M$3+(ROW(A2)-1)*$M$4))</f>
        <v>0</v>
      </c>
      <c r="J5" s="328">
        <f t="shared" si="1"/>
        <v>1.0049999999999999</v>
      </c>
    </row>
    <row r="6" spans="2:13" x14ac:dyDescent="0.25">
      <c r="B6" s="323">
        <v>3</v>
      </c>
      <c r="C6" s="324" t="str">
        <f t="shared" si="2"/>
        <v/>
      </c>
      <c r="D6" s="325" t="str">
        <f t="shared" si="3"/>
        <v/>
      </c>
      <c r="E6" s="33"/>
      <c r="F6" s="33"/>
      <c r="G6" s="328" t="str">
        <f t="shared" si="0"/>
        <v/>
      </c>
      <c r="H6" s="329" t="str">
        <f>IF(INDEX(Predictions_1!$A$2:$AWV$3,2,$M$3+(ROW(A3)-1)*$M$4)="","",INDEX(Predictions_1!$A$2:$AWV$3,2,$M$3+(ROW(A3)-1)*$M$4))</f>
        <v/>
      </c>
      <c r="I6" s="330" t="str">
        <f>IF(INDEX(Predictions_1!$A$2:$AWV$3,2,$M$3+(ROW(A3)-1)*$M$4)="","",INDEX(Predictions_1!$A$2:$AWV$3,1,$M$3+(ROW(A3)-1)*$M$4))</f>
        <v/>
      </c>
      <c r="J6" s="328" t="str">
        <f t="shared" si="1"/>
        <v/>
      </c>
    </row>
    <row r="7" spans="2:13" x14ac:dyDescent="0.25">
      <c r="B7" s="327">
        <v>4</v>
      </c>
      <c r="C7" s="324" t="str">
        <f t="shared" si="2"/>
        <v/>
      </c>
      <c r="D7" s="325" t="str">
        <f t="shared" si="3"/>
        <v/>
      </c>
      <c r="E7" s="33"/>
      <c r="F7" s="33"/>
      <c r="G7" s="328" t="str">
        <f t="shared" si="0"/>
        <v/>
      </c>
      <c r="H7" s="329" t="str">
        <f>IF(INDEX(Predictions_1!$A$2:$AWV$3,2,$M$3+(ROW(A4)-1)*$M$4)="","",INDEX(Predictions_1!$A$2:$AWV$3,2,$M$3+(ROW(A4)-1)*$M$4))</f>
        <v/>
      </c>
      <c r="I7" s="330" t="str">
        <f>IF(INDEX(Predictions_1!$A$2:$AWV$3,2,$M$3+(ROW(A4)-1)*$M$4)="","",INDEX(Predictions_1!$A$2:$AWV$3,1,$M$3+(ROW(A4)-1)*$M$4))</f>
        <v/>
      </c>
      <c r="J7" s="328" t="str">
        <f t="shared" si="1"/>
        <v/>
      </c>
    </row>
    <row r="8" spans="2:13" x14ac:dyDescent="0.25">
      <c r="B8" s="323">
        <v>5</v>
      </c>
      <c r="C8" s="324" t="str">
        <f t="shared" si="2"/>
        <v/>
      </c>
      <c r="D8" s="325" t="str">
        <f t="shared" si="3"/>
        <v/>
      </c>
      <c r="E8" s="33"/>
      <c r="F8" s="33"/>
      <c r="G8" s="328" t="str">
        <f t="shared" si="0"/>
        <v/>
      </c>
      <c r="H8" s="329" t="str">
        <f>IF(INDEX(Predictions_1!$A$2:$AWV$3,2,$M$3+(ROW(A5)-1)*$M$4)="","",INDEX(Predictions_1!$A$2:$AWV$3,2,$M$3+(ROW(A5)-1)*$M$4))</f>
        <v/>
      </c>
      <c r="I8" s="330" t="str">
        <f>IF(INDEX(Predictions_1!$A$2:$AWV$3,2,$M$3+(ROW(A5)-1)*$M$4)="","",INDEX(Predictions_1!$A$2:$AWV$3,1,$M$3+(ROW(A5)-1)*$M$4))</f>
        <v/>
      </c>
      <c r="J8" s="328" t="str">
        <f t="shared" si="1"/>
        <v/>
      </c>
    </row>
    <row r="9" spans="2:13" x14ac:dyDescent="0.25">
      <c r="B9" s="327">
        <v>6</v>
      </c>
      <c r="C9" s="324" t="str">
        <f t="shared" si="2"/>
        <v/>
      </c>
      <c r="D9" s="325" t="str">
        <f t="shared" si="3"/>
        <v/>
      </c>
      <c r="E9" s="33"/>
      <c r="F9" s="33"/>
      <c r="G9" s="328" t="str">
        <f t="shared" si="0"/>
        <v/>
      </c>
      <c r="H9" s="329" t="str">
        <f>IF(INDEX(Predictions_1!$A$2:$AWV$3,2,$M$3+(ROW(A6)-1)*$M$4)="","",INDEX(Predictions_1!$A$2:$AWV$3,2,$M$3+(ROW(A6)-1)*$M$4))</f>
        <v/>
      </c>
      <c r="I9" s="330" t="str">
        <f>IF(INDEX(Predictions_1!$A$2:$AWV$3,2,$M$3+(ROW(A6)-1)*$M$4)="","",INDEX(Predictions_1!$A$2:$AWV$3,1,$M$3+(ROW(A6)-1)*$M$4))</f>
        <v/>
      </c>
      <c r="J9" s="328" t="str">
        <f t="shared" si="1"/>
        <v/>
      </c>
    </row>
    <row r="10" spans="2:13" x14ac:dyDescent="0.25">
      <c r="B10" s="323">
        <v>7</v>
      </c>
      <c r="C10" s="324" t="str">
        <f t="shared" si="2"/>
        <v/>
      </c>
      <c r="D10" s="325" t="str">
        <f t="shared" si="3"/>
        <v/>
      </c>
      <c r="E10" s="33"/>
      <c r="F10" s="33"/>
      <c r="G10" s="328" t="str">
        <f t="shared" si="0"/>
        <v/>
      </c>
      <c r="H10" s="329" t="str">
        <f>IF(INDEX(Predictions_1!$A$2:$AWV$3,2,$M$3+(ROW(A7)-1)*$M$4)="","",INDEX(Predictions_1!$A$2:$AWV$3,2,$M$3+(ROW(A7)-1)*$M$4))</f>
        <v/>
      </c>
      <c r="I10" s="330" t="str">
        <f>IF(INDEX(Predictions_1!$A$2:$AWV$3,2,$M$3+(ROW(A7)-1)*$M$4)="","",INDEX(Predictions_1!$A$2:$AWV$3,1,$M$3+(ROW(A7)-1)*$M$4))</f>
        <v/>
      </c>
      <c r="J10" s="328" t="str">
        <f t="shared" si="1"/>
        <v/>
      </c>
    </row>
    <row r="11" spans="2:13" x14ac:dyDescent="0.25">
      <c r="B11" s="327">
        <v>8</v>
      </c>
      <c r="C11" s="324" t="str">
        <f t="shared" si="2"/>
        <v/>
      </c>
      <c r="D11" s="325" t="str">
        <f t="shared" si="3"/>
        <v/>
      </c>
      <c r="E11" s="33"/>
      <c r="F11" s="33"/>
      <c r="G11" s="328" t="str">
        <f t="shared" si="0"/>
        <v/>
      </c>
      <c r="H11" s="329" t="str">
        <f>IF(INDEX(Predictions_1!$A$2:$AWV$3,2,$M$3+(ROW(A8)-1)*$M$4)="","",INDEX(Predictions_1!$A$2:$AWV$3,2,$M$3+(ROW(A8)-1)*$M$4))</f>
        <v/>
      </c>
      <c r="I11" s="330" t="str">
        <f>IF(INDEX(Predictions_1!$A$2:$AWV$3,2,$M$3+(ROW(A8)-1)*$M$4)="","",INDEX(Predictions_1!$A$2:$AWV$3,1,$M$3+(ROW(A8)-1)*$M$4))</f>
        <v/>
      </c>
      <c r="J11" s="328" t="str">
        <f t="shared" si="1"/>
        <v/>
      </c>
    </row>
    <row r="12" spans="2:13" x14ac:dyDescent="0.25">
      <c r="B12" s="323">
        <v>9</v>
      </c>
      <c r="C12" s="324" t="str">
        <f t="shared" si="2"/>
        <v/>
      </c>
      <c r="D12" s="325" t="str">
        <f t="shared" si="3"/>
        <v/>
      </c>
      <c r="E12" s="33"/>
      <c r="F12" s="33"/>
      <c r="G12" s="328" t="str">
        <f t="shared" si="0"/>
        <v/>
      </c>
      <c r="H12" s="329" t="str">
        <f>IF(INDEX(Predictions_1!$A$2:$AWV$3,2,$M$3+(ROW(A9)-1)*$M$4)="","",INDEX(Predictions_1!$A$2:$AWV$3,2,$M$3+(ROW(A9)-1)*$M$4))</f>
        <v/>
      </c>
      <c r="I12" s="330" t="str">
        <f>IF(INDEX(Predictions_1!$A$2:$AWV$3,2,$M$3+(ROW(A9)-1)*$M$4)="","",INDEX(Predictions_1!$A$2:$AWV$3,1,$M$3+(ROW(A9)-1)*$M$4))</f>
        <v/>
      </c>
      <c r="J12" s="328" t="str">
        <f t="shared" si="1"/>
        <v/>
      </c>
    </row>
    <row r="13" spans="2:13" x14ac:dyDescent="0.25">
      <c r="B13" s="327">
        <v>10</v>
      </c>
      <c r="C13" s="324" t="str">
        <f t="shared" si="2"/>
        <v/>
      </c>
      <c r="D13" s="325" t="str">
        <f t="shared" si="3"/>
        <v/>
      </c>
      <c r="E13" s="33"/>
      <c r="F13" s="33"/>
      <c r="G13" s="328" t="str">
        <f t="shared" si="0"/>
        <v/>
      </c>
      <c r="H13" s="329" t="str">
        <f>IF(INDEX(Predictions_1!$A$2:$AWV$3,2,$M$3+(ROW(A10)-1)*$M$4)="","",INDEX(Predictions_1!$A$2:$AWV$3,2,$M$3+(ROW(A10)-1)*$M$4))</f>
        <v/>
      </c>
      <c r="I13" s="330" t="str">
        <f>IF(INDEX(Predictions_1!$A$2:$AWV$3,2,$M$3+(ROW(A10)-1)*$M$4)="","",INDEX(Predictions_1!$A$2:$AWV$3,1,$M$3+(ROW(A10)-1)*$M$4))</f>
        <v/>
      </c>
      <c r="J13" s="328" t="str">
        <f t="shared" si="1"/>
        <v/>
      </c>
    </row>
    <row r="14" spans="2:13" x14ac:dyDescent="0.25">
      <c r="B14" s="323">
        <v>11</v>
      </c>
      <c r="C14" s="324" t="str">
        <f t="shared" si="2"/>
        <v/>
      </c>
      <c r="D14" s="325" t="str">
        <f t="shared" si="3"/>
        <v/>
      </c>
      <c r="E14" s="33"/>
      <c r="F14" s="33"/>
      <c r="G14" s="328" t="str">
        <f t="shared" si="0"/>
        <v/>
      </c>
      <c r="H14" s="329" t="str">
        <f>IF(INDEX(Predictions_1!$A$2:$AWV$3,2,$M$3+(ROW(A11)-1)*$M$4)="","",INDEX(Predictions_1!$A$2:$AWV$3,2,$M$3+(ROW(A11)-1)*$M$4))</f>
        <v/>
      </c>
      <c r="I14" s="330" t="str">
        <f>IF(INDEX(Predictions_1!$A$2:$AWV$3,2,$M$3+(ROW(A11)-1)*$M$4)="","",INDEX(Predictions_1!$A$2:$AWV$3,1,$M$3+(ROW(A11)-1)*$M$4))</f>
        <v/>
      </c>
      <c r="J14" s="328" t="str">
        <f t="shared" si="1"/>
        <v/>
      </c>
    </row>
    <row r="15" spans="2:13" x14ac:dyDescent="0.25">
      <c r="B15" s="327">
        <v>12</v>
      </c>
      <c r="C15" s="324" t="str">
        <f t="shared" si="2"/>
        <v/>
      </c>
      <c r="D15" s="325" t="str">
        <f t="shared" si="3"/>
        <v/>
      </c>
      <c r="E15" s="33"/>
      <c r="F15" s="33"/>
      <c r="G15" s="328" t="str">
        <f t="shared" si="0"/>
        <v/>
      </c>
      <c r="H15" s="329" t="str">
        <f>IF(INDEX(Predictions_1!$A$2:$AWV$3,2,$M$3+(ROW(A12)-1)*$M$4)="","",INDEX(Predictions_1!$A$2:$AWV$3,2,$M$3+(ROW(A12)-1)*$M$4))</f>
        <v/>
      </c>
      <c r="I15" s="330" t="str">
        <f>IF(INDEX(Predictions_1!$A$2:$AWV$3,2,$M$3+(ROW(A12)-1)*$M$4)="","",INDEX(Predictions_1!$A$2:$AWV$3,1,$M$3+(ROW(A12)-1)*$M$4))</f>
        <v/>
      </c>
      <c r="J15" s="328" t="str">
        <f t="shared" si="1"/>
        <v/>
      </c>
    </row>
    <row r="16" spans="2:13" x14ac:dyDescent="0.25">
      <c r="B16" s="323">
        <v>13</v>
      </c>
      <c r="C16" s="324" t="str">
        <f t="shared" si="2"/>
        <v/>
      </c>
      <c r="D16" s="325" t="str">
        <f t="shared" si="3"/>
        <v/>
      </c>
      <c r="E16" s="33"/>
      <c r="F16" s="33"/>
      <c r="G16" s="328" t="str">
        <f t="shared" si="0"/>
        <v/>
      </c>
      <c r="H16" s="329" t="str">
        <f>IF(INDEX(Predictions_1!$A$2:$AWV$3,2,$M$3+(ROW(A13)-1)*$M$4)="","",INDEX(Predictions_1!$A$2:$AWV$3,2,$M$3+(ROW(A13)-1)*$M$4))</f>
        <v/>
      </c>
      <c r="I16" s="330" t="str">
        <f>IF(INDEX(Predictions_1!$A$2:$AWV$3,2,$M$3+(ROW(A13)-1)*$M$4)="","",INDEX(Predictions_1!$A$2:$AWV$3,1,$M$3+(ROW(A13)-1)*$M$4))</f>
        <v/>
      </c>
      <c r="J16" s="328" t="str">
        <f t="shared" si="1"/>
        <v/>
      </c>
    </row>
    <row r="17" spans="2:10" x14ac:dyDescent="0.25">
      <c r="B17" s="327">
        <v>14</v>
      </c>
      <c r="C17" s="324" t="str">
        <f t="shared" si="2"/>
        <v/>
      </c>
      <c r="D17" s="325" t="str">
        <f t="shared" si="3"/>
        <v/>
      </c>
      <c r="E17" s="33"/>
      <c r="F17" s="33"/>
      <c r="G17" s="328" t="str">
        <f t="shared" si="0"/>
        <v/>
      </c>
      <c r="H17" s="329" t="str">
        <f>IF(INDEX(Predictions_1!$A$2:$AWV$3,2,$M$3+(ROW(A14)-1)*$M$4)="","",INDEX(Predictions_1!$A$2:$AWV$3,2,$M$3+(ROW(A14)-1)*$M$4))</f>
        <v/>
      </c>
      <c r="I17" s="330" t="str">
        <f>IF(INDEX(Predictions_1!$A$2:$AWV$3,2,$M$3+(ROW(A14)-1)*$M$4)="","",INDEX(Predictions_1!$A$2:$AWV$3,1,$M$3+(ROW(A14)-1)*$M$4))</f>
        <v/>
      </c>
      <c r="J17" s="328" t="str">
        <f t="shared" si="1"/>
        <v/>
      </c>
    </row>
    <row r="18" spans="2:10" x14ac:dyDescent="0.25">
      <c r="B18" s="323">
        <v>15</v>
      </c>
      <c r="C18" s="324" t="str">
        <f t="shared" si="2"/>
        <v/>
      </c>
      <c r="D18" s="325" t="str">
        <f t="shared" si="3"/>
        <v/>
      </c>
      <c r="E18" s="33"/>
      <c r="F18" s="33"/>
      <c r="G18" s="328" t="str">
        <f t="shared" si="0"/>
        <v/>
      </c>
      <c r="H18" s="329" t="str">
        <f>IF(INDEX(Predictions_1!$A$2:$AWV$3,2,$M$3+(ROW(A15)-1)*$M$4)="","",INDEX(Predictions_1!$A$2:$AWV$3,2,$M$3+(ROW(A15)-1)*$M$4))</f>
        <v/>
      </c>
      <c r="I18" s="330" t="str">
        <f>IF(INDEX(Predictions_1!$A$2:$AWV$3,2,$M$3+(ROW(A15)-1)*$M$4)="","",INDEX(Predictions_1!$A$2:$AWV$3,1,$M$3+(ROW(A15)-1)*$M$4))</f>
        <v/>
      </c>
      <c r="J18" s="328" t="str">
        <f t="shared" si="1"/>
        <v/>
      </c>
    </row>
    <row r="19" spans="2:10" x14ac:dyDescent="0.25">
      <c r="B19" s="327">
        <v>16</v>
      </c>
      <c r="C19" s="324" t="str">
        <f t="shared" si="2"/>
        <v/>
      </c>
      <c r="D19" s="325" t="str">
        <f t="shared" si="3"/>
        <v/>
      </c>
      <c r="E19" s="33"/>
      <c r="F19" s="33"/>
      <c r="G19" s="328" t="str">
        <f t="shared" si="0"/>
        <v/>
      </c>
      <c r="H19" s="329" t="str">
        <f>IF(INDEX(Predictions_1!$A$2:$AWV$3,2,$M$3+(ROW(A16)-1)*$M$4)="","",INDEX(Predictions_1!$A$2:$AWV$3,2,$M$3+(ROW(A16)-1)*$M$4))</f>
        <v/>
      </c>
      <c r="I19" s="330" t="str">
        <f>IF(INDEX(Predictions_1!$A$2:$AWV$3,2,$M$3+(ROW(A16)-1)*$M$4)="","",INDEX(Predictions_1!$A$2:$AWV$3,1,$M$3+(ROW(A16)-1)*$M$4))</f>
        <v/>
      </c>
      <c r="J19" s="328" t="str">
        <f t="shared" si="1"/>
        <v/>
      </c>
    </row>
    <row r="20" spans="2:10" x14ac:dyDescent="0.25">
      <c r="B20" s="323">
        <v>17</v>
      </c>
      <c r="C20" s="324" t="str">
        <f t="shared" si="2"/>
        <v/>
      </c>
      <c r="D20" s="325" t="str">
        <f t="shared" si="3"/>
        <v/>
      </c>
      <c r="E20" s="33"/>
      <c r="F20" s="33"/>
      <c r="G20" s="328" t="str">
        <f t="shared" si="0"/>
        <v/>
      </c>
      <c r="H20" s="329" t="str">
        <f>IF(INDEX(Predictions_1!$A$2:$AWV$3,2,$M$3+(ROW(A17)-1)*$M$4)="","",INDEX(Predictions_1!$A$2:$AWV$3,2,$M$3+(ROW(A17)-1)*$M$4))</f>
        <v/>
      </c>
      <c r="I20" s="330" t="str">
        <f>IF(INDEX(Predictions_1!$A$2:$AWV$3,2,$M$3+(ROW(A17)-1)*$M$4)="","",INDEX(Predictions_1!$A$2:$AWV$3,1,$M$3+(ROW(A17)-1)*$M$4))</f>
        <v/>
      </c>
      <c r="J20" s="328" t="str">
        <f t="shared" si="1"/>
        <v/>
      </c>
    </row>
    <row r="21" spans="2:10" x14ac:dyDescent="0.25">
      <c r="B21" s="327">
        <v>18</v>
      </c>
      <c r="C21" s="324" t="str">
        <f t="shared" si="2"/>
        <v/>
      </c>
      <c r="D21" s="325" t="str">
        <f t="shared" si="3"/>
        <v/>
      </c>
      <c r="E21" s="33"/>
      <c r="F21" s="33"/>
      <c r="G21" s="328" t="str">
        <f t="shared" si="0"/>
        <v/>
      </c>
      <c r="H21" s="329" t="str">
        <f>IF(INDEX(Predictions_1!$A$2:$AWV$3,2,$M$3+(ROW(A18)-1)*$M$4)="","",INDEX(Predictions_1!$A$2:$AWV$3,2,$M$3+(ROW(A18)-1)*$M$4))</f>
        <v/>
      </c>
      <c r="I21" s="330" t="str">
        <f>IF(INDEX(Predictions_1!$A$2:$AWV$3,2,$M$3+(ROW(A18)-1)*$M$4)="","",INDEX(Predictions_1!$A$2:$AWV$3,1,$M$3+(ROW(A18)-1)*$M$4))</f>
        <v/>
      </c>
      <c r="J21" s="328" t="str">
        <f t="shared" si="1"/>
        <v/>
      </c>
    </row>
    <row r="22" spans="2:10" x14ac:dyDescent="0.25">
      <c r="B22" s="323">
        <v>19</v>
      </c>
      <c r="C22" s="324" t="str">
        <f t="shared" si="2"/>
        <v/>
      </c>
      <c r="D22" s="325" t="str">
        <f t="shared" si="3"/>
        <v/>
      </c>
      <c r="E22" s="33"/>
      <c r="F22" s="33"/>
      <c r="G22" s="328" t="str">
        <f t="shared" si="0"/>
        <v/>
      </c>
      <c r="H22" s="329" t="str">
        <f>IF(INDEX(Predictions_1!$A$2:$AWV$3,2,$M$3+(ROW(A19)-1)*$M$4)="","",INDEX(Predictions_1!$A$2:$AWV$3,2,$M$3+(ROW(A19)-1)*$M$4))</f>
        <v/>
      </c>
      <c r="I22" s="330" t="str">
        <f>IF(INDEX(Predictions_1!$A$2:$AWV$3,2,$M$3+(ROW(A19)-1)*$M$4)="","",INDEX(Predictions_1!$A$2:$AWV$3,1,$M$3+(ROW(A19)-1)*$M$4))</f>
        <v/>
      </c>
      <c r="J22" s="328" t="str">
        <f t="shared" si="1"/>
        <v/>
      </c>
    </row>
    <row r="23" spans="2:10" x14ac:dyDescent="0.25">
      <c r="B23" s="327">
        <v>20</v>
      </c>
      <c r="C23" s="324" t="str">
        <f t="shared" si="2"/>
        <v/>
      </c>
      <c r="D23" s="325" t="str">
        <f t="shared" si="3"/>
        <v/>
      </c>
      <c r="E23" s="33"/>
      <c r="F23" s="33"/>
      <c r="G23" s="328" t="str">
        <f t="shared" si="0"/>
        <v/>
      </c>
      <c r="H23" s="329" t="str">
        <f>IF(INDEX(Predictions_1!$A$2:$AWV$3,2,$M$3+(ROW(A20)-1)*$M$4)="","",INDEX(Predictions_1!$A$2:$AWV$3,2,$M$3+(ROW(A20)-1)*$M$4))</f>
        <v/>
      </c>
      <c r="I23" s="330" t="str">
        <f>IF(INDEX(Predictions_1!$A$2:$AWV$3,2,$M$3+(ROW(A20)-1)*$M$4)="","",INDEX(Predictions_1!$A$2:$AWV$3,1,$M$3+(ROW(A20)-1)*$M$4))</f>
        <v/>
      </c>
      <c r="J23" s="328" t="str">
        <f t="shared" si="1"/>
        <v/>
      </c>
    </row>
    <row r="24" spans="2:10" x14ac:dyDescent="0.25">
      <c r="B24" s="323">
        <v>21</v>
      </c>
      <c r="C24" s="324" t="str">
        <f t="shared" si="2"/>
        <v/>
      </c>
      <c r="D24" s="325" t="str">
        <f t="shared" si="3"/>
        <v/>
      </c>
      <c r="E24" s="33"/>
      <c r="F24" s="33"/>
      <c r="G24" s="328" t="str">
        <f t="shared" si="0"/>
        <v/>
      </c>
      <c r="H24" s="329" t="str">
        <f>IF(INDEX(Predictions_1!$A$2:$AWV$3,2,$M$3+(ROW(A21)-1)*$M$4)="","",INDEX(Predictions_1!$A$2:$AWV$3,2,$M$3+(ROW(A21)-1)*$M$4))</f>
        <v/>
      </c>
      <c r="I24" s="330" t="str">
        <f>IF(INDEX(Predictions_1!$A$2:$AWV$3,2,$M$3+(ROW(A21)-1)*$M$4)="","",INDEX(Predictions_1!$A$2:$AWV$3,1,$M$3+(ROW(A21)-1)*$M$4))</f>
        <v/>
      </c>
      <c r="J24" s="328" t="str">
        <f t="shared" si="1"/>
        <v/>
      </c>
    </row>
    <row r="25" spans="2:10" x14ac:dyDescent="0.25">
      <c r="B25" s="327">
        <v>22</v>
      </c>
      <c r="C25" s="324" t="str">
        <f t="shared" si="2"/>
        <v/>
      </c>
      <c r="D25" s="325" t="str">
        <f t="shared" si="3"/>
        <v/>
      </c>
      <c r="E25" s="33"/>
      <c r="F25" s="33"/>
      <c r="G25" s="328" t="str">
        <f t="shared" si="0"/>
        <v/>
      </c>
      <c r="H25" s="329" t="str">
        <f>IF(INDEX(Predictions_1!$A$2:$AWV$3,2,$M$3+(ROW(A22)-1)*$M$4)="","",INDEX(Predictions_1!$A$2:$AWV$3,2,$M$3+(ROW(A22)-1)*$M$4))</f>
        <v/>
      </c>
      <c r="I25" s="330" t="str">
        <f>IF(INDEX(Predictions_1!$A$2:$AWV$3,2,$M$3+(ROW(A22)-1)*$M$4)="","",INDEX(Predictions_1!$A$2:$AWV$3,1,$M$3+(ROW(A22)-1)*$M$4))</f>
        <v/>
      </c>
      <c r="J25" s="328" t="str">
        <f t="shared" si="1"/>
        <v/>
      </c>
    </row>
    <row r="26" spans="2:10" x14ac:dyDescent="0.25">
      <c r="B26" s="323">
        <v>23</v>
      </c>
      <c r="C26" s="324" t="str">
        <f t="shared" si="2"/>
        <v/>
      </c>
      <c r="D26" s="325" t="str">
        <f t="shared" si="3"/>
        <v/>
      </c>
      <c r="E26" s="33"/>
      <c r="F26" s="33"/>
      <c r="G26" s="328" t="str">
        <f t="shared" si="0"/>
        <v/>
      </c>
      <c r="H26" s="329" t="str">
        <f>IF(INDEX(Predictions_1!$A$2:$AWV$3,2,$M$3+(ROW(A23)-1)*$M$4)="","",INDEX(Predictions_1!$A$2:$AWV$3,2,$M$3+(ROW(A23)-1)*$M$4))</f>
        <v/>
      </c>
      <c r="I26" s="330" t="str">
        <f>IF(INDEX(Predictions_1!$A$2:$AWV$3,2,$M$3+(ROW(A23)-1)*$M$4)="","",INDEX(Predictions_1!$A$2:$AWV$3,1,$M$3+(ROW(A23)-1)*$M$4))</f>
        <v/>
      </c>
      <c r="J26" s="328" t="str">
        <f t="shared" si="1"/>
        <v/>
      </c>
    </row>
    <row r="27" spans="2:10" x14ac:dyDescent="0.25">
      <c r="B27" s="327">
        <v>24</v>
      </c>
      <c r="C27" s="324" t="str">
        <f t="shared" si="2"/>
        <v/>
      </c>
      <c r="D27" s="325" t="str">
        <f t="shared" si="3"/>
        <v/>
      </c>
      <c r="E27" s="33"/>
      <c r="F27" s="33"/>
      <c r="G27" s="328" t="str">
        <f t="shared" si="0"/>
        <v/>
      </c>
      <c r="H27" s="329" t="str">
        <f>IF(INDEX(Predictions_1!$A$2:$AWV$3,2,$M$3+(ROW(A24)-1)*$M$4)="","",INDEX(Predictions_1!$A$2:$AWV$3,2,$M$3+(ROW(A24)-1)*$M$4))</f>
        <v/>
      </c>
      <c r="I27" s="330" t="str">
        <f>IF(INDEX(Predictions_1!$A$2:$AWV$3,2,$M$3+(ROW(A24)-1)*$M$4)="","",INDEX(Predictions_1!$A$2:$AWV$3,1,$M$3+(ROW(A24)-1)*$M$4))</f>
        <v/>
      </c>
      <c r="J27" s="328" t="str">
        <f t="shared" si="1"/>
        <v/>
      </c>
    </row>
    <row r="28" spans="2:10" x14ac:dyDescent="0.25">
      <c r="B28" s="323">
        <v>25</v>
      </c>
      <c r="C28" s="324" t="str">
        <f t="shared" si="2"/>
        <v/>
      </c>
      <c r="D28" s="325" t="str">
        <f t="shared" si="3"/>
        <v/>
      </c>
      <c r="E28" s="33"/>
      <c r="F28" s="33"/>
      <c r="G28" s="328" t="str">
        <f t="shared" si="0"/>
        <v/>
      </c>
      <c r="H28" s="329" t="str">
        <f>IF(INDEX(Predictions_1!$A$2:$AWV$3,2,$M$3+(ROW(A25)-1)*$M$4)="","",INDEX(Predictions_1!$A$2:$AWV$3,2,$M$3+(ROW(A25)-1)*$M$4))</f>
        <v/>
      </c>
      <c r="I28" s="330" t="str">
        <f>IF(INDEX(Predictions_1!$A$2:$AWV$3,2,$M$3+(ROW(A25)-1)*$M$4)="","",INDEX(Predictions_1!$A$2:$AWV$3,1,$M$3+(ROW(A25)-1)*$M$4))</f>
        <v/>
      </c>
      <c r="J28" s="328" t="str">
        <f t="shared" si="1"/>
        <v/>
      </c>
    </row>
    <row r="29" spans="2:10" x14ac:dyDescent="0.25">
      <c r="B29" s="327">
        <v>26</v>
      </c>
      <c r="C29" s="324" t="str">
        <f t="shared" si="2"/>
        <v/>
      </c>
      <c r="D29" s="325" t="str">
        <f t="shared" si="3"/>
        <v/>
      </c>
      <c r="E29" s="33"/>
      <c r="F29" s="33"/>
      <c r="G29" s="328" t="str">
        <f t="shared" si="0"/>
        <v/>
      </c>
      <c r="H29" s="329" t="str">
        <f>IF(INDEX(Predictions_1!$A$2:$AWV$3,2,$M$3+(ROW(A26)-1)*$M$4)="","",INDEX(Predictions_1!$A$2:$AWV$3,2,$M$3+(ROW(A26)-1)*$M$4))</f>
        <v/>
      </c>
      <c r="I29" s="330" t="str">
        <f>IF(INDEX(Predictions_1!$A$2:$AWV$3,2,$M$3+(ROW(A26)-1)*$M$4)="","",INDEX(Predictions_1!$A$2:$AWV$3,1,$M$3+(ROW(A26)-1)*$M$4))</f>
        <v/>
      </c>
      <c r="J29" s="328" t="str">
        <f t="shared" si="1"/>
        <v/>
      </c>
    </row>
    <row r="30" spans="2:10" x14ac:dyDescent="0.25">
      <c r="B30" s="323">
        <v>27</v>
      </c>
      <c r="C30" s="324" t="str">
        <f t="shared" si="2"/>
        <v/>
      </c>
      <c r="D30" s="325" t="str">
        <f t="shared" si="3"/>
        <v/>
      </c>
      <c r="E30" s="33"/>
      <c r="F30" s="33"/>
      <c r="G30" s="328" t="str">
        <f t="shared" si="0"/>
        <v/>
      </c>
      <c r="H30" s="329" t="str">
        <f>IF(INDEX(Predictions_1!$A$2:$AWV$3,2,$M$3+(ROW(A27)-1)*$M$4)="","",INDEX(Predictions_1!$A$2:$AWV$3,2,$M$3+(ROW(A27)-1)*$M$4))</f>
        <v/>
      </c>
      <c r="I30" s="330" t="str">
        <f>IF(INDEX(Predictions_1!$A$2:$AWV$3,2,$M$3+(ROW(A27)-1)*$M$4)="","",INDEX(Predictions_1!$A$2:$AWV$3,1,$M$3+(ROW(A27)-1)*$M$4))</f>
        <v/>
      </c>
      <c r="J30" s="328" t="str">
        <f t="shared" si="1"/>
        <v/>
      </c>
    </row>
    <row r="31" spans="2:10" x14ac:dyDescent="0.25">
      <c r="B31" s="327">
        <v>28</v>
      </c>
      <c r="C31" s="324" t="str">
        <f t="shared" si="2"/>
        <v/>
      </c>
      <c r="D31" s="325" t="str">
        <f t="shared" si="3"/>
        <v/>
      </c>
      <c r="E31" s="33"/>
      <c r="F31" s="33"/>
      <c r="G31" s="328" t="str">
        <f t="shared" si="0"/>
        <v/>
      </c>
      <c r="H31" s="329" t="str">
        <f>IF(INDEX(Predictions_1!$A$2:$AWV$3,2,$M$3+(ROW(A28)-1)*$M$4)="","",INDEX(Predictions_1!$A$2:$AWV$3,2,$M$3+(ROW(A28)-1)*$M$4))</f>
        <v/>
      </c>
      <c r="I31" s="330" t="str">
        <f>IF(INDEX(Predictions_1!$A$2:$AWV$3,2,$M$3+(ROW(A28)-1)*$M$4)="","",INDEX(Predictions_1!$A$2:$AWV$3,1,$M$3+(ROW(A28)-1)*$M$4))</f>
        <v/>
      </c>
      <c r="J31" s="328" t="str">
        <f t="shared" si="1"/>
        <v/>
      </c>
    </row>
    <row r="32" spans="2:10" x14ac:dyDescent="0.25">
      <c r="B32" s="323">
        <v>29</v>
      </c>
      <c r="C32" s="324" t="str">
        <f t="shared" si="2"/>
        <v/>
      </c>
      <c r="D32" s="325" t="str">
        <f t="shared" si="3"/>
        <v/>
      </c>
      <c r="E32" s="33"/>
      <c r="F32" s="33"/>
      <c r="G32" s="328" t="str">
        <f t="shared" si="0"/>
        <v/>
      </c>
      <c r="H32" s="329" t="str">
        <f>IF(INDEX(Predictions_1!$A$2:$AWV$3,2,$M$3+(ROW(A29)-1)*$M$4)="","",INDEX(Predictions_1!$A$2:$AWV$3,2,$M$3+(ROW(A29)-1)*$M$4))</f>
        <v/>
      </c>
      <c r="I32" s="330" t="str">
        <f>IF(INDEX(Predictions_1!$A$2:$AWV$3,2,$M$3+(ROW(A29)-1)*$M$4)="","",INDEX(Predictions_1!$A$2:$AWV$3,1,$M$3+(ROW(A29)-1)*$M$4))</f>
        <v/>
      </c>
      <c r="J32" s="328" t="str">
        <f t="shared" si="1"/>
        <v/>
      </c>
    </row>
    <row r="33" spans="2:10" x14ac:dyDescent="0.25">
      <c r="B33" s="323">
        <v>30</v>
      </c>
      <c r="C33" s="324" t="str">
        <f t="shared" si="2"/>
        <v/>
      </c>
      <c r="D33" s="325" t="str">
        <f t="shared" si="3"/>
        <v/>
      </c>
      <c r="E33" s="33"/>
      <c r="F33" s="33"/>
      <c r="G33" s="328" t="str">
        <f t="shared" si="0"/>
        <v/>
      </c>
      <c r="H33" s="329" t="str">
        <f>IF(INDEX(Predictions_1!$A$2:$AWV$3,2,$M$3+(ROW(A30)-1)*$M$4)="","",INDEX(Predictions_1!$A$2:$AWV$3,2,$M$3+(ROW(A30)-1)*$M$4))</f>
        <v/>
      </c>
      <c r="I33" s="330" t="str">
        <f>IF(INDEX(Predictions_1!$A$2:$AWV$3,2,$M$3+(ROW(A30)-1)*$M$4)="","",INDEX(Predictions_1!$A$2:$AWV$3,1,$M$3+(ROW(A30)-1)*$M$4))</f>
        <v/>
      </c>
      <c r="J33" s="328" t="str">
        <f t="shared" si="1"/>
        <v/>
      </c>
    </row>
    <row r="34" spans="2:10" x14ac:dyDescent="0.25">
      <c r="B34" s="323">
        <v>31</v>
      </c>
      <c r="C34" s="324" t="str">
        <f t="shared" si="2"/>
        <v/>
      </c>
      <c r="D34" s="325" t="str">
        <f t="shared" si="3"/>
        <v/>
      </c>
      <c r="E34" s="33"/>
      <c r="F34" s="33"/>
      <c r="G34" s="328" t="str">
        <f t="shared" si="0"/>
        <v/>
      </c>
      <c r="H34" s="329" t="str">
        <f>IF(INDEX(Predictions_1!$A$2:$AWV$3,2,$M$3+(ROW(A31)-1)*$M$4)="","",INDEX(Predictions_1!$A$2:$AWV$3,2,$M$3+(ROW(A31)-1)*$M$4))</f>
        <v/>
      </c>
      <c r="I34" s="330" t="str">
        <f>IF(INDEX(Predictions_1!$A$2:$AWV$3,2,$M$3+(ROW(A31)-1)*$M$4)="","",INDEX(Predictions_1!$A$2:$AWV$3,1,$M$3+(ROW(A31)-1)*$M$4))</f>
        <v/>
      </c>
      <c r="J34" s="328" t="str">
        <f t="shared" si="1"/>
        <v/>
      </c>
    </row>
    <row r="35" spans="2:10" x14ac:dyDescent="0.25">
      <c r="B35" s="323">
        <v>32</v>
      </c>
      <c r="C35" s="324" t="str">
        <f t="shared" si="2"/>
        <v/>
      </c>
      <c r="D35" s="325" t="str">
        <f t="shared" si="3"/>
        <v/>
      </c>
      <c r="E35" s="33"/>
      <c r="F35" s="33"/>
      <c r="G35" s="328" t="str">
        <f t="shared" si="0"/>
        <v/>
      </c>
      <c r="H35" s="329" t="str">
        <f>IF(INDEX(Predictions_1!$A$2:$AWV$3,2,$M$3+(ROW(A32)-1)*$M$4)="","",INDEX(Predictions_1!$A$2:$AWV$3,2,$M$3+(ROW(A32)-1)*$M$4))</f>
        <v/>
      </c>
      <c r="I35" s="330" t="str">
        <f>IF(INDEX(Predictions_1!$A$2:$AWV$3,2,$M$3+(ROW(A32)-1)*$M$4)="","",INDEX(Predictions_1!$A$2:$AWV$3,1,$M$3+(ROW(A32)-1)*$M$4))</f>
        <v/>
      </c>
      <c r="J35" s="328" t="str">
        <f t="shared" si="1"/>
        <v/>
      </c>
    </row>
    <row r="36" spans="2:10" x14ac:dyDescent="0.25">
      <c r="B36" s="323">
        <v>33</v>
      </c>
      <c r="C36" s="324" t="str">
        <f t="shared" si="2"/>
        <v/>
      </c>
      <c r="D36" s="325" t="str">
        <f t="shared" si="3"/>
        <v/>
      </c>
      <c r="E36" s="33"/>
      <c r="F36" s="33"/>
      <c r="G36" s="328" t="str">
        <f t="shared" ref="G36:G67" si="4">IF(J36="","",RANK(J36,$J$4:$J$103,1))</f>
        <v/>
      </c>
      <c r="H36" s="329" t="str">
        <f>IF(INDEX(Predictions_1!$A$2:$AWV$3,2,$M$3+(ROW(A33)-1)*$M$4)="","",INDEX(Predictions_1!$A$2:$AWV$3,2,$M$3+(ROW(A33)-1)*$M$4))</f>
        <v/>
      </c>
      <c r="I36" s="330" t="str">
        <f>IF(INDEX(Predictions_1!$A$2:$AWV$3,2,$M$3+(ROW(A33)-1)*$M$4)="","",INDEX(Predictions_1!$A$2:$AWV$3,1,$M$3+(ROW(A33)-1)*$M$4))</f>
        <v/>
      </c>
      <c r="J36" s="328" t="str">
        <f t="shared" ref="J36:J67" si="5">IF(I36="","",RANK(I36,$I$4:$I$103,0)+ROW()*0.001)</f>
        <v/>
      </c>
    </row>
    <row r="37" spans="2:10" x14ac:dyDescent="0.25">
      <c r="B37" s="323">
        <v>34</v>
      </c>
      <c r="C37" s="324" t="str">
        <f t="shared" si="2"/>
        <v/>
      </c>
      <c r="D37" s="325" t="str">
        <f t="shared" si="3"/>
        <v/>
      </c>
      <c r="E37" s="33"/>
      <c r="F37" s="33"/>
      <c r="G37" s="328" t="str">
        <f t="shared" si="4"/>
        <v/>
      </c>
      <c r="H37" s="329" t="str">
        <f>IF(INDEX(Predictions_1!$A$2:$AWV$3,2,$M$3+(ROW(A34)-1)*$M$4)="","",INDEX(Predictions_1!$A$2:$AWV$3,2,$M$3+(ROW(A34)-1)*$M$4))</f>
        <v/>
      </c>
      <c r="I37" s="330" t="str">
        <f>IF(INDEX(Predictions_1!$A$2:$AWV$3,2,$M$3+(ROW(A34)-1)*$M$4)="","",INDEX(Predictions_1!$A$2:$AWV$3,1,$M$3+(ROW(A34)-1)*$M$4))</f>
        <v/>
      </c>
      <c r="J37" s="328" t="str">
        <f t="shared" si="5"/>
        <v/>
      </c>
    </row>
    <row r="38" spans="2:10" x14ac:dyDescent="0.25">
      <c r="B38" s="323">
        <v>35</v>
      </c>
      <c r="C38" s="324" t="str">
        <f t="shared" si="2"/>
        <v/>
      </c>
      <c r="D38" s="325" t="str">
        <f t="shared" si="3"/>
        <v/>
      </c>
      <c r="E38" s="33"/>
      <c r="F38" s="33"/>
      <c r="G38" s="328" t="str">
        <f t="shared" si="4"/>
        <v/>
      </c>
      <c r="H38" s="329" t="str">
        <f>IF(INDEX(Predictions_1!$A$2:$AWV$3,2,$M$3+(ROW(A35)-1)*$M$4)="","",INDEX(Predictions_1!$A$2:$AWV$3,2,$M$3+(ROW(A35)-1)*$M$4))</f>
        <v/>
      </c>
      <c r="I38" s="330" t="str">
        <f>IF(INDEX(Predictions_1!$A$2:$AWV$3,2,$M$3+(ROW(A35)-1)*$M$4)="","",INDEX(Predictions_1!$A$2:$AWV$3,1,$M$3+(ROW(A35)-1)*$M$4))</f>
        <v/>
      </c>
      <c r="J38" s="328" t="str">
        <f t="shared" si="5"/>
        <v/>
      </c>
    </row>
    <row r="39" spans="2:10" x14ac:dyDescent="0.25">
      <c r="B39" s="323">
        <v>36</v>
      </c>
      <c r="C39" s="324" t="str">
        <f t="shared" si="2"/>
        <v/>
      </c>
      <c r="D39" s="325" t="str">
        <f t="shared" si="3"/>
        <v/>
      </c>
      <c r="E39" s="33"/>
      <c r="F39" s="33"/>
      <c r="G39" s="328" t="str">
        <f t="shared" si="4"/>
        <v/>
      </c>
      <c r="H39" s="329" t="str">
        <f>IF(INDEX(Predictions_1!$A$2:$AWV$3,2,$M$3+(ROW(A36)-1)*$M$4)="","",INDEX(Predictions_1!$A$2:$AWV$3,2,$M$3+(ROW(A36)-1)*$M$4))</f>
        <v/>
      </c>
      <c r="I39" s="330" t="str">
        <f>IF(INDEX(Predictions_1!$A$2:$AWV$3,2,$M$3+(ROW(A36)-1)*$M$4)="","",INDEX(Predictions_1!$A$2:$AWV$3,1,$M$3+(ROW(A36)-1)*$M$4))</f>
        <v/>
      </c>
      <c r="J39" s="328" t="str">
        <f t="shared" si="5"/>
        <v/>
      </c>
    </row>
    <row r="40" spans="2:10" x14ac:dyDescent="0.25">
      <c r="B40" s="323">
        <v>37</v>
      </c>
      <c r="C40" s="324" t="str">
        <f t="shared" si="2"/>
        <v/>
      </c>
      <c r="D40" s="325" t="str">
        <f t="shared" si="3"/>
        <v/>
      </c>
      <c r="E40" s="33"/>
      <c r="F40" s="33"/>
      <c r="G40" s="328" t="str">
        <f t="shared" si="4"/>
        <v/>
      </c>
      <c r="H40" s="329" t="str">
        <f>IF(INDEX(Predictions_1!$A$2:$AWV$3,2,$M$3+(ROW(A37)-1)*$M$4)="","",INDEX(Predictions_1!$A$2:$AWV$3,2,$M$3+(ROW(A37)-1)*$M$4))</f>
        <v/>
      </c>
      <c r="I40" s="330" t="str">
        <f>IF(INDEX(Predictions_1!$A$2:$AWV$3,2,$M$3+(ROW(A37)-1)*$M$4)="","",INDEX(Predictions_1!$A$2:$AWV$3,1,$M$3+(ROW(A37)-1)*$M$4))</f>
        <v/>
      </c>
      <c r="J40" s="328" t="str">
        <f t="shared" si="5"/>
        <v/>
      </c>
    </row>
    <row r="41" spans="2:10" x14ac:dyDescent="0.25">
      <c r="B41" s="323">
        <v>38</v>
      </c>
      <c r="C41" s="324" t="str">
        <f t="shared" si="2"/>
        <v/>
      </c>
      <c r="D41" s="325" t="str">
        <f t="shared" si="3"/>
        <v/>
      </c>
      <c r="E41" s="33"/>
      <c r="F41" s="33"/>
      <c r="G41" s="328" t="str">
        <f t="shared" si="4"/>
        <v/>
      </c>
      <c r="H41" s="329" t="str">
        <f>IF(INDEX(Predictions_1!$A$2:$AWV$3,2,$M$3+(ROW(A38)-1)*$M$4)="","",INDEX(Predictions_1!$A$2:$AWV$3,2,$M$3+(ROW(A38)-1)*$M$4))</f>
        <v/>
      </c>
      <c r="I41" s="330" t="str">
        <f>IF(INDEX(Predictions_1!$A$2:$AWV$3,2,$M$3+(ROW(A38)-1)*$M$4)="","",INDEX(Predictions_1!$A$2:$AWV$3,1,$M$3+(ROW(A38)-1)*$M$4))</f>
        <v/>
      </c>
      <c r="J41" s="328" t="str">
        <f t="shared" si="5"/>
        <v/>
      </c>
    </row>
    <row r="42" spans="2:10" x14ac:dyDescent="0.25">
      <c r="B42" s="323">
        <v>39</v>
      </c>
      <c r="C42" s="324" t="str">
        <f t="shared" si="2"/>
        <v/>
      </c>
      <c r="D42" s="325" t="str">
        <f t="shared" si="3"/>
        <v/>
      </c>
      <c r="E42" s="33"/>
      <c r="F42" s="33"/>
      <c r="G42" s="328" t="str">
        <f t="shared" si="4"/>
        <v/>
      </c>
      <c r="H42" s="329" t="str">
        <f>IF(INDEX(Predictions_1!$A$2:$AWV$3,2,$M$3+(ROW(A39)-1)*$M$4)="","",INDEX(Predictions_1!$A$2:$AWV$3,2,$M$3+(ROW(A39)-1)*$M$4))</f>
        <v/>
      </c>
      <c r="I42" s="330" t="str">
        <f>IF(INDEX(Predictions_1!$A$2:$AWV$3,2,$M$3+(ROW(A39)-1)*$M$4)="","",INDEX(Predictions_1!$A$2:$AWV$3,1,$M$3+(ROW(A39)-1)*$M$4))</f>
        <v/>
      </c>
      <c r="J42" s="328" t="str">
        <f t="shared" si="5"/>
        <v/>
      </c>
    </row>
    <row r="43" spans="2:10" x14ac:dyDescent="0.25">
      <c r="B43" s="323">
        <v>40</v>
      </c>
      <c r="C43" s="324" t="str">
        <f t="shared" si="2"/>
        <v/>
      </c>
      <c r="D43" s="325" t="str">
        <f t="shared" si="3"/>
        <v/>
      </c>
      <c r="E43" s="33"/>
      <c r="F43" s="33"/>
      <c r="G43" s="328" t="str">
        <f t="shared" si="4"/>
        <v/>
      </c>
      <c r="H43" s="329" t="str">
        <f>IF(INDEX(Predictions_1!$A$2:$AWV$3,2,$M$3+(ROW(A40)-1)*$M$4)="","",INDEX(Predictions_1!$A$2:$AWV$3,2,$M$3+(ROW(A40)-1)*$M$4))</f>
        <v/>
      </c>
      <c r="I43" s="330" t="str">
        <f>IF(INDEX(Predictions_1!$A$2:$AWV$3,2,$M$3+(ROW(A40)-1)*$M$4)="","",INDEX(Predictions_1!$A$2:$AWV$3,1,$M$3+(ROW(A40)-1)*$M$4))</f>
        <v/>
      </c>
      <c r="J43" s="328" t="str">
        <f t="shared" si="5"/>
        <v/>
      </c>
    </row>
    <row r="44" spans="2:10" x14ac:dyDescent="0.25">
      <c r="B44" s="323">
        <v>41</v>
      </c>
      <c r="C44" s="324" t="str">
        <f t="shared" si="2"/>
        <v/>
      </c>
      <c r="D44" s="325" t="str">
        <f t="shared" si="3"/>
        <v/>
      </c>
      <c r="E44" s="33"/>
      <c r="F44" s="33"/>
      <c r="G44" s="328" t="str">
        <f t="shared" si="4"/>
        <v/>
      </c>
      <c r="H44" s="329" t="str">
        <f>IF(INDEX(Predictions_1!$A$2:$AWV$3,2,$M$3+(ROW(A41)-1)*$M$4)="","",INDEX(Predictions_1!$A$2:$AWV$3,2,$M$3+(ROW(A41)-1)*$M$4))</f>
        <v/>
      </c>
      <c r="I44" s="330" t="str">
        <f>IF(INDEX(Predictions_1!$A$2:$AWV$3,2,$M$3+(ROW(A41)-1)*$M$4)="","",INDEX(Predictions_1!$A$2:$AWV$3,1,$M$3+(ROW(A41)-1)*$M$4))</f>
        <v/>
      </c>
      <c r="J44" s="328" t="str">
        <f t="shared" si="5"/>
        <v/>
      </c>
    </row>
    <row r="45" spans="2:10" x14ac:dyDescent="0.25">
      <c r="B45" s="323">
        <v>42</v>
      </c>
      <c r="C45" s="324" t="str">
        <f t="shared" si="2"/>
        <v/>
      </c>
      <c r="D45" s="325" t="str">
        <f t="shared" si="3"/>
        <v/>
      </c>
      <c r="E45" s="33"/>
      <c r="F45" s="33"/>
      <c r="G45" s="328" t="str">
        <f t="shared" si="4"/>
        <v/>
      </c>
      <c r="H45" s="329" t="str">
        <f>IF(INDEX(Predictions_1!$A$2:$AWV$3,2,$M$3+(ROW(A42)-1)*$M$4)="","",INDEX(Predictions_1!$A$2:$AWV$3,2,$M$3+(ROW(A42)-1)*$M$4))</f>
        <v/>
      </c>
      <c r="I45" s="330" t="str">
        <f>IF(INDEX(Predictions_1!$A$2:$AWV$3,2,$M$3+(ROW(A42)-1)*$M$4)="","",INDEX(Predictions_1!$A$2:$AWV$3,1,$M$3+(ROW(A42)-1)*$M$4))</f>
        <v/>
      </c>
      <c r="J45" s="328" t="str">
        <f t="shared" si="5"/>
        <v/>
      </c>
    </row>
    <row r="46" spans="2:10" x14ac:dyDescent="0.25">
      <c r="B46" s="323">
        <v>43</v>
      </c>
      <c r="C46" s="324" t="str">
        <f t="shared" si="2"/>
        <v/>
      </c>
      <c r="D46" s="325" t="str">
        <f t="shared" si="3"/>
        <v/>
      </c>
      <c r="E46" s="33"/>
      <c r="F46" s="33"/>
      <c r="G46" s="328" t="str">
        <f t="shared" si="4"/>
        <v/>
      </c>
      <c r="H46" s="329" t="str">
        <f>IF(INDEX(Predictions_1!$A$2:$AWV$3,2,$M$3+(ROW(A43)-1)*$M$4)="","",INDEX(Predictions_1!$A$2:$AWV$3,2,$M$3+(ROW(A43)-1)*$M$4))</f>
        <v/>
      </c>
      <c r="I46" s="330" t="str">
        <f>IF(INDEX(Predictions_1!$A$2:$AWV$3,2,$M$3+(ROW(A43)-1)*$M$4)="","",INDEX(Predictions_1!$A$2:$AWV$3,1,$M$3+(ROW(A43)-1)*$M$4))</f>
        <v/>
      </c>
      <c r="J46" s="328" t="str">
        <f t="shared" si="5"/>
        <v/>
      </c>
    </row>
    <row r="47" spans="2:10" x14ac:dyDescent="0.25">
      <c r="B47" s="323">
        <v>44</v>
      </c>
      <c r="C47" s="324" t="str">
        <f t="shared" si="2"/>
        <v/>
      </c>
      <c r="D47" s="325" t="str">
        <f t="shared" si="3"/>
        <v/>
      </c>
      <c r="E47" s="33"/>
      <c r="F47" s="33"/>
      <c r="G47" s="328" t="str">
        <f t="shared" si="4"/>
        <v/>
      </c>
      <c r="H47" s="329" t="str">
        <f>IF(INDEX(Predictions_1!$A$2:$AWV$3,2,$M$3+(ROW(A44)-1)*$M$4)="","",INDEX(Predictions_1!$A$2:$AWV$3,2,$M$3+(ROW(A44)-1)*$M$4))</f>
        <v/>
      </c>
      <c r="I47" s="330" t="str">
        <f>IF(INDEX(Predictions_1!$A$2:$AWV$3,2,$M$3+(ROW(A44)-1)*$M$4)="","",INDEX(Predictions_1!$A$2:$AWV$3,1,$M$3+(ROW(A44)-1)*$M$4))</f>
        <v/>
      </c>
      <c r="J47" s="328" t="str">
        <f t="shared" si="5"/>
        <v/>
      </c>
    </row>
    <row r="48" spans="2:10" x14ac:dyDescent="0.25">
      <c r="B48" s="323">
        <v>45</v>
      </c>
      <c r="C48" s="324" t="str">
        <f t="shared" si="2"/>
        <v/>
      </c>
      <c r="D48" s="325" t="str">
        <f t="shared" si="3"/>
        <v/>
      </c>
      <c r="E48" s="33"/>
      <c r="F48" s="33"/>
      <c r="G48" s="328" t="str">
        <f t="shared" si="4"/>
        <v/>
      </c>
      <c r="H48" s="329" t="str">
        <f>IF(INDEX(Predictions_1!$A$2:$AWV$3,2,$M$3+(ROW(A45)-1)*$M$4)="","",INDEX(Predictions_1!$A$2:$AWV$3,2,$M$3+(ROW(A45)-1)*$M$4))</f>
        <v/>
      </c>
      <c r="I48" s="330" t="str">
        <f>IF(INDEX(Predictions_1!$A$2:$AWV$3,2,$M$3+(ROW(A45)-1)*$M$4)="","",INDEX(Predictions_1!$A$2:$AWV$3,1,$M$3+(ROW(A45)-1)*$M$4))</f>
        <v/>
      </c>
      <c r="J48" s="328" t="str">
        <f t="shared" si="5"/>
        <v/>
      </c>
    </row>
    <row r="49" spans="2:10" x14ac:dyDescent="0.25">
      <c r="B49" s="323">
        <v>46</v>
      </c>
      <c r="C49" s="324" t="str">
        <f t="shared" si="2"/>
        <v/>
      </c>
      <c r="D49" s="325" t="str">
        <f t="shared" si="3"/>
        <v/>
      </c>
      <c r="E49" s="33"/>
      <c r="F49" s="33"/>
      <c r="G49" s="328" t="str">
        <f t="shared" si="4"/>
        <v/>
      </c>
      <c r="H49" s="329" t="str">
        <f>IF(INDEX(Predictions_1!$A$2:$AWV$3,2,$M$3+(ROW(A46)-1)*$M$4)="","",INDEX(Predictions_1!$A$2:$AWV$3,2,$M$3+(ROW(A46)-1)*$M$4))</f>
        <v/>
      </c>
      <c r="I49" s="330" t="str">
        <f>IF(INDEX(Predictions_1!$A$2:$AWV$3,2,$M$3+(ROW(A46)-1)*$M$4)="","",INDEX(Predictions_1!$A$2:$AWV$3,1,$M$3+(ROW(A46)-1)*$M$4))</f>
        <v/>
      </c>
      <c r="J49" s="328" t="str">
        <f t="shared" si="5"/>
        <v/>
      </c>
    </row>
    <row r="50" spans="2:10" x14ac:dyDescent="0.25">
      <c r="B50" s="323">
        <v>47</v>
      </c>
      <c r="C50" s="324" t="str">
        <f t="shared" si="2"/>
        <v/>
      </c>
      <c r="D50" s="325" t="str">
        <f t="shared" si="3"/>
        <v/>
      </c>
      <c r="E50" s="33"/>
      <c r="F50" s="33"/>
      <c r="G50" s="328" t="str">
        <f t="shared" si="4"/>
        <v/>
      </c>
      <c r="H50" s="329" t="str">
        <f>IF(INDEX(Predictions_1!$A$2:$AWV$3,2,$M$3+(ROW(A47)-1)*$M$4)="","",INDEX(Predictions_1!$A$2:$AWV$3,2,$M$3+(ROW(A47)-1)*$M$4))</f>
        <v/>
      </c>
      <c r="I50" s="330" t="str">
        <f>IF(INDEX(Predictions_1!$A$2:$AWV$3,2,$M$3+(ROW(A47)-1)*$M$4)="","",INDEX(Predictions_1!$A$2:$AWV$3,1,$M$3+(ROW(A47)-1)*$M$4))</f>
        <v/>
      </c>
      <c r="J50" s="328" t="str">
        <f t="shared" si="5"/>
        <v/>
      </c>
    </row>
    <row r="51" spans="2:10" x14ac:dyDescent="0.25">
      <c r="B51" s="323">
        <v>48</v>
      </c>
      <c r="C51" s="324" t="str">
        <f t="shared" si="2"/>
        <v/>
      </c>
      <c r="D51" s="325" t="str">
        <f t="shared" si="3"/>
        <v/>
      </c>
      <c r="E51" s="33"/>
      <c r="F51" s="33"/>
      <c r="G51" s="328" t="str">
        <f t="shared" si="4"/>
        <v/>
      </c>
      <c r="H51" s="329" t="str">
        <f>IF(INDEX(Predictions_1!$A$2:$AWV$3,2,$M$3+(ROW(A48)-1)*$M$4)="","",INDEX(Predictions_1!$A$2:$AWV$3,2,$M$3+(ROW(A48)-1)*$M$4))</f>
        <v/>
      </c>
      <c r="I51" s="330" t="str">
        <f>IF(INDEX(Predictions_1!$A$2:$AWV$3,2,$M$3+(ROW(A48)-1)*$M$4)="","",INDEX(Predictions_1!$A$2:$AWV$3,1,$M$3+(ROW(A48)-1)*$M$4))</f>
        <v/>
      </c>
      <c r="J51" s="328" t="str">
        <f t="shared" si="5"/>
        <v/>
      </c>
    </row>
    <row r="52" spans="2:10" x14ac:dyDescent="0.25">
      <c r="B52" s="323">
        <v>49</v>
      </c>
      <c r="C52" s="324" t="str">
        <f t="shared" si="2"/>
        <v/>
      </c>
      <c r="D52" s="325" t="str">
        <f t="shared" si="3"/>
        <v/>
      </c>
      <c r="E52" s="33"/>
      <c r="F52" s="33"/>
      <c r="G52" s="328" t="str">
        <f t="shared" si="4"/>
        <v/>
      </c>
      <c r="H52" s="329" t="str">
        <f>IF(INDEX(Predictions_1!$A$2:$AWV$3,2,$M$3+(ROW(A49)-1)*$M$4)="","",INDEX(Predictions_1!$A$2:$AWV$3,2,$M$3+(ROW(A49)-1)*$M$4))</f>
        <v/>
      </c>
      <c r="I52" s="330" t="str">
        <f>IF(INDEX(Predictions_1!$A$2:$AWV$3,2,$M$3+(ROW(A49)-1)*$M$4)="","",INDEX(Predictions_1!$A$2:$AWV$3,1,$M$3+(ROW(A49)-1)*$M$4))</f>
        <v/>
      </c>
      <c r="J52" s="328" t="str">
        <f t="shared" si="5"/>
        <v/>
      </c>
    </row>
    <row r="53" spans="2:10" x14ac:dyDescent="0.25">
      <c r="B53" s="323">
        <v>50</v>
      </c>
      <c r="C53" s="324" t="str">
        <f t="shared" si="2"/>
        <v/>
      </c>
      <c r="D53" s="325" t="str">
        <f t="shared" si="3"/>
        <v/>
      </c>
      <c r="E53" s="33"/>
      <c r="F53" s="33"/>
      <c r="G53" s="328" t="str">
        <f t="shared" si="4"/>
        <v/>
      </c>
      <c r="H53" s="329" t="str">
        <f>IF(INDEX(Predictions_1!$A$2:$AWV$3,2,$M$3+(ROW(A50)-1)*$M$4)="","",INDEX(Predictions_1!$A$2:$AWV$3,2,$M$3+(ROW(A50)-1)*$M$4))</f>
        <v/>
      </c>
      <c r="I53" s="330" t="str">
        <f>IF(INDEX(Predictions_1!$A$2:$AWV$3,2,$M$3+(ROW(A50)-1)*$M$4)="","",INDEX(Predictions_1!$A$2:$AWV$3,1,$M$3+(ROW(A50)-1)*$M$4))</f>
        <v/>
      </c>
      <c r="J53" s="328" t="str">
        <f t="shared" si="5"/>
        <v/>
      </c>
    </row>
    <row r="54" spans="2:10" x14ac:dyDescent="0.25">
      <c r="B54" s="323">
        <v>51</v>
      </c>
      <c r="C54" s="324" t="str">
        <f t="shared" si="2"/>
        <v/>
      </c>
      <c r="D54" s="325" t="str">
        <f t="shared" si="3"/>
        <v/>
      </c>
      <c r="E54" s="33"/>
      <c r="F54" s="33"/>
      <c r="G54" s="328" t="str">
        <f t="shared" si="4"/>
        <v/>
      </c>
      <c r="H54" s="329" t="str">
        <f>IF(INDEX(Predictions_1!$A$2:$AWV$3,2,$M$3+(ROW(A51)-1)*$M$4)="","",INDEX(Predictions_1!$A$2:$AWV$3,2,$M$3+(ROW(A51)-1)*$M$4))</f>
        <v/>
      </c>
      <c r="I54" s="330" t="str">
        <f>IF(INDEX(Predictions_1!$A$2:$AWV$3,2,$M$3+(ROW(A51)-1)*$M$4)="","",INDEX(Predictions_1!$A$2:$AWV$3,1,$M$3+(ROW(A51)-1)*$M$4))</f>
        <v/>
      </c>
      <c r="J54" s="328" t="str">
        <f t="shared" si="5"/>
        <v/>
      </c>
    </row>
    <row r="55" spans="2:10" x14ac:dyDescent="0.25">
      <c r="B55" s="323">
        <v>52</v>
      </c>
      <c r="C55" s="324" t="str">
        <f t="shared" si="2"/>
        <v/>
      </c>
      <c r="D55" s="325" t="str">
        <f t="shared" si="3"/>
        <v/>
      </c>
      <c r="E55" s="33"/>
      <c r="F55" s="33"/>
      <c r="G55" s="328" t="str">
        <f t="shared" si="4"/>
        <v/>
      </c>
      <c r="H55" s="329" t="str">
        <f>IF(INDEX(Predictions_1!$A$2:$AWV$3,2,$M$3+(ROW(A52)-1)*$M$4)="","",INDEX(Predictions_1!$A$2:$AWV$3,2,$M$3+(ROW(A52)-1)*$M$4))</f>
        <v/>
      </c>
      <c r="I55" s="330" t="str">
        <f>IF(INDEX(Predictions_1!$A$2:$AWV$3,2,$M$3+(ROW(A52)-1)*$M$4)="","",INDEX(Predictions_1!$A$2:$AWV$3,1,$M$3+(ROW(A52)-1)*$M$4))</f>
        <v/>
      </c>
      <c r="J55" s="328" t="str">
        <f t="shared" si="5"/>
        <v/>
      </c>
    </row>
    <row r="56" spans="2:10" x14ac:dyDescent="0.25">
      <c r="B56" s="323">
        <v>53</v>
      </c>
      <c r="C56" s="324" t="str">
        <f t="shared" si="2"/>
        <v/>
      </c>
      <c r="D56" s="325" t="str">
        <f t="shared" si="3"/>
        <v/>
      </c>
      <c r="E56" s="33"/>
      <c r="F56" s="33"/>
      <c r="G56" s="328" t="str">
        <f t="shared" si="4"/>
        <v/>
      </c>
      <c r="H56" s="329" t="str">
        <f>IF(INDEX(Predictions_1!$A$2:$AWV$3,2,$M$3+(ROW(A53)-1)*$M$4)="","",INDEX(Predictions_1!$A$2:$AWV$3,2,$M$3+(ROW(A53)-1)*$M$4))</f>
        <v/>
      </c>
      <c r="I56" s="330" t="str">
        <f>IF(INDEX(Predictions_1!$A$2:$AWV$3,2,$M$3+(ROW(A53)-1)*$M$4)="","",INDEX(Predictions_1!$A$2:$AWV$3,1,$M$3+(ROW(A53)-1)*$M$4))</f>
        <v/>
      </c>
      <c r="J56" s="328" t="str">
        <f t="shared" si="5"/>
        <v/>
      </c>
    </row>
    <row r="57" spans="2:10" x14ac:dyDescent="0.25">
      <c r="B57" s="323">
        <v>54</v>
      </c>
      <c r="C57" s="324" t="str">
        <f t="shared" si="2"/>
        <v/>
      </c>
      <c r="D57" s="325" t="str">
        <f t="shared" si="3"/>
        <v/>
      </c>
      <c r="E57" s="33"/>
      <c r="F57" s="33"/>
      <c r="G57" s="328" t="str">
        <f t="shared" si="4"/>
        <v/>
      </c>
      <c r="H57" s="329" t="str">
        <f>IF(INDEX(Predictions_1!$A$2:$AWV$3,2,$M$3+(ROW(A54)-1)*$M$4)="","",INDEX(Predictions_1!$A$2:$AWV$3,2,$M$3+(ROW(A54)-1)*$M$4))</f>
        <v/>
      </c>
      <c r="I57" s="330" t="str">
        <f>IF(INDEX(Predictions_1!$A$2:$AWV$3,2,$M$3+(ROW(A54)-1)*$M$4)="","",INDEX(Predictions_1!$A$2:$AWV$3,1,$M$3+(ROW(A54)-1)*$M$4))</f>
        <v/>
      </c>
      <c r="J57" s="328" t="str">
        <f t="shared" si="5"/>
        <v/>
      </c>
    </row>
    <row r="58" spans="2:10" x14ac:dyDescent="0.25">
      <c r="B58" s="323">
        <v>55</v>
      </c>
      <c r="C58" s="324" t="str">
        <f t="shared" si="2"/>
        <v/>
      </c>
      <c r="D58" s="325" t="str">
        <f t="shared" si="3"/>
        <v/>
      </c>
      <c r="E58" s="33"/>
      <c r="F58" s="33"/>
      <c r="G58" s="328" t="str">
        <f t="shared" si="4"/>
        <v/>
      </c>
      <c r="H58" s="329" t="str">
        <f>IF(INDEX(Predictions_1!$A$2:$AWV$3,2,$M$3+(ROW(A55)-1)*$M$4)="","",INDEX(Predictions_1!$A$2:$AWV$3,2,$M$3+(ROW(A55)-1)*$M$4))</f>
        <v/>
      </c>
      <c r="I58" s="330" t="str">
        <f>IF(INDEX(Predictions_1!$A$2:$AWV$3,2,$M$3+(ROW(A55)-1)*$M$4)="","",INDEX(Predictions_1!$A$2:$AWV$3,1,$M$3+(ROW(A55)-1)*$M$4))</f>
        <v/>
      </c>
      <c r="J58" s="328" t="str">
        <f t="shared" si="5"/>
        <v/>
      </c>
    </row>
    <row r="59" spans="2:10" x14ac:dyDescent="0.25">
      <c r="B59" s="323">
        <v>56</v>
      </c>
      <c r="C59" s="324" t="str">
        <f t="shared" si="2"/>
        <v/>
      </c>
      <c r="D59" s="325" t="str">
        <f t="shared" si="3"/>
        <v/>
      </c>
      <c r="E59" s="33"/>
      <c r="F59" s="33"/>
      <c r="G59" s="328" t="str">
        <f t="shared" si="4"/>
        <v/>
      </c>
      <c r="H59" s="329" t="str">
        <f>IF(INDEX(Predictions_1!$A$2:$AWV$3,2,$M$3+(ROW(A56)-1)*$M$4)="","",INDEX(Predictions_1!$A$2:$AWV$3,2,$M$3+(ROW(A56)-1)*$M$4))</f>
        <v/>
      </c>
      <c r="I59" s="330" t="str">
        <f>IF(INDEX(Predictions_1!$A$2:$AWV$3,2,$M$3+(ROW(A56)-1)*$M$4)="","",INDEX(Predictions_1!$A$2:$AWV$3,1,$M$3+(ROW(A56)-1)*$M$4))</f>
        <v/>
      </c>
      <c r="J59" s="328" t="str">
        <f t="shared" si="5"/>
        <v/>
      </c>
    </row>
    <row r="60" spans="2:10" x14ac:dyDescent="0.25">
      <c r="B60" s="323">
        <v>57</v>
      </c>
      <c r="C60" s="324" t="str">
        <f t="shared" si="2"/>
        <v/>
      </c>
      <c r="D60" s="325" t="str">
        <f t="shared" si="3"/>
        <v/>
      </c>
      <c r="E60" s="33"/>
      <c r="F60" s="33"/>
      <c r="G60" s="328" t="str">
        <f t="shared" si="4"/>
        <v/>
      </c>
      <c r="H60" s="329" t="str">
        <f>IF(INDEX(Predictions_1!$A$2:$AWV$3,2,$M$3+(ROW(A57)-1)*$M$4)="","",INDEX(Predictions_1!$A$2:$AWV$3,2,$M$3+(ROW(A57)-1)*$M$4))</f>
        <v/>
      </c>
      <c r="I60" s="330" t="str">
        <f>IF(INDEX(Predictions_1!$A$2:$AWV$3,2,$M$3+(ROW(A57)-1)*$M$4)="","",INDEX(Predictions_1!$A$2:$AWV$3,1,$M$3+(ROW(A57)-1)*$M$4))</f>
        <v/>
      </c>
      <c r="J60" s="328" t="str">
        <f t="shared" si="5"/>
        <v/>
      </c>
    </row>
    <row r="61" spans="2:10" x14ac:dyDescent="0.25">
      <c r="B61" s="323">
        <v>58</v>
      </c>
      <c r="C61" s="324" t="str">
        <f t="shared" si="2"/>
        <v/>
      </c>
      <c r="D61" s="325" t="str">
        <f t="shared" si="3"/>
        <v/>
      </c>
      <c r="E61" s="33"/>
      <c r="F61" s="33"/>
      <c r="G61" s="328" t="str">
        <f t="shared" si="4"/>
        <v/>
      </c>
      <c r="H61" s="329" t="str">
        <f>IF(INDEX(Predictions_1!$A$2:$AWV$3,2,$M$3+(ROW(A58)-1)*$M$4)="","",INDEX(Predictions_1!$A$2:$AWV$3,2,$M$3+(ROW(A58)-1)*$M$4))</f>
        <v/>
      </c>
      <c r="I61" s="330" t="str">
        <f>IF(INDEX(Predictions_1!$A$2:$AWV$3,2,$M$3+(ROW(A58)-1)*$M$4)="","",INDEX(Predictions_1!$A$2:$AWV$3,1,$M$3+(ROW(A58)-1)*$M$4))</f>
        <v/>
      </c>
      <c r="J61" s="328" t="str">
        <f t="shared" si="5"/>
        <v/>
      </c>
    </row>
    <row r="62" spans="2:10" x14ac:dyDescent="0.25">
      <c r="B62" s="323">
        <v>59</v>
      </c>
      <c r="C62" s="324" t="str">
        <f t="shared" si="2"/>
        <v/>
      </c>
      <c r="D62" s="325" t="str">
        <f t="shared" si="3"/>
        <v/>
      </c>
      <c r="E62" s="33"/>
      <c r="F62" s="33"/>
      <c r="G62" s="328" t="str">
        <f t="shared" si="4"/>
        <v/>
      </c>
      <c r="H62" s="329" t="str">
        <f>IF(INDEX(Predictions_1!$A$2:$AWV$3,2,$M$3+(ROW(A59)-1)*$M$4)="","",INDEX(Predictions_1!$A$2:$AWV$3,2,$M$3+(ROW(A59)-1)*$M$4))</f>
        <v/>
      </c>
      <c r="I62" s="330" t="str">
        <f>IF(INDEX(Predictions_1!$A$2:$AWV$3,2,$M$3+(ROW(A59)-1)*$M$4)="","",INDEX(Predictions_1!$A$2:$AWV$3,1,$M$3+(ROW(A59)-1)*$M$4))</f>
        <v/>
      </c>
      <c r="J62" s="328" t="str">
        <f t="shared" si="5"/>
        <v/>
      </c>
    </row>
    <row r="63" spans="2:10" x14ac:dyDescent="0.25">
      <c r="B63" s="323">
        <v>60</v>
      </c>
      <c r="C63" s="324" t="str">
        <f t="shared" si="2"/>
        <v/>
      </c>
      <c r="D63" s="325" t="str">
        <f t="shared" si="3"/>
        <v/>
      </c>
      <c r="E63" s="33"/>
      <c r="F63" s="33"/>
      <c r="G63" s="328" t="str">
        <f t="shared" si="4"/>
        <v/>
      </c>
      <c r="H63" s="329" t="str">
        <f>IF(INDEX(Predictions_1!$A$2:$AWV$3,2,$M$3+(ROW(A60)-1)*$M$4)="","",INDEX(Predictions_1!$A$2:$AWV$3,2,$M$3+(ROW(A60)-1)*$M$4))</f>
        <v/>
      </c>
      <c r="I63" s="330" t="str">
        <f>IF(INDEX(Predictions_1!$A$2:$AWV$3,2,$M$3+(ROW(A60)-1)*$M$4)="","",INDEX(Predictions_1!$A$2:$AWV$3,1,$M$3+(ROW(A60)-1)*$M$4))</f>
        <v/>
      </c>
      <c r="J63" s="328" t="str">
        <f t="shared" si="5"/>
        <v/>
      </c>
    </row>
    <row r="64" spans="2:10" x14ac:dyDescent="0.25">
      <c r="B64" s="323">
        <v>61</v>
      </c>
      <c r="C64" s="324" t="str">
        <f t="shared" si="2"/>
        <v/>
      </c>
      <c r="D64" s="325" t="str">
        <f t="shared" si="3"/>
        <v/>
      </c>
      <c r="E64" s="33"/>
      <c r="F64" s="33"/>
      <c r="G64" s="328" t="str">
        <f t="shared" si="4"/>
        <v/>
      </c>
      <c r="H64" s="329" t="str">
        <f>IF(INDEX(Predictions_1!$A$2:$AWV$3,2,$M$3+(ROW(A61)-1)*$M$4)="","",INDEX(Predictions_1!$A$2:$AWV$3,2,$M$3+(ROW(A61)-1)*$M$4))</f>
        <v/>
      </c>
      <c r="I64" s="330" t="str">
        <f>IF(INDEX(Predictions_1!$A$2:$AWV$3,2,$M$3+(ROW(A61)-1)*$M$4)="","",INDEX(Predictions_1!$A$2:$AWV$3,1,$M$3+(ROW(A61)-1)*$M$4))</f>
        <v/>
      </c>
      <c r="J64" s="328" t="str">
        <f t="shared" si="5"/>
        <v/>
      </c>
    </row>
    <row r="65" spans="2:10" x14ac:dyDescent="0.25">
      <c r="B65" s="323">
        <v>62</v>
      </c>
      <c r="C65" s="324" t="str">
        <f t="shared" si="2"/>
        <v/>
      </c>
      <c r="D65" s="325" t="str">
        <f t="shared" si="3"/>
        <v/>
      </c>
      <c r="E65" s="33"/>
      <c r="F65" s="33"/>
      <c r="G65" s="328" t="str">
        <f t="shared" si="4"/>
        <v/>
      </c>
      <c r="H65" s="329" t="str">
        <f>IF(INDEX(Predictions_1!$A$2:$AWV$3,2,$M$3+(ROW(A62)-1)*$M$4)="","",INDEX(Predictions_1!$A$2:$AWV$3,2,$M$3+(ROW(A62)-1)*$M$4))</f>
        <v/>
      </c>
      <c r="I65" s="330" t="str">
        <f>IF(INDEX(Predictions_1!$A$2:$AWV$3,2,$M$3+(ROW(A62)-1)*$M$4)="","",INDEX(Predictions_1!$A$2:$AWV$3,1,$M$3+(ROW(A62)-1)*$M$4))</f>
        <v/>
      </c>
      <c r="J65" s="328" t="str">
        <f t="shared" si="5"/>
        <v/>
      </c>
    </row>
    <row r="66" spans="2:10" x14ac:dyDescent="0.25">
      <c r="B66" s="323">
        <v>63</v>
      </c>
      <c r="C66" s="324" t="str">
        <f t="shared" si="2"/>
        <v/>
      </c>
      <c r="D66" s="325" t="str">
        <f t="shared" si="3"/>
        <v/>
      </c>
      <c r="E66" s="33"/>
      <c r="F66" s="33"/>
      <c r="G66" s="328" t="str">
        <f t="shared" si="4"/>
        <v/>
      </c>
      <c r="H66" s="329" t="str">
        <f>IF(INDEX(Predictions_1!$A$2:$AWV$3,2,$M$3+(ROW(A63)-1)*$M$4)="","",INDEX(Predictions_1!$A$2:$AWV$3,2,$M$3+(ROW(A63)-1)*$M$4))</f>
        <v/>
      </c>
      <c r="I66" s="330" t="str">
        <f>IF(INDEX(Predictions_1!$A$2:$AWV$3,2,$M$3+(ROW(A63)-1)*$M$4)="","",INDEX(Predictions_1!$A$2:$AWV$3,1,$M$3+(ROW(A63)-1)*$M$4))</f>
        <v/>
      </c>
      <c r="J66" s="328" t="str">
        <f t="shared" si="5"/>
        <v/>
      </c>
    </row>
    <row r="67" spans="2:10" x14ac:dyDescent="0.25">
      <c r="B67" s="323">
        <v>64</v>
      </c>
      <c r="C67" s="324" t="str">
        <f t="shared" si="2"/>
        <v/>
      </c>
      <c r="D67" s="325" t="str">
        <f t="shared" si="3"/>
        <v/>
      </c>
      <c r="E67" s="33"/>
      <c r="F67" s="33"/>
      <c r="G67" s="328" t="str">
        <f t="shared" si="4"/>
        <v/>
      </c>
      <c r="H67" s="329" t="str">
        <f>IF(INDEX(Predictions_1!$A$2:$AWV$3,2,$M$3+(ROW(A64)-1)*$M$4)="","",INDEX(Predictions_1!$A$2:$AWV$3,2,$M$3+(ROW(A64)-1)*$M$4))</f>
        <v/>
      </c>
      <c r="I67" s="330" t="str">
        <f>IF(INDEX(Predictions_1!$A$2:$AWV$3,2,$M$3+(ROW(A64)-1)*$M$4)="","",INDEX(Predictions_1!$A$2:$AWV$3,1,$M$3+(ROW(A64)-1)*$M$4))</f>
        <v/>
      </c>
      <c r="J67" s="328" t="str">
        <f t="shared" si="5"/>
        <v/>
      </c>
    </row>
    <row r="68" spans="2:10" x14ac:dyDescent="0.25">
      <c r="B68" s="323">
        <v>65</v>
      </c>
      <c r="C68" s="324" t="str">
        <f t="shared" si="2"/>
        <v/>
      </c>
      <c r="D68" s="325" t="str">
        <f t="shared" si="3"/>
        <v/>
      </c>
      <c r="E68" s="33"/>
      <c r="F68" s="33"/>
      <c r="G68" s="328" t="str">
        <f t="shared" ref="G68:G103" si="6">IF(J68="","",RANK(J68,$J$4:$J$103,1))</f>
        <v/>
      </c>
      <c r="H68" s="329" t="str">
        <f>IF(INDEX(Predictions_1!$A$2:$AWV$3,2,$M$3+(ROW(A65)-1)*$M$4)="","",INDEX(Predictions_1!$A$2:$AWV$3,2,$M$3+(ROW(A65)-1)*$M$4))</f>
        <v/>
      </c>
      <c r="I68" s="330" t="str">
        <f>IF(INDEX(Predictions_1!$A$2:$AWV$3,2,$M$3+(ROW(A65)-1)*$M$4)="","",INDEX(Predictions_1!$A$2:$AWV$3,1,$M$3+(ROW(A65)-1)*$M$4))</f>
        <v/>
      </c>
      <c r="J68" s="328" t="str">
        <f t="shared" ref="J68:J99" si="7">IF(I68="","",RANK(I68,$I$4:$I$103,0)+ROW()*0.001)</f>
        <v/>
      </c>
    </row>
    <row r="69" spans="2:10" x14ac:dyDescent="0.25">
      <c r="B69" s="323">
        <v>66</v>
      </c>
      <c r="C69" s="324" t="str">
        <f t="shared" ref="C69:C102" si="8">IFERROR(VLOOKUP(B69,$G$4:$H$103,2,0),"")</f>
        <v/>
      </c>
      <c r="D69" s="325" t="str">
        <f t="shared" ref="D69:D102" si="9">IFERROR(VLOOKUP(B69,$G$4:$I$103,3,0),"")</f>
        <v/>
      </c>
      <c r="E69" s="33"/>
      <c r="F69" s="33"/>
      <c r="G69" s="328" t="str">
        <f t="shared" si="6"/>
        <v/>
      </c>
      <c r="H69" s="329" t="str">
        <f>IF(INDEX(Predictions_1!$A$2:$AWV$3,2,$M$3+(ROW(A66)-1)*$M$4)="","",INDEX(Predictions_1!$A$2:$AWV$3,2,$M$3+(ROW(A66)-1)*$M$4))</f>
        <v/>
      </c>
      <c r="I69" s="330" t="str">
        <f>IF(INDEX(Predictions_1!$A$2:$AWV$3,2,$M$3+(ROW(A66)-1)*$M$4)="","",INDEX(Predictions_1!$A$2:$AWV$3,1,$M$3+(ROW(A66)-1)*$M$4))</f>
        <v/>
      </c>
      <c r="J69" s="328" t="str">
        <f t="shared" si="7"/>
        <v/>
      </c>
    </row>
    <row r="70" spans="2:10" x14ac:dyDescent="0.25">
      <c r="B70" s="323">
        <v>67</v>
      </c>
      <c r="C70" s="324" t="str">
        <f t="shared" si="8"/>
        <v/>
      </c>
      <c r="D70" s="325" t="str">
        <f t="shared" si="9"/>
        <v/>
      </c>
      <c r="E70" s="33"/>
      <c r="F70" s="33"/>
      <c r="G70" s="328" t="str">
        <f t="shared" si="6"/>
        <v/>
      </c>
      <c r="H70" s="329" t="str">
        <f>IF(INDEX(Predictions_1!$A$2:$AWV$3,2,$M$3+(ROW(A67)-1)*$M$4)="","",INDEX(Predictions_1!$A$2:$AWV$3,2,$M$3+(ROW(A67)-1)*$M$4))</f>
        <v/>
      </c>
      <c r="I70" s="330" t="str">
        <f>IF(INDEX(Predictions_1!$A$2:$AWV$3,2,$M$3+(ROW(A67)-1)*$M$4)="","",INDEX(Predictions_1!$A$2:$AWV$3,1,$M$3+(ROW(A67)-1)*$M$4))</f>
        <v/>
      </c>
      <c r="J70" s="328" t="str">
        <f t="shared" si="7"/>
        <v/>
      </c>
    </row>
    <row r="71" spans="2:10" x14ac:dyDescent="0.25">
      <c r="B71" s="323">
        <v>68</v>
      </c>
      <c r="C71" s="324" t="str">
        <f t="shared" si="8"/>
        <v/>
      </c>
      <c r="D71" s="325" t="str">
        <f t="shared" si="9"/>
        <v/>
      </c>
      <c r="E71" s="33"/>
      <c r="F71" s="33"/>
      <c r="G71" s="328" t="str">
        <f t="shared" si="6"/>
        <v/>
      </c>
      <c r="H71" s="329" t="str">
        <f>IF(INDEX(Predictions_1!$A$2:$AWV$3,2,$M$3+(ROW(A68)-1)*$M$4)="","",INDEX(Predictions_1!$A$2:$AWV$3,2,$M$3+(ROW(A68)-1)*$M$4))</f>
        <v/>
      </c>
      <c r="I71" s="330" t="str">
        <f>IF(INDEX(Predictions_1!$A$2:$AWV$3,2,$M$3+(ROW(A68)-1)*$M$4)="","",INDEX(Predictions_1!$A$2:$AWV$3,1,$M$3+(ROW(A68)-1)*$M$4))</f>
        <v/>
      </c>
      <c r="J71" s="328" t="str">
        <f t="shared" si="7"/>
        <v/>
      </c>
    </row>
    <row r="72" spans="2:10" x14ac:dyDescent="0.25">
      <c r="B72" s="323">
        <v>69</v>
      </c>
      <c r="C72" s="324" t="str">
        <f t="shared" si="8"/>
        <v/>
      </c>
      <c r="D72" s="325" t="str">
        <f t="shared" si="9"/>
        <v/>
      </c>
      <c r="E72" s="33"/>
      <c r="F72" s="33"/>
      <c r="G72" s="328" t="str">
        <f t="shared" si="6"/>
        <v/>
      </c>
      <c r="H72" s="329" t="str">
        <f>IF(INDEX(Predictions_1!$A$2:$AWV$3,2,$M$3+(ROW(A69)-1)*$M$4)="","",INDEX(Predictions_1!$A$2:$AWV$3,2,$M$3+(ROW(A69)-1)*$M$4))</f>
        <v/>
      </c>
      <c r="I72" s="330" t="str">
        <f>IF(INDEX(Predictions_1!$A$2:$AWV$3,2,$M$3+(ROW(A69)-1)*$M$4)="","",INDEX(Predictions_1!$A$2:$AWV$3,1,$M$3+(ROW(A69)-1)*$M$4))</f>
        <v/>
      </c>
      <c r="J72" s="328" t="str">
        <f t="shared" si="7"/>
        <v/>
      </c>
    </row>
    <row r="73" spans="2:10" x14ac:dyDescent="0.25">
      <c r="B73" s="323">
        <v>70</v>
      </c>
      <c r="C73" s="324" t="str">
        <f t="shared" si="8"/>
        <v/>
      </c>
      <c r="D73" s="325" t="str">
        <f t="shared" si="9"/>
        <v/>
      </c>
      <c r="E73" s="33"/>
      <c r="F73" s="33"/>
      <c r="G73" s="328" t="str">
        <f t="shared" si="6"/>
        <v/>
      </c>
      <c r="H73" s="329" t="str">
        <f>IF(INDEX(Predictions_1!$A$2:$AWV$3,2,$M$3+(ROW(A70)-1)*$M$4)="","",INDEX(Predictions_1!$A$2:$AWV$3,2,$M$3+(ROW(A70)-1)*$M$4))</f>
        <v/>
      </c>
      <c r="I73" s="330" t="str">
        <f>IF(INDEX(Predictions_1!$A$2:$AWV$3,2,$M$3+(ROW(A70)-1)*$M$4)="","",INDEX(Predictions_1!$A$2:$AWV$3,1,$M$3+(ROW(A70)-1)*$M$4))</f>
        <v/>
      </c>
      <c r="J73" s="328" t="str">
        <f t="shared" si="7"/>
        <v/>
      </c>
    </row>
    <row r="74" spans="2:10" x14ac:dyDescent="0.25">
      <c r="B74" s="323">
        <v>71</v>
      </c>
      <c r="C74" s="324" t="str">
        <f t="shared" si="8"/>
        <v/>
      </c>
      <c r="D74" s="325" t="str">
        <f t="shared" si="9"/>
        <v/>
      </c>
      <c r="E74" s="33"/>
      <c r="F74" s="33"/>
      <c r="G74" s="328" t="str">
        <f t="shared" si="6"/>
        <v/>
      </c>
      <c r="H74" s="329" t="str">
        <f>IF(INDEX(Predictions_1!$A$2:$AWV$3,2,$M$3+(ROW(A71)-1)*$M$4)="","",INDEX(Predictions_1!$A$2:$AWV$3,2,$M$3+(ROW(A71)-1)*$M$4))</f>
        <v/>
      </c>
      <c r="I74" s="330" t="str">
        <f>IF(INDEX(Predictions_1!$A$2:$AWV$3,2,$M$3+(ROW(A71)-1)*$M$4)="","",INDEX(Predictions_1!$A$2:$AWV$3,1,$M$3+(ROW(A71)-1)*$M$4))</f>
        <v/>
      </c>
      <c r="J74" s="328" t="str">
        <f t="shared" si="7"/>
        <v/>
      </c>
    </row>
    <row r="75" spans="2:10" x14ac:dyDescent="0.25">
      <c r="B75" s="323">
        <v>72</v>
      </c>
      <c r="C75" s="324" t="str">
        <f t="shared" si="8"/>
        <v/>
      </c>
      <c r="D75" s="325" t="str">
        <f t="shared" si="9"/>
        <v/>
      </c>
      <c r="E75" s="33"/>
      <c r="F75" s="33"/>
      <c r="G75" s="328" t="str">
        <f t="shared" si="6"/>
        <v/>
      </c>
      <c r="H75" s="329" t="str">
        <f>IF(INDEX(Predictions_1!$A$2:$AWV$3,2,$M$3+(ROW(A72)-1)*$M$4)="","",INDEX(Predictions_1!$A$2:$AWV$3,2,$M$3+(ROW(A72)-1)*$M$4))</f>
        <v/>
      </c>
      <c r="I75" s="330" t="str">
        <f>IF(INDEX(Predictions_1!$A$2:$AWV$3,2,$M$3+(ROW(A72)-1)*$M$4)="","",INDEX(Predictions_1!$A$2:$AWV$3,1,$M$3+(ROW(A72)-1)*$M$4))</f>
        <v/>
      </c>
      <c r="J75" s="328" t="str">
        <f t="shared" si="7"/>
        <v/>
      </c>
    </row>
    <row r="76" spans="2:10" x14ac:dyDescent="0.25">
      <c r="B76" s="323">
        <v>73</v>
      </c>
      <c r="C76" s="324" t="str">
        <f t="shared" si="8"/>
        <v/>
      </c>
      <c r="D76" s="325" t="str">
        <f t="shared" si="9"/>
        <v/>
      </c>
      <c r="E76" s="33"/>
      <c r="F76" s="33"/>
      <c r="G76" s="328" t="str">
        <f t="shared" si="6"/>
        <v/>
      </c>
      <c r="H76" s="329" t="str">
        <f>IF(INDEX(Predictions_1!$A$2:$AWV$3,2,$M$3+(ROW(A73)-1)*$M$4)="","",INDEX(Predictions_1!$A$2:$AWV$3,2,$M$3+(ROW(A73)-1)*$M$4))</f>
        <v/>
      </c>
      <c r="I76" s="330" t="str">
        <f>IF(INDEX(Predictions_1!$A$2:$AWV$3,2,$M$3+(ROW(A73)-1)*$M$4)="","",INDEX(Predictions_1!$A$2:$AWV$3,1,$M$3+(ROW(A73)-1)*$M$4))</f>
        <v/>
      </c>
      <c r="J76" s="328" t="str">
        <f t="shared" si="7"/>
        <v/>
      </c>
    </row>
    <row r="77" spans="2:10" x14ac:dyDescent="0.25">
      <c r="B77" s="323">
        <v>74</v>
      </c>
      <c r="C77" s="324" t="str">
        <f t="shared" si="8"/>
        <v/>
      </c>
      <c r="D77" s="325" t="str">
        <f t="shared" si="9"/>
        <v/>
      </c>
      <c r="E77" s="33"/>
      <c r="F77" s="33"/>
      <c r="G77" s="328" t="str">
        <f t="shared" si="6"/>
        <v/>
      </c>
      <c r="H77" s="329" t="str">
        <f>IF(INDEX(Predictions_1!$A$2:$AWV$3,2,$M$3+(ROW(A74)-1)*$M$4)="","",INDEX(Predictions_1!$A$2:$AWV$3,2,$M$3+(ROW(A74)-1)*$M$4))</f>
        <v/>
      </c>
      <c r="I77" s="330" t="str">
        <f>IF(INDEX(Predictions_1!$A$2:$AWV$3,2,$M$3+(ROW(A74)-1)*$M$4)="","",INDEX(Predictions_1!$A$2:$AWV$3,1,$M$3+(ROW(A74)-1)*$M$4))</f>
        <v/>
      </c>
      <c r="J77" s="328" t="str">
        <f t="shared" si="7"/>
        <v/>
      </c>
    </row>
    <row r="78" spans="2:10" x14ac:dyDescent="0.25">
      <c r="B78" s="323">
        <v>75</v>
      </c>
      <c r="C78" s="324" t="str">
        <f t="shared" si="8"/>
        <v/>
      </c>
      <c r="D78" s="325" t="str">
        <f t="shared" si="9"/>
        <v/>
      </c>
      <c r="E78" s="33"/>
      <c r="F78" s="33"/>
      <c r="G78" s="328" t="str">
        <f t="shared" si="6"/>
        <v/>
      </c>
      <c r="H78" s="329" t="str">
        <f>IF(INDEX(Predictions_1!$A$2:$AWV$3,2,$M$3+(ROW(A75)-1)*$M$4)="","",INDEX(Predictions_1!$A$2:$AWV$3,2,$M$3+(ROW(A75)-1)*$M$4))</f>
        <v/>
      </c>
      <c r="I78" s="330" t="str">
        <f>IF(INDEX(Predictions_1!$A$2:$AWV$3,2,$M$3+(ROW(A75)-1)*$M$4)="","",INDEX(Predictions_1!$A$2:$AWV$3,1,$M$3+(ROW(A75)-1)*$M$4))</f>
        <v/>
      </c>
      <c r="J78" s="328" t="str">
        <f t="shared" si="7"/>
        <v/>
      </c>
    </row>
    <row r="79" spans="2:10" x14ac:dyDescent="0.25">
      <c r="B79" s="323">
        <v>76</v>
      </c>
      <c r="C79" s="324" t="str">
        <f t="shared" si="8"/>
        <v/>
      </c>
      <c r="D79" s="325" t="str">
        <f t="shared" si="9"/>
        <v/>
      </c>
      <c r="E79" s="33"/>
      <c r="F79" s="33"/>
      <c r="G79" s="328" t="str">
        <f t="shared" si="6"/>
        <v/>
      </c>
      <c r="H79" s="329" t="str">
        <f>IF(INDEX(Predictions_1!$A$2:$AWV$3,2,$M$3+(ROW(A76)-1)*$M$4)="","",INDEX(Predictions_1!$A$2:$AWV$3,2,$M$3+(ROW(A76)-1)*$M$4))</f>
        <v/>
      </c>
      <c r="I79" s="330" t="str">
        <f>IF(INDEX(Predictions_1!$A$2:$AWV$3,2,$M$3+(ROW(A76)-1)*$M$4)="","",INDEX(Predictions_1!$A$2:$AWV$3,1,$M$3+(ROW(A76)-1)*$M$4))</f>
        <v/>
      </c>
      <c r="J79" s="328" t="str">
        <f t="shared" si="7"/>
        <v/>
      </c>
    </row>
    <row r="80" spans="2:10" x14ac:dyDescent="0.25">
      <c r="B80" s="323">
        <v>77</v>
      </c>
      <c r="C80" s="324" t="str">
        <f t="shared" si="8"/>
        <v/>
      </c>
      <c r="D80" s="325" t="str">
        <f t="shared" si="9"/>
        <v/>
      </c>
      <c r="E80" s="33"/>
      <c r="F80" s="33"/>
      <c r="G80" s="328" t="str">
        <f t="shared" si="6"/>
        <v/>
      </c>
      <c r="H80" s="329" t="str">
        <f>IF(INDEX(Predictions_1!$A$2:$AWV$3,2,$M$3+(ROW(A77)-1)*$M$4)="","",INDEX(Predictions_1!$A$2:$AWV$3,2,$M$3+(ROW(A77)-1)*$M$4))</f>
        <v/>
      </c>
      <c r="I80" s="330" t="str">
        <f>IF(INDEX(Predictions_1!$A$2:$AWV$3,2,$M$3+(ROW(A77)-1)*$M$4)="","",INDEX(Predictions_1!$A$2:$AWV$3,1,$M$3+(ROW(A77)-1)*$M$4))</f>
        <v/>
      </c>
      <c r="J80" s="328" t="str">
        <f t="shared" si="7"/>
        <v/>
      </c>
    </row>
    <row r="81" spans="2:10" x14ac:dyDescent="0.25">
      <c r="B81" s="323">
        <v>78</v>
      </c>
      <c r="C81" s="324" t="str">
        <f t="shared" si="8"/>
        <v/>
      </c>
      <c r="D81" s="325" t="str">
        <f t="shared" si="9"/>
        <v/>
      </c>
      <c r="E81" s="33"/>
      <c r="F81" s="33"/>
      <c r="G81" s="328" t="str">
        <f t="shared" si="6"/>
        <v/>
      </c>
      <c r="H81" s="329" t="str">
        <f>IF(INDEX(Predictions_1!$A$2:$AWV$3,2,$M$3+(ROW(A78)-1)*$M$4)="","",INDEX(Predictions_1!$A$2:$AWV$3,2,$M$3+(ROW(A78)-1)*$M$4))</f>
        <v/>
      </c>
      <c r="I81" s="330" t="str">
        <f>IF(INDEX(Predictions_1!$A$2:$AWV$3,2,$M$3+(ROW(A78)-1)*$M$4)="","",INDEX(Predictions_1!$A$2:$AWV$3,1,$M$3+(ROW(A78)-1)*$M$4))</f>
        <v/>
      </c>
      <c r="J81" s="328" t="str">
        <f t="shared" si="7"/>
        <v/>
      </c>
    </row>
    <row r="82" spans="2:10" x14ac:dyDescent="0.25">
      <c r="B82" s="323">
        <v>79</v>
      </c>
      <c r="C82" s="324" t="str">
        <f t="shared" si="8"/>
        <v/>
      </c>
      <c r="D82" s="325" t="str">
        <f t="shared" si="9"/>
        <v/>
      </c>
      <c r="E82" s="33"/>
      <c r="F82" s="33"/>
      <c r="G82" s="328" t="str">
        <f t="shared" si="6"/>
        <v/>
      </c>
      <c r="H82" s="329" t="str">
        <f>IF(INDEX(Predictions_1!$A$2:$AWV$3,2,$M$3+(ROW(A79)-1)*$M$4)="","",INDEX(Predictions_1!$A$2:$AWV$3,2,$M$3+(ROW(A79)-1)*$M$4))</f>
        <v/>
      </c>
      <c r="I82" s="330" t="str">
        <f>IF(INDEX(Predictions_1!$A$2:$AWV$3,2,$M$3+(ROW(A79)-1)*$M$4)="","",INDEX(Predictions_1!$A$2:$AWV$3,1,$M$3+(ROW(A79)-1)*$M$4))</f>
        <v/>
      </c>
      <c r="J82" s="328" t="str">
        <f t="shared" si="7"/>
        <v/>
      </c>
    </row>
    <row r="83" spans="2:10" x14ac:dyDescent="0.25">
      <c r="B83" s="323">
        <v>80</v>
      </c>
      <c r="C83" s="324" t="str">
        <f t="shared" si="8"/>
        <v/>
      </c>
      <c r="D83" s="325" t="str">
        <f t="shared" si="9"/>
        <v/>
      </c>
      <c r="E83" s="33"/>
      <c r="F83" s="33"/>
      <c r="G83" s="328" t="str">
        <f t="shared" si="6"/>
        <v/>
      </c>
      <c r="H83" s="329" t="str">
        <f>IF(INDEX(Predictions_1!$A$2:$AWV$3,2,$M$3+(ROW(A80)-1)*$M$4)="","",INDEX(Predictions_1!$A$2:$AWV$3,2,$M$3+(ROW(A80)-1)*$M$4))</f>
        <v/>
      </c>
      <c r="I83" s="330" t="str">
        <f>IF(INDEX(Predictions_1!$A$2:$AWV$3,2,$M$3+(ROW(A80)-1)*$M$4)="","",INDEX(Predictions_1!$A$2:$AWV$3,1,$M$3+(ROW(A80)-1)*$M$4))</f>
        <v/>
      </c>
      <c r="J83" s="328" t="str">
        <f t="shared" si="7"/>
        <v/>
      </c>
    </row>
    <row r="84" spans="2:10" x14ac:dyDescent="0.25">
      <c r="B84" s="323">
        <v>81</v>
      </c>
      <c r="C84" s="324" t="str">
        <f t="shared" si="8"/>
        <v/>
      </c>
      <c r="D84" s="325" t="str">
        <f t="shared" si="9"/>
        <v/>
      </c>
      <c r="E84" s="33"/>
      <c r="F84" s="33"/>
      <c r="G84" s="328" t="str">
        <f t="shared" si="6"/>
        <v/>
      </c>
      <c r="H84" s="329" t="str">
        <f>IF(INDEX(Predictions_1!$A$2:$AWV$3,2,$M$3+(ROW(A81)-1)*$M$4)="","",INDEX(Predictions_1!$A$2:$AWV$3,2,$M$3+(ROW(A81)-1)*$M$4))</f>
        <v/>
      </c>
      <c r="I84" s="330" t="str">
        <f>IF(INDEX(Predictions_1!$A$2:$AWV$3,2,$M$3+(ROW(A81)-1)*$M$4)="","",INDEX(Predictions_1!$A$2:$AWV$3,1,$M$3+(ROW(A81)-1)*$M$4))</f>
        <v/>
      </c>
      <c r="J84" s="328" t="str">
        <f t="shared" si="7"/>
        <v/>
      </c>
    </row>
    <row r="85" spans="2:10" x14ac:dyDescent="0.25">
      <c r="B85" s="323">
        <v>82</v>
      </c>
      <c r="C85" s="324" t="str">
        <f t="shared" si="8"/>
        <v/>
      </c>
      <c r="D85" s="325" t="str">
        <f t="shared" si="9"/>
        <v/>
      </c>
      <c r="E85" s="33"/>
      <c r="F85" s="33"/>
      <c r="G85" s="328" t="str">
        <f t="shared" si="6"/>
        <v/>
      </c>
      <c r="H85" s="329" t="str">
        <f>IF(INDEX(Predictions_1!$A$2:$AWV$3,2,$M$3+(ROW(A82)-1)*$M$4)="","",INDEX(Predictions_1!$A$2:$AWV$3,2,$M$3+(ROW(A82)-1)*$M$4))</f>
        <v/>
      </c>
      <c r="I85" s="330" t="str">
        <f>IF(INDEX(Predictions_1!$A$2:$AWV$3,2,$M$3+(ROW(A82)-1)*$M$4)="","",INDEX(Predictions_1!$A$2:$AWV$3,1,$M$3+(ROW(A82)-1)*$M$4))</f>
        <v/>
      </c>
      <c r="J85" s="328" t="str">
        <f t="shared" si="7"/>
        <v/>
      </c>
    </row>
    <row r="86" spans="2:10" x14ac:dyDescent="0.25">
      <c r="B86" s="323">
        <v>83</v>
      </c>
      <c r="C86" s="324" t="str">
        <f t="shared" si="8"/>
        <v/>
      </c>
      <c r="D86" s="325" t="str">
        <f t="shared" si="9"/>
        <v/>
      </c>
      <c r="E86" s="33"/>
      <c r="F86" s="33"/>
      <c r="G86" s="328" t="str">
        <f t="shared" si="6"/>
        <v/>
      </c>
      <c r="H86" s="329" t="str">
        <f>IF(INDEX(Predictions_1!$A$2:$AWV$3,2,$M$3+(ROW(A83)-1)*$M$4)="","",INDEX(Predictions_1!$A$2:$AWV$3,2,$M$3+(ROW(A83)-1)*$M$4))</f>
        <v/>
      </c>
      <c r="I86" s="330" t="str">
        <f>IF(INDEX(Predictions_1!$A$2:$AWV$3,2,$M$3+(ROW(A83)-1)*$M$4)="","",INDEX(Predictions_1!$A$2:$AWV$3,1,$M$3+(ROW(A83)-1)*$M$4))</f>
        <v/>
      </c>
      <c r="J86" s="328" t="str">
        <f t="shared" si="7"/>
        <v/>
      </c>
    </row>
    <row r="87" spans="2:10" x14ac:dyDescent="0.25">
      <c r="B87" s="323">
        <v>84</v>
      </c>
      <c r="C87" s="324" t="str">
        <f t="shared" si="8"/>
        <v/>
      </c>
      <c r="D87" s="325" t="str">
        <f t="shared" si="9"/>
        <v/>
      </c>
      <c r="E87" s="33"/>
      <c r="F87" s="33"/>
      <c r="G87" s="328" t="str">
        <f t="shared" si="6"/>
        <v/>
      </c>
      <c r="H87" s="329" t="str">
        <f>IF(INDEX(Predictions_1!$A$2:$AWV$3,2,$M$3+(ROW(A84)-1)*$M$4)="","",INDEX(Predictions_1!$A$2:$AWV$3,2,$M$3+(ROW(A84)-1)*$M$4))</f>
        <v/>
      </c>
      <c r="I87" s="330" t="str">
        <f>IF(INDEX(Predictions_1!$A$2:$AWV$3,2,$M$3+(ROW(A84)-1)*$M$4)="","",INDEX(Predictions_1!$A$2:$AWV$3,1,$M$3+(ROW(A84)-1)*$M$4))</f>
        <v/>
      </c>
      <c r="J87" s="328" t="str">
        <f t="shared" si="7"/>
        <v/>
      </c>
    </row>
    <row r="88" spans="2:10" x14ac:dyDescent="0.25">
      <c r="B88" s="323">
        <v>85</v>
      </c>
      <c r="C88" s="324" t="str">
        <f t="shared" si="8"/>
        <v/>
      </c>
      <c r="D88" s="325" t="str">
        <f t="shared" si="9"/>
        <v/>
      </c>
      <c r="E88" s="33"/>
      <c r="F88" s="33"/>
      <c r="G88" s="328" t="str">
        <f t="shared" si="6"/>
        <v/>
      </c>
      <c r="H88" s="329" t="str">
        <f>IF(INDEX(Predictions_1!$A$2:$AWV$3,2,$M$3+(ROW(A85)-1)*$M$4)="","",INDEX(Predictions_1!$A$2:$AWV$3,2,$M$3+(ROW(A85)-1)*$M$4))</f>
        <v/>
      </c>
      <c r="I88" s="330" t="str">
        <f>IF(INDEX(Predictions_1!$A$2:$AWV$3,2,$M$3+(ROW(A85)-1)*$M$4)="","",INDEX(Predictions_1!$A$2:$AWV$3,1,$M$3+(ROW(A85)-1)*$M$4))</f>
        <v/>
      </c>
      <c r="J88" s="328" t="str">
        <f t="shared" si="7"/>
        <v/>
      </c>
    </row>
    <row r="89" spans="2:10" x14ac:dyDescent="0.25">
      <c r="B89" s="323">
        <v>86</v>
      </c>
      <c r="C89" s="324" t="str">
        <f t="shared" si="8"/>
        <v/>
      </c>
      <c r="D89" s="325" t="str">
        <f t="shared" si="9"/>
        <v/>
      </c>
      <c r="E89" s="33"/>
      <c r="F89" s="33"/>
      <c r="G89" s="328" t="str">
        <f t="shared" si="6"/>
        <v/>
      </c>
      <c r="H89" s="329" t="str">
        <f>IF(INDEX(Predictions_1!$A$2:$AWV$3,2,$M$3+(ROW(A86)-1)*$M$4)="","",INDEX(Predictions_1!$A$2:$AWV$3,2,$M$3+(ROW(A86)-1)*$M$4))</f>
        <v/>
      </c>
      <c r="I89" s="330" t="str">
        <f>IF(INDEX(Predictions_1!$A$2:$AWV$3,2,$M$3+(ROW(A86)-1)*$M$4)="","",INDEX(Predictions_1!$A$2:$AWV$3,1,$M$3+(ROW(A86)-1)*$M$4))</f>
        <v/>
      </c>
      <c r="J89" s="328" t="str">
        <f t="shared" si="7"/>
        <v/>
      </c>
    </row>
    <row r="90" spans="2:10" x14ac:dyDescent="0.25">
      <c r="B90" s="323">
        <v>87</v>
      </c>
      <c r="C90" s="324" t="str">
        <f t="shared" si="8"/>
        <v/>
      </c>
      <c r="D90" s="325" t="str">
        <f t="shared" si="9"/>
        <v/>
      </c>
      <c r="E90" s="33"/>
      <c r="F90" s="33"/>
      <c r="G90" s="328" t="str">
        <f t="shared" si="6"/>
        <v/>
      </c>
      <c r="H90" s="329" t="str">
        <f>IF(INDEX(Predictions_1!$A$2:$AWV$3,2,$M$3+(ROW(A87)-1)*$M$4)="","",INDEX(Predictions_1!$A$2:$AWV$3,2,$M$3+(ROW(A87)-1)*$M$4))</f>
        <v/>
      </c>
      <c r="I90" s="330" t="str">
        <f>IF(INDEX(Predictions_1!$A$2:$AWV$3,2,$M$3+(ROW(A87)-1)*$M$4)="","",INDEX(Predictions_1!$A$2:$AWV$3,1,$M$3+(ROW(A87)-1)*$M$4))</f>
        <v/>
      </c>
      <c r="J90" s="328" t="str">
        <f t="shared" si="7"/>
        <v/>
      </c>
    </row>
    <row r="91" spans="2:10" x14ac:dyDescent="0.25">
      <c r="B91" s="323">
        <v>88</v>
      </c>
      <c r="C91" s="324" t="str">
        <f t="shared" si="8"/>
        <v/>
      </c>
      <c r="D91" s="325" t="str">
        <f t="shared" si="9"/>
        <v/>
      </c>
      <c r="E91" s="33"/>
      <c r="F91" s="33"/>
      <c r="G91" s="328" t="str">
        <f t="shared" si="6"/>
        <v/>
      </c>
      <c r="H91" s="329" t="str">
        <f>IF(INDEX(Predictions_1!$A$2:$AWV$3,2,$M$3+(ROW(A88)-1)*$M$4)="","",INDEX(Predictions_1!$A$2:$AWV$3,2,$M$3+(ROW(A88)-1)*$M$4))</f>
        <v/>
      </c>
      <c r="I91" s="330" t="str">
        <f>IF(INDEX(Predictions_1!$A$2:$AWV$3,2,$M$3+(ROW(A88)-1)*$M$4)="","",INDEX(Predictions_1!$A$2:$AWV$3,1,$M$3+(ROW(A88)-1)*$M$4))</f>
        <v/>
      </c>
      <c r="J91" s="328" t="str">
        <f t="shared" si="7"/>
        <v/>
      </c>
    </row>
    <row r="92" spans="2:10" x14ac:dyDescent="0.25">
      <c r="B92" s="323">
        <v>89</v>
      </c>
      <c r="C92" s="324" t="str">
        <f t="shared" si="8"/>
        <v/>
      </c>
      <c r="D92" s="325" t="str">
        <f t="shared" si="9"/>
        <v/>
      </c>
      <c r="E92" s="33"/>
      <c r="F92" s="33"/>
      <c r="G92" s="328" t="str">
        <f t="shared" si="6"/>
        <v/>
      </c>
      <c r="H92" s="329" t="str">
        <f>IF(INDEX(Predictions_1!$A$2:$AWV$3,2,$M$3+(ROW(A89)-1)*$M$4)="","",INDEX(Predictions_1!$A$2:$AWV$3,2,$M$3+(ROW(A89)-1)*$M$4))</f>
        <v/>
      </c>
      <c r="I92" s="330" t="str">
        <f>IF(INDEX(Predictions_1!$A$2:$AWV$3,2,$M$3+(ROW(A89)-1)*$M$4)="","",INDEX(Predictions_1!$A$2:$AWV$3,1,$M$3+(ROW(A89)-1)*$M$4))</f>
        <v/>
      </c>
      <c r="J92" s="328" t="str">
        <f t="shared" si="7"/>
        <v/>
      </c>
    </row>
    <row r="93" spans="2:10" x14ac:dyDescent="0.25">
      <c r="B93" s="323">
        <v>90</v>
      </c>
      <c r="C93" s="324" t="str">
        <f t="shared" si="8"/>
        <v/>
      </c>
      <c r="D93" s="325" t="str">
        <f t="shared" si="9"/>
        <v/>
      </c>
      <c r="E93" s="33"/>
      <c r="F93" s="33"/>
      <c r="G93" s="328" t="str">
        <f t="shared" si="6"/>
        <v/>
      </c>
      <c r="H93" s="329" t="str">
        <f>IF(INDEX(Predictions_1!$A$2:$AWV$3,2,$M$3+(ROW(A90)-1)*$M$4)="","",INDEX(Predictions_1!$A$2:$AWV$3,2,$M$3+(ROW(A90)-1)*$M$4))</f>
        <v/>
      </c>
      <c r="I93" s="330" t="str">
        <f>IF(INDEX(Predictions_1!$A$2:$AWV$3,2,$M$3+(ROW(A90)-1)*$M$4)="","",INDEX(Predictions_1!$A$2:$AWV$3,1,$M$3+(ROW(A90)-1)*$M$4))</f>
        <v/>
      </c>
      <c r="J93" s="328" t="str">
        <f t="shared" si="7"/>
        <v/>
      </c>
    </row>
    <row r="94" spans="2:10" x14ac:dyDescent="0.25">
      <c r="B94" s="323">
        <v>91</v>
      </c>
      <c r="C94" s="324" t="str">
        <f t="shared" si="8"/>
        <v/>
      </c>
      <c r="D94" s="325" t="str">
        <f t="shared" si="9"/>
        <v/>
      </c>
      <c r="E94" s="33"/>
      <c r="F94" s="33"/>
      <c r="G94" s="328" t="str">
        <f t="shared" si="6"/>
        <v/>
      </c>
      <c r="H94" s="329" t="str">
        <f>IF(INDEX(Predictions_1!$A$2:$AWV$3,2,$M$3+(ROW(A91)-1)*$M$4)="","",INDEX(Predictions_1!$A$2:$AWV$3,2,$M$3+(ROW(A91)-1)*$M$4))</f>
        <v/>
      </c>
      <c r="I94" s="330" t="str">
        <f>IF(INDEX(Predictions_1!$A$2:$AWV$3,2,$M$3+(ROW(A91)-1)*$M$4)="","",INDEX(Predictions_1!$A$2:$AWV$3,1,$M$3+(ROW(A91)-1)*$M$4))</f>
        <v/>
      </c>
      <c r="J94" s="328" t="str">
        <f t="shared" si="7"/>
        <v/>
      </c>
    </row>
    <row r="95" spans="2:10" x14ac:dyDescent="0.25">
      <c r="B95" s="323">
        <v>92</v>
      </c>
      <c r="C95" s="324" t="str">
        <f t="shared" si="8"/>
        <v/>
      </c>
      <c r="D95" s="325" t="str">
        <f t="shared" si="9"/>
        <v/>
      </c>
      <c r="E95" s="33"/>
      <c r="F95" s="33"/>
      <c r="G95" s="328" t="str">
        <f t="shared" si="6"/>
        <v/>
      </c>
      <c r="H95" s="329" t="str">
        <f>IF(INDEX(Predictions_1!$A$2:$AWV$3,2,$M$3+(ROW(A92)-1)*$M$4)="","",INDEX(Predictions_1!$A$2:$AWV$3,2,$M$3+(ROW(A92)-1)*$M$4))</f>
        <v/>
      </c>
      <c r="I95" s="330" t="str">
        <f>IF(INDEX(Predictions_1!$A$2:$AWV$3,2,$M$3+(ROW(A92)-1)*$M$4)="","",INDEX(Predictions_1!$A$2:$AWV$3,1,$M$3+(ROW(A92)-1)*$M$4))</f>
        <v/>
      </c>
      <c r="J95" s="328" t="str">
        <f t="shared" si="7"/>
        <v/>
      </c>
    </row>
    <row r="96" spans="2:10" x14ac:dyDescent="0.25">
      <c r="B96" s="323">
        <v>93</v>
      </c>
      <c r="C96" s="324" t="str">
        <f t="shared" si="8"/>
        <v/>
      </c>
      <c r="D96" s="325" t="str">
        <f t="shared" si="9"/>
        <v/>
      </c>
      <c r="E96" s="33"/>
      <c r="F96" s="33"/>
      <c r="G96" s="328" t="str">
        <f t="shared" si="6"/>
        <v/>
      </c>
      <c r="H96" s="329" t="str">
        <f>IF(INDEX(Predictions_1!$A$2:$AWV$3,2,$M$3+(ROW(A93)-1)*$M$4)="","",INDEX(Predictions_1!$A$2:$AWV$3,2,$M$3+(ROW(A93)-1)*$M$4))</f>
        <v/>
      </c>
      <c r="I96" s="330" t="str">
        <f>IF(INDEX(Predictions_1!$A$2:$AWV$3,2,$M$3+(ROW(A93)-1)*$M$4)="","",INDEX(Predictions_1!$A$2:$AWV$3,1,$M$3+(ROW(A93)-1)*$M$4))</f>
        <v/>
      </c>
      <c r="J96" s="328" t="str">
        <f t="shared" si="7"/>
        <v/>
      </c>
    </row>
    <row r="97" spans="2:10" x14ac:dyDescent="0.25">
      <c r="B97" s="323">
        <v>94</v>
      </c>
      <c r="C97" s="324" t="str">
        <f t="shared" si="8"/>
        <v/>
      </c>
      <c r="D97" s="325" t="str">
        <f t="shared" si="9"/>
        <v/>
      </c>
      <c r="E97" s="33"/>
      <c r="F97" s="33"/>
      <c r="G97" s="328" t="str">
        <f t="shared" si="6"/>
        <v/>
      </c>
      <c r="H97" s="329" t="str">
        <f>IF(INDEX(Predictions_1!$A$2:$AWV$3,2,$M$3+(ROW(A94)-1)*$M$4)="","",INDEX(Predictions_1!$A$2:$AWV$3,2,$M$3+(ROW(A94)-1)*$M$4))</f>
        <v/>
      </c>
      <c r="I97" s="330" t="str">
        <f>IF(INDEX(Predictions_1!$A$2:$AWV$3,2,$M$3+(ROW(A94)-1)*$M$4)="","",INDEX(Predictions_1!$A$2:$AWV$3,1,$M$3+(ROW(A94)-1)*$M$4))</f>
        <v/>
      </c>
      <c r="J97" s="328" t="str">
        <f t="shared" si="7"/>
        <v/>
      </c>
    </row>
    <row r="98" spans="2:10" x14ac:dyDescent="0.25">
      <c r="B98" s="323">
        <v>95</v>
      </c>
      <c r="C98" s="324" t="str">
        <f t="shared" si="8"/>
        <v/>
      </c>
      <c r="D98" s="325" t="str">
        <f t="shared" si="9"/>
        <v/>
      </c>
      <c r="E98" s="33"/>
      <c r="F98" s="33"/>
      <c r="G98" s="328" t="str">
        <f t="shared" si="6"/>
        <v/>
      </c>
      <c r="H98" s="329" t="str">
        <f>IF(INDEX(Predictions_1!$A$2:$AWV$3,2,$M$3+(ROW(A95)-1)*$M$4)="","",INDEX(Predictions_1!$A$2:$AWV$3,2,$M$3+(ROW(A95)-1)*$M$4))</f>
        <v/>
      </c>
      <c r="I98" s="330" t="str">
        <f>IF(INDEX(Predictions_1!$A$2:$AWV$3,2,$M$3+(ROW(A95)-1)*$M$4)="","",INDEX(Predictions_1!$A$2:$AWV$3,1,$M$3+(ROW(A95)-1)*$M$4))</f>
        <v/>
      </c>
      <c r="J98" s="328" t="str">
        <f t="shared" si="7"/>
        <v/>
      </c>
    </row>
    <row r="99" spans="2:10" x14ac:dyDescent="0.25">
      <c r="B99" s="323">
        <v>96</v>
      </c>
      <c r="C99" s="324" t="str">
        <f t="shared" si="8"/>
        <v/>
      </c>
      <c r="D99" s="325" t="str">
        <f t="shared" si="9"/>
        <v/>
      </c>
      <c r="E99" s="33"/>
      <c r="F99" s="33"/>
      <c r="G99" s="328" t="str">
        <f t="shared" si="6"/>
        <v/>
      </c>
      <c r="H99" s="329" t="str">
        <f>IF(INDEX(Predictions_1!$A$2:$AWV$3,2,$M$3+(ROW(A96)-1)*$M$4)="","",INDEX(Predictions_1!$A$2:$AWV$3,2,$M$3+(ROW(A96)-1)*$M$4))</f>
        <v/>
      </c>
      <c r="I99" s="330" t="str">
        <f>IF(INDEX(Predictions_1!$A$2:$AWV$3,2,$M$3+(ROW(A96)-1)*$M$4)="","",INDEX(Predictions_1!$A$2:$AWV$3,1,$M$3+(ROW(A96)-1)*$M$4))</f>
        <v/>
      </c>
      <c r="J99" s="328" t="str">
        <f t="shared" si="7"/>
        <v/>
      </c>
    </row>
    <row r="100" spans="2:10" x14ac:dyDescent="0.25">
      <c r="B100" s="323">
        <v>97</v>
      </c>
      <c r="C100" s="324" t="str">
        <f t="shared" si="8"/>
        <v/>
      </c>
      <c r="D100" s="325" t="str">
        <f t="shared" si="9"/>
        <v/>
      </c>
      <c r="E100" s="33"/>
      <c r="F100" s="33"/>
      <c r="G100" s="328" t="str">
        <f t="shared" si="6"/>
        <v/>
      </c>
      <c r="H100" s="329" t="str">
        <f>IF(INDEX(Predictions_1!$A$2:$AWV$3,2,$M$3+(ROW(A97)-1)*$M$4)="","",INDEX(Predictions_1!$A$2:$AWV$3,2,$M$3+(ROW(A97)-1)*$M$4))</f>
        <v/>
      </c>
      <c r="I100" s="330" t="str">
        <f>IF(INDEX(Predictions_1!$A$2:$AWV$3,2,$M$3+(ROW(A97)-1)*$M$4)="","",INDEX(Predictions_1!$A$2:$AWV$3,1,$M$3+(ROW(A97)-1)*$M$4))</f>
        <v/>
      </c>
      <c r="J100" s="328" t="str">
        <f t="shared" ref="J100:J103" si="10">IF(I100="","",RANK(I100,$I$4:$I$103,0)+ROW()*0.001)</f>
        <v/>
      </c>
    </row>
    <row r="101" spans="2:10" x14ac:dyDescent="0.25">
      <c r="B101" s="323">
        <v>98</v>
      </c>
      <c r="C101" s="324" t="str">
        <f t="shared" si="8"/>
        <v/>
      </c>
      <c r="D101" s="325" t="str">
        <f t="shared" si="9"/>
        <v/>
      </c>
      <c r="E101" s="33"/>
      <c r="F101" s="33"/>
      <c r="G101" s="328" t="str">
        <f t="shared" si="6"/>
        <v/>
      </c>
      <c r="H101" s="329" t="str">
        <f>IF(INDEX(Predictions_1!$A$2:$AWV$3,2,$M$3+(ROW(A98)-1)*$M$4)="","",INDEX(Predictions_1!$A$2:$AWV$3,2,$M$3+(ROW(A98)-1)*$M$4))</f>
        <v/>
      </c>
      <c r="I101" s="330" t="str">
        <f>IF(INDEX(Predictions_1!$A$2:$AWV$3,2,$M$3+(ROW(A98)-1)*$M$4)="","",INDEX(Predictions_1!$A$2:$AWV$3,1,$M$3+(ROW(A98)-1)*$M$4))</f>
        <v/>
      </c>
      <c r="J101" s="328" t="str">
        <f t="shared" si="10"/>
        <v/>
      </c>
    </row>
    <row r="102" spans="2:10" x14ac:dyDescent="0.25">
      <c r="B102" s="323">
        <v>99</v>
      </c>
      <c r="C102" s="324" t="str">
        <f t="shared" si="8"/>
        <v/>
      </c>
      <c r="D102" s="325" t="str">
        <f t="shared" si="9"/>
        <v/>
      </c>
      <c r="E102" s="33"/>
      <c r="F102" s="33"/>
      <c r="G102" s="328" t="str">
        <f t="shared" si="6"/>
        <v/>
      </c>
      <c r="H102" s="329" t="str">
        <f>IF(INDEX(Predictions_1!$A$2:$AWV$3,2,$M$3+(ROW(A99)-1)*$M$4)="","",INDEX(Predictions_1!$A$2:$AWV$3,2,$M$3+(ROW(A99)-1)*$M$4))</f>
        <v/>
      </c>
      <c r="I102" s="330" t="str">
        <f>IF(INDEX(Predictions_1!$A$2:$AWV$3,2,$M$3+(ROW(A99)-1)*$M$4)="","",INDEX(Predictions_1!$A$2:$AWV$3,1,$M$3+(ROW(A99)-1)*$M$4))</f>
        <v/>
      </c>
      <c r="J102" s="328" t="str">
        <f t="shared" si="10"/>
        <v/>
      </c>
    </row>
    <row r="103" spans="2:10" ht="15.75" thickBot="1" x14ac:dyDescent="0.3">
      <c r="B103" s="369">
        <v>100</v>
      </c>
      <c r="C103" s="370" t="str">
        <f>IFERROR(VLOOKUP(B103,$G$4:$H$103,2,0),"")</f>
        <v/>
      </c>
      <c r="D103" s="371" t="str">
        <f>IFERROR(VLOOKUP(B103,$G$4:$I$103,3,0),"")</f>
        <v/>
      </c>
      <c r="E103" s="372"/>
      <c r="F103" s="373"/>
      <c r="G103" s="332" t="str">
        <f t="shared" si="6"/>
        <v/>
      </c>
      <c r="H103" s="333" t="str">
        <f>IF(INDEX(Predictions_1!$A$2:$AWV$3,2,$M$3+(ROW(A100)-1)*$M$4)="","",INDEX(Predictions_1!$A$2:$AWV$3,2,$M$3+(ROW(A100)-1)*$M$4))</f>
        <v/>
      </c>
      <c r="I103" s="331" t="str">
        <f>IF(INDEX(Predictions_1!$A$2:$AWV$3,2,$M$3+(ROW(A100)-1)*$M$4)="","",INDEX(Predictions_1!$A$2:$AWV$3,1,$M$3+(ROW(A100)-1)*$M$4))</f>
        <v/>
      </c>
      <c r="J103" s="332"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baseColWidth="10" defaultRowHeight="15.75" x14ac:dyDescent="0.25"/>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x14ac:dyDescent="0.45">
      <c r="A1" s="229"/>
      <c r="B1" s="993" t="str">
        <f>Language!$E$204</f>
        <v>Predictions</v>
      </c>
      <c r="C1" s="993"/>
      <c r="D1" s="993"/>
      <c r="E1" s="993"/>
      <c r="F1" s="993"/>
      <c r="G1" s="993"/>
    </row>
    <row r="2" spans="1:345" ht="18.75" customHeight="1" x14ac:dyDescent="0.45">
      <c r="A2" s="232"/>
      <c r="B2" s="232"/>
      <c r="C2" s="233"/>
      <c r="D2" s="233"/>
      <c r="E2" s="233"/>
      <c r="I2" s="992">
        <f>O130</f>
        <v>0</v>
      </c>
      <c r="J2" s="992"/>
      <c r="K2" s="992"/>
      <c r="L2" s="992"/>
      <c r="M2" s="992"/>
      <c r="N2" s="992"/>
      <c r="O2" s="992"/>
      <c r="P2" s="992"/>
      <c r="Q2" s="992"/>
      <c r="R2" s="992"/>
      <c r="S2" s="992"/>
      <c r="T2" s="992"/>
      <c r="V2" s="992">
        <f>AB130</f>
        <v>0</v>
      </c>
      <c r="W2" s="992"/>
      <c r="X2" s="992"/>
      <c r="Y2" s="992"/>
      <c r="Z2" s="992"/>
      <c r="AA2" s="992"/>
      <c r="AB2" s="992"/>
      <c r="AC2" s="992"/>
      <c r="AD2" s="992"/>
      <c r="AE2" s="992"/>
      <c r="AF2" s="992"/>
      <c r="AG2" s="992"/>
      <c r="AI2" s="992">
        <f>AO130</f>
        <v>0</v>
      </c>
      <c r="AJ2" s="992"/>
      <c r="AK2" s="992"/>
      <c r="AL2" s="992"/>
      <c r="AM2" s="992"/>
      <c r="AN2" s="992"/>
      <c r="AO2" s="992"/>
      <c r="AP2" s="992"/>
      <c r="AQ2" s="992"/>
      <c r="AR2" s="992"/>
      <c r="AS2" s="992"/>
      <c r="AT2" s="992"/>
      <c r="AV2" s="992">
        <f>BB130</f>
        <v>0</v>
      </c>
      <c r="AW2" s="992"/>
      <c r="AX2" s="992"/>
      <c r="AY2" s="992"/>
      <c r="AZ2" s="992"/>
      <c r="BA2" s="992"/>
      <c r="BB2" s="992"/>
      <c r="BC2" s="992"/>
      <c r="BD2" s="992"/>
      <c r="BE2" s="992"/>
      <c r="BF2" s="992"/>
      <c r="BG2" s="992"/>
      <c r="BI2" s="992">
        <f>BO130</f>
        <v>0</v>
      </c>
      <c r="BJ2" s="992"/>
      <c r="BK2" s="992"/>
      <c r="BL2" s="992"/>
      <c r="BM2" s="992"/>
      <c r="BN2" s="992"/>
      <c r="BO2" s="992"/>
      <c r="BP2" s="992"/>
      <c r="BQ2" s="992"/>
      <c r="BR2" s="992"/>
      <c r="BS2" s="992"/>
      <c r="BT2" s="992"/>
      <c r="BV2" s="992">
        <f>CB130</f>
        <v>0</v>
      </c>
      <c r="BW2" s="992"/>
      <c r="BX2" s="992"/>
      <c r="BY2" s="992"/>
      <c r="BZ2" s="992"/>
      <c r="CA2" s="992"/>
      <c r="CB2" s="992"/>
      <c r="CC2" s="992"/>
      <c r="CD2" s="992"/>
      <c r="CE2" s="992"/>
      <c r="CF2" s="992"/>
      <c r="CG2" s="992"/>
      <c r="CI2" s="992">
        <f>CO130</f>
        <v>0</v>
      </c>
      <c r="CJ2" s="992"/>
      <c r="CK2" s="992"/>
      <c r="CL2" s="992"/>
      <c r="CM2" s="992"/>
      <c r="CN2" s="992"/>
      <c r="CO2" s="992"/>
      <c r="CP2" s="992"/>
      <c r="CQ2" s="992"/>
      <c r="CR2" s="992"/>
      <c r="CS2" s="992"/>
      <c r="CT2" s="992"/>
      <c r="CV2" s="992">
        <f>DB130</f>
        <v>0</v>
      </c>
      <c r="CW2" s="992"/>
      <c r="CX2" s="992"/>
      <c r="CY2" s="992"/>
      <c r="CZ2" s="992"/>
      <c r="DA2" s="992"/>
      <c r="DB2" s="992"/>
      <c r="DC2" s="992"/>
      <c r="DD2" s="992"/>
      <c r="DE2" s="992"/>
      <c r="DF2" s="992"/>
      <c r="DG2" s="992"/>
      <c r="DI2" s="992">
        <f>DO130</f>
        <v>0</v>
      </c>
      <c r="DJ2" s="992"/>
      <c r="DK2" s="992"/>
      <c r="DL2" s="992"/>
      <c r="DM2" s="992"/>
      <c r="DN2" s="992"/>
      <c r="DO2" s="992"/>
      <c r="DP2" s="992"/>
      <c r="DQ2" s="992"/>
      <c r="DR2" s="992"/>
      <c r="DS2" s="992"/>
      <c r="DT2" s="992"/>
      <c r="DV2" s="992">
        <f>EB130</f>
        <v>0</v>
      </c>
      <c r="DW2" s="992"/>
      <c r="DX2" s="992"/>
      <c r="DY2" s="992"/>
      <c r="DZ2" s="992"/>
      <c r="EA2" s="992"/>
      <c r="EB2" s="992"/>
      <c r="EC2" s="992"/>
      <c r="ED2" s="992"/>
      <c r="EE2" s="992"/>
      <c r="EF2" s="992"/>
      <c r="EG2" s="992"/>
      <c r="EI2" s="992">
        <f>EO130</f>
        <v>0</v>
      </c>
      <c r="EJ2" s="992"/>
      <c r="EK2" s="992"/>
      <c r="EL2" s="992"/>
      <c r="EM2" s="992"/>
      <c r="EN2" s="992"/>
      <c r="EO2" s="992"/>
      <c r="EP2" s="992"/>
      <c r="EQ2" s="992"/>
      <c r="ER2" s="992"/>
      <c r="ES2" s="992"/>
      <c r="ET2" s="992"/>
      <c r="EV2" s="992">
        <f>FB130</f>
        <v>0</v>
      </c>
      <c r="EW2" s="992"/>
      <c r="EX2" s="992"/>
      <c r="EY2" s="992"/>
      <c r="EZ2" s="992"/>
      <c r="FA2" s="992"/>
      <c r="FB2" s="992"/>
      <c r="FC2" s="992"/>
      <c r="FD2" s="992"/>
      <c r="FE2" s="992"/>
      <c r="FF2" s="992"/>
      <c r="FG2" s="992"/>
      <c r="FI2" s="992">
        <f>FO130</f>
        <v>0</v>
      </c>
      <c r="FJ2" s="992"/>
      <c r="FK2" s="992"/>
      <c r="FL2" s="992"/>
      <c r="FM2" s="992"/>
      <c r="FN2" s="992"/>
      <c r="FO2" s="992"/>
      <c r="FP2" s="992"/>
      <c r="FQ2" s="992"/>
      <c r="FR2" s="992"/>
      <c r="FS2" s="992"/>
      <c r="FT2" s="992"/>
      <c r="FV2" s="992">
        <f>GB130</f>
        <v>0</v>
      </c>
      <c r="FW2" s="992"/>
      <c r="FX2" s="992"/>
      <c r="FY2" s="992"/>
      <c r="FZ2" s="992"/>
      <c r="GA2" s="992"/>
      <c r="GB2" s="992"/>
      <c r="GC2" s="992"/>
      <c r="GD2" s="992"/>
      <c r="GE2" s="992"/>
      <c r="GF2" s="992"/>
      <c r="GG2" s="992"/>
      <c r="GI2" s="992">
        <f>GO130</f>
        <v>0</v>
      </c>
      <c r="GJ2" s="992"/>
      <c r="GK2" s="992"/>
      <c r="GL2" s="992"/>
      <c r="GM2" s="992"/>
      <c r="GN2" s="992"/>
      <c r="GO2" s="992"/>
      <c r="GP2" s="992"/>
      <c r="GQ2" s="992"/>
      <c r="GR2" s="992"/>
      <c r="GS2" s="992"/>
      <c r="GT2" s="992"/>
      <c r="GV2" s="992">
        <f>HB130</f>
        <v>0</v>
      </c>
      <c r="GW2" s="992"/>
      <c r="GX2" s="992"/>
      <c r="GY2" s="992"/>
      <c r="GZ2" s="992"/>
      <c r="HA2" s="992"/>
      <c r="HB2" s="992"/>
      <c r="HC2" s="992"/>
      <c r="HD2" s="992"/>
      <c r="HE2" s="992"/>
      <c r="HF2" s="992"/>
      <c r="HG2" s="992"/>
      <c r="HI2" s="992">
        <f>HO130</f>
        <v>0</v>
      </c>
      <c r="HJ2" s="992"/>
      <c r="HK2" s="992"/>
      <c r="HL2" s="992"/>
      <c r="HM2" s="992"/>
      <c r="HN2" s="992"/>
      <c r="HO2" s="992"/>
      <c r="HP2" s="992"/>
      <c r="HQ2" s="992"/>
      <c r="HR2" s="992"/>
      <c r="HS2" s="992"/>
      <c r="HT2" s="992"/>
      <c r="HV2" s="992">
        <f>IB130</f>
        <v>0</v>
      </c>
      <c r="HW2" s="992"/>
      <c r="HX2" s="992"/>
      <c r="HY2" s="992"/>
      <c r="HZ2" s="992"/>
      <c r="IA2" s="992"/>
      <c r="IB2" s="992"/>
      <c r="IC2" s="992"/>
      <c r="ID2" s="992"/>
      <c r="IE2" s="992"/>
      <c r="IF2" s="992"/>
      <c r="IG2" s="992"/>
      <c r="II2" s="992">
        <f>IO130</f>
        <v>0</v>
      </c>
      <c r="IJ2" s="992"/>
      <c r="IK2" s="992"/>
      <c r="IL2" s="992"/>
      <c r="IM2" s="992"/>
      <c r="IN2" s="992"/>
      <c r="IO2" s="992"/>
      <c r="IP2" s="992"/>
      <c r="IQ2" s="992"/>
      <c r="IR2" s="992"/>
      <c r="IS2" s="992"/>
      <c r="IT2" s="992"/>
      <c r="IV2" s="992">
        <f>JB130</f>
        <v>0</v>
      </c>
      <c r="IW2" s="992"/>
      <c r="IX2" s="992"/>
      <c r="IY2" s="992"/>
      <c r="IZ2" s="992"/>
      <c r="JA2" s="992"/>
      <c r="JB2" s="992"/>
      <c r="JC2" s="992"/>
      <c r="JD2" s="992"/>
      <c r="JE2" s="992"/>
      <c r="JF2" s="992"/>
      <c r="JG2" s="992"/>
      <c r="JI2" s="992">
        <f>JO130</f>
        <v>0</v>
      </c>
      <c r="JJ2" s="992"/>
      <c r="JK2" s="992"/>
      <c r="JL2" s="992"/>
      <c r="JM2" s="992"/>
      <c r="JN2" s="992"/>
      <c r="JO2" s="992"/>
      <c r="JP2" s="992"/>
      <c r="JQ2" s="992"/>
      <c r="JR2" s="992"/>
      <c r="JS2" s="992"/>
      <c r="JT2" s="992"/>
      <c r="JV2" s="992">
        <f>KB130</f>
        <v>0</v>
      </c>
      <c r="JW2" s="992"/>
      <c r="JX2" s="992"/>
      <c r="JY2" s="992"/>
      <c r="JZ2" s="992"/>
      <c r="KA2" s="992"/>
      <c r="KB2" s="992"/>
      <c r="KC2" s="992"/>
      <c r="KD2" s="992"/>
      <c r="KE2" s="992"/>
      <c r="KF2" s="992"/>
      <c r="KG2" s="992"/>
      <c r="KI2" s="992">
        <f>KO130</f>
        <v>0</v>
      </c>
      <c r="KJ2" s="992"/>
      <c r="KK2" s="992"/>
      <c r="KL2" s="992"/>
      <c r="KM2" s="992"/>
      <c r="KN2" s="992"/>
      <c r="KO2" s="992"/>
      <c r="KP2" s="992"/>
      <c r="KQ2" s="992"/>
      <c r="KR2" s="992"/>
      <c r="KS2" s="992"/>
      <c r="KT2" s="992"/>
      <c r="KV2" s="992">
        <f>LB130</f>
        <v>0</v>
      </c>
      <c r="KW2" s="992"/>
      <c r="KX2" s="992"/>
      <c r="KY2" s="992"/>
      <c r="KZ2" s="992"/>
      <c r="LA2" s="992"/>
      <c r="LB2" s="992"/>
      <c r="LC2" s="992"/>
      <c r="LD2" s="992"/>
      <c r="LE2" s="992"/>
      <c r="LF2" s="992"/>
      <c r="LG2" s="992"/>
      <c r="LI2" s="992">
        <f>LO130</f>
        <v>0</v>
      </c>
      <c r="LJ2" s="992"/>
      <c r="LK2" s="992"/>
      <c r="LL2" s="992"/>
      <c r="LM2" s="992"/>
      <c r="LN2" s="992"/>
      <c r="LO2" s="992"/>
      <c r="LP2" s="992"/>
      <c r="LQ2" s="992"/>
      <c r="LR2" s="992"/>
      <c r="LS2" s="992"/>
      <c r="LT2" s="992"/>
      <c r="LV2" s="992">
        <f>MB130</f>
        <v>0</v>
      </c>
      <c r="LW2" s="992"/>
      <c r="LX2" s="992"/>
      <c r="LY2" s="992"/>
      <c r="LZ2" s="992"/>
      <c r="MA2" s="992"/>
      <c r="MB2" s="992"/>
      <c r="MC2" s="992"/>
      <c r="MD2" s="992"/>
      <c r="ME2" s="992"/>
      <c r="MF2" s="992"/>
      <c r="MG2" s="992"/>
    </row>
    <row r="3" spans="1:345" ht="24.75" customHeight="1" thickBot="1" x14ac:dyDescent="0.3">
      <c r="A3" s="232"/>
      <c r="B3" s="982" t="str">
        <f>Language!$E$205</f>
        <v>Correct Results</v>
      </c>
      <c r="C3" s="983"/>
      <c r="D3" s="983"/>
      <c r="E3" s="983"/>
      <c r="F3" s="983"/>
      <c r="G3" s="984"/>
      <c r="I3" s="989" t="s">
        <v>560</v>
      </c>
      <c r="J3" s="990"/>
      <c r="K3" s="990"/>
      <c r="L3" s="990"/>
      <c r="M3" s="990"/>
      <c r="N3" s="990"/>
      <c r="O3" s="990"/>
      <c r="P3" s="990"/>
      <c r="Q3" s="990"/>
      <c r="R3" s="990"/>
      <c r="S3" s="990"/>
      <c r="T3" s="991"/>
      <c r="V3" s="989" t="s">
        <v>1643</v>
      </c>
      <c r="W3" s="990"/>
      <c r="X3" s="990"/>
      <c r="Y3" s="990"/>
      <c r="Z3" s="990"/>
      <c r="AA3" s="990"/>
      <c r="AB3" s="990"/>
      <c r="AC3" s="990"/>
      <c r="AD3" s="990"/>
      <c r="AE3" s="990"/>
      <c r="AF3" s="990"/>
      <c r="AG3" s="991"/>
      <c r="AI3" s="989"/>
      <c r="AJ3" s="990"/>
      <c r="AK3" s="990"/>
      <c r="AL3" s="990"/>
      <c r="AM3" s="990"/>
      <c r="AN3" s="990"/>
      <c r="AO3" s="990"/>
      <c r="AP3" s="990"/>
      <c r="AQ3" s="990"/>
      <c r="AR3" s="990"/>
      <c r="AS3" s="990"/>
      <c r="AT3" s="991"/>
      <c r="AV3" s="989"/>
      <c r="AW3" s="990"/>
      <c r="AX3" s="990"/>
      <c r="AY3" s="990"/>
      <c r="AZ3" s="990"/>
      <c r="BA3" s="990"/>
      <c r="BB3" s="990"/>
      <c r="BC3" s="990"/>
      <c r="BD3" s="990"/>
      <c r="BE3" s="990"/>
      <c r="BF3" s="990"/>
      <c r="BG3" s="991"/>
      <c r="BI3" s="989"/>
      <c r="BJ3" s="990"/>
      <c r="BK3" s="990"/>
      <c r="BL3" s="990"/>
      <c r="BM3" s="990"/>
      <c r="BN3" s="990"/>
      <c r="BO3" s="990"/>
      <c r="BP3" s="990"/>
      <c r="BQ3" s="990"/>
      <c r="BR3" s="990"/>
      <c r="BS3" s="990"/>
      <c r="BT3" s="991"/>
      <c r="BV3" s="989"/>
      <c r="BW3" s="990"/>
      <c r="BX3" s="990"/>
      <c r="BY3" s="990"/>
      <c r="BZ3" s="990"/>
      <c r="CA3" s="990"/>
      <c r="CB3" s="990"/>
      <c r="CC3" s="990"/>
      <c r="CD3" s="990"/>
      <c r="CE3" s="990"/>
      <c r="CF3" s="990"/>
      <c r="CG3" s="991"/>
      <c r="CI3" s="989"/>
      <c r="CJ3" s="990"/>
      <c r="CK3" s="990"/>
      <c r="CL3" s="990"/>
      <c r="CM3" s="990"/>
      <c r="CN3" s="990"/>
      <c r="CO3" s="990"/>
      <c r="CP3" s="990"/>
      <c r="CQ3" s="990"/>
      <c r="CR3" s="990"/>
      <c r="CS3" s="990"/>
      <c r="CT3" s="991"/>
      <c r="CV3" s="989"/>
      <c r="CW3" s="990"/>
      <c r="CX3" s="990"/>
      <c r="CY3" s="990"/>
      <c r="CZ3" s="990"/>
      <c r="DA3" s="990"/>
      <c r="DB3" s="990"/>
      <c r="DC3" s="990"/>
      <c r="DD3" s="990"/>
      <c r="DE3" s="990"/>
      <c r="DF3" s="990"/>
      <c r="DG3" s="991"/>
      <c r="DI3" s="989"/>
      <c r="DJ3" s="990"/>
      <c r="DK3" s="990"/>
      <c r="DL3" s="990"/>
      <c r="DM3" s="990"/>
      <c r="DN3" s="990"/>
      <c r="DO3" s="990"/>
      <c r="DP3" s="990"/>
      <c r="DQ3" s="990"/>
      <c r="DR3" s="990"/>
      <c r="DS3" s="990"/>
      <c r="DT3" s="991"/>
      <c r="DV3" s="989"/>
      <c r="DW3" s="990"/>
      <c r="DX3" s="990"/>
      <c r="DY3" s="990"/>
      <c r="DZ3" s="990"/>
      <c r="EA3" s="990"/>
      <c r="EB3" s="990"/>
      <c r="EC3" s="990"/>
      <c r="ED3" s="990"/>
      <c r="EE3" s="990"/>
      <c r="EF3" s="990"/>
      <c r="EG3" s="991"/>
      <c r="EI3" s="989"/>
      <c r="EJ3" s="990"/>
      <c r="EK3" s="990"/>
      <c r="EL3" s="990"/>
      <c r="EM3" s="990"/>
      <c r="EN3" s="990"/>
      <c r="EO3" s="990"/>
      <c r="EP3" s="990"/>
      <c r="EQ3" s="990"/>
      <c r="ER3" s="990"/>
      <c r="ES3" s="990"/>
      <c r="ET3" s="991"/>
      <c r="EV3" s="989"/>
      <c r="EW3" s="990"/>
      <c r="EX3" s="990"/>
      <c r="EY3" s="990"/>
      <c r="EZ3" s="990"/>
      <c r="FA3" s="990"/>
      <c r="FB3" s="990"/>
      <c r="FC3" s="990"/>
      <c r="FD3" s="990"/>
      <c r="FE3" s="990"/>
      <c r="FF3" s="990"/>
      <c r="FG3" s="991"/>
      <c r="FI3" s="989"/>
      <c r="FJ3" s="990"/>
      <c r="FK3" s="990"/>
      <c r="FL3" s="990"/>
      <c r="FM3" s="990"/>
      <c r="FN3" s="990"/>
      <c r="FO3" s="990"/>
      <c r="FP3" s="990"/>
      <c r="FQ3" s="990"/>
      <c r="FR3" s="990"/>
      <c r="FS3" s="990"/>
      <c r="FT3" s="991"/>
      <c r="FV3" s="989"/>
      <c r="FW3" s="990"/>
      <c r="FX3" s="990"/>
      <c r="FY3" s="990"/>
      <c r="FZ3" s="990"/>
      <c r="GA3" s="990"/>
      <c r="GB3" s="990"/>
      <c r="GC3" s="990"/>
      <c r="GD3" s="990"/>
      <c r="GE3" s="990"/>
      <c r="GF3" s="990"/>
      <c r="GG3" s="991"/>
      <c r="GI3" s="989"/>
      <c r="GJ3" s="990"/>
      <c r="GK3" s="990"/>
      <c r="GL3" s="990"/>
      <c r="GM3" s="990"/>
      <c r="GN3" s="990"/>
      <c r="GO3" s="990"/>
      <c r="GP3" s="990"/>
      <c r="GQ3" s="990"/>
      <c r="GR3" s="990"/>
      <c r="GS3" s="990"/>
      <c r="GT3" s="991"/>
      <c r="GV3" s="989"/>
      <c r="GW3" s="990"/>
      <c r="GX3" s="990"/>
      <c r="GY3" s="990"/>
      <c r="GZ3" s="990"/>
      <c r="HA3" s="990"/>
      <c r="HB3" s="990"/>
      <c r="HC3" s="990"/>
      <c r="HD3" s="990"/>
      <c r="HE3" s="990"/>
      <c r="HF3" s="990"/>
      <c r="HG3" s="991"/>
      <c r="HI3" s="989"/>
      <c r="HJ3" s="990"/>
      <c r="HK3" s="990"/>
      <c r="HL3" s="990"/>
      <c r="HM3" s="990"/>
      <c r="HN3" s="990"/>
      <c r="HO3" s="990"/>
      <c r="HP3" s="990"/>
      <c r="HQ3" s="990"/>
      <c r="HR3" s="990"/>
      <c r="HS3" s="990"/>
      <c r="HT3" s="991"/>
      <c r="HV3" s="989"/>
      <c r="HW3" s="990"/>
      <c r="HX3" s="990"/>
      <c r="HY3" s="990"/>
      <c r="HZ3" s="990"/>
      <c r="IA3" s="990"/>
      <c r="IB3" s="990"/>
      <c r="IC3" s="990"/>
      <c r="ID3" s="990"/>
      <c r="IE3" s="990"/>
      <c r="IF3" s="990"/>
      <c r="IG3" s="991"/>
      <c r="II3" s="989"/>
      <c r="IJ3" s="990"/>
      <c r="IK3" s="990"/>
      <c r="IL3" s="990"/>
      <c r="IM3" s="990"/>
      <c r="IN3" s="990"/>
      <c r="IO3" s="990"/>
      <c r="IP3" s="990"/>
      <c r="IQ3" s="990"/>
      <c r="IR3" s="990"/>
      <c r="IS3" s="990"/>
      <c r="IT3" s="991"/>
      <c r="IV3" s="989"/>
      <c r="IW3" s="990"/>
      <c r="IX3" s="990"/>
      <c r="IY3" s="990"/>
      <c r="IZ3" s="990"/>
      <c r="JA3" s="990"/>
      <c r="JB3" s="990"/>
      <c r="JC3" s="990"/>
      <c r="JD3" s="990"/>
      <c r="JE3" s="990"/>
      <c r="JF3" s="990"/>
      <c r="JG3" s="991"/>
      <c r="JI3" s="989"/>
      <c r="JJ3" s="990"/>
      <c r="JK3" s="990"/>
      <c r="JL3" s="990"/>
      <c r="JM3" s="990"/>
      <c r="JN3" s="990"/>
      <c r="JO3" s="990"/>
      <c r="JP3" s="990"/>
      <c r="JQ3" s="990"/>
      <c r="JR3" s="990"/>
      <c r="JS3" s="990"/>
      <c r="JT3" s="991"/>
      <c r="JV3" s="989"/>
      <c r="JW3" s="990"/>
      <c r="JX3" s="990"/>
      <c r="JY3" s="990"/>
      <c r="JZ3" s="990"/>
      <c r="KA3" s="990"/>
      <c r="KB3" s="990"/>
      <c r="KC3" s="990"/>
      <c r="KD3" s="990"/>
      <c r="KE3" s="990"/>
      <c r="KF3" s="990"/>
      <c r="KG3" s="991"/>
      <c r="KI3" s="989"/>
      <c r="KJ3" s="990"/>
      <c r="KK3" s="990"/>
      <c r="KL3" s="990"/>
      <c r="KM3" s="990"/>
      <c r="KN3" s="990"/>
      <c r="KO3" s="990"/>
      <c r="KP3" s="990"/>
      <c r="KQ3" s="990"/>
      <c r="KR3" s="990"/>
      <c r="KS3" s="990"/>
      <c r="KT3" s="991"/>
      <c r="KV3" s="989"/>
      <c r="KW3" s="990"/>
      <c r="KX3" s="990"/>
      <c r="KY3" s="990"/>
      <c r="KZ3" s="990"/>
      <c r="LA3" s="990"/>
      <c r="LB3" s="990"/>
      <c r="LC3" s="990"/>
      <c r="LD3" s="990"/>
      <c r="LE3" s="990"/>
      <c r="LF3" s="990"/>
      <c r="LG3" s="991"/>
      <c r="LI3" s="989"/>
      <c r="LJ3" s="990"/>
      <c r="LK3" s="990"/>
      <c r="LL3" s="990"/>
      <c r="LM3" s="990"/>
      <c r="LN3" s="990"/>
      <c r="LO3" s="990"/>
      <c r="LP3" s="990"/>
      <c r="LQ3" s="990"/>
      <c r="LR3" s="990"/>
      <c r="LS3" s="990"/>
      <c r="LT3" s="991"/>
      <c r="LV3" s="989"/>
      <c r="LW3" s="990"/>
      <c r="LX3" s="990"/>
      <c r="LY3" s="990"/>
      <c r="LZ3" s="990"/>
      <c r="MA3" s="990"/>
      <c r="MB3" s="990"/>
      <c r="MC3" s="990"/>
      <c r="MD3" s="990"/>
      <c r="ME3" s="990"/>
      <c r="MF3" s="990"/>
      <c r="MG3" s="991"/>
    </row>
    <row r="4" spans="1:345" ht="40.5" customHeight="1" thickTop="1" x14ac:dyDescent="0.25">
      <c r="A4" s="232"/>
      <c r="B4" s="256"/>
      <c r="C4" s="257"/>
      <c r="D4" s="257"/>
      <c r="E4" s="258"/>
      <c r="F4" s="985" t="str">
        <f>Language!$E$209</f>
        <v>Result</v>
      </c>
      <c r="G4" s="986"/>
      <c r="I4" s="265"/>
      <c r="J4" s="257"/>
      <c r="K4" s="257"/>
      <c r="L4" s="258"/>
      <c r="M4" s="971" t="str">
        <f>Language!$E$209</f>
        <v>Result</v>
      </c>
      <c r="N4" s="971"/>
      <c r="O4" s="259" t="str">
        <f>Language!$E$219</f>
        <v>Final</v>
      </c>
      <c r="P4" s="259" t="str">
        <f>Language!$E$210</f>
        <v>W/D/L</v>
      </c>
      <c r="Q4" s="259" t="str">
        <f>Language!$E$211</f>
        <v>GD</v>
      </c>
      <c r="R4" s="259" t="str">
        <f>Language!$E$212</f>
        <v>exact</v>
      </c>
      <c r="S4" s="259" t="str">
        <f>Language!$E$224</f>
        <v>many g.</v>
      </c>
      <c r="T4" s="260" t="str">
        <f>Language!$E$213</f>
        <v>teams</v>
      </c>
      <c r="V4" s="265"/>
      <c r="W4" s="257"/>
      <c r="X4" s="257"/>
      <c r="Y4" s="258"/>
      <c r="Z4" s="971" t="str">
        <f>Language!$E$209</f>
        <v>Result</v>
      </c>
      <c r="AA4" s="971"/>
      <c r="AB4" s="259" t="str">
        <f>Language!$E$219</f>
        <v>Final</v>
      </c>
      <c r="AC4" s="259" t="str">
        <f>Language!$E$210</f>
        <v>W/D/L</v>
      </c>
      <c r="AD4" s="259" t="str">
        <f>Language!$E$211</f>
        <v>GD</v>
      </c>
      <c r="AE4" s="259" t="str">
        <f>Language!$E$212</f>
        <v>exact</v>
      </c>
      <c r="AF4" s="259" t="str">
        <f>Language!$E$224</f>
        <v>many g.</v>
      </c>
      <c r="AG4" s="260" t="str">
        <f>Language!$E$213</f>
        <v>teams</v>
      </c>
      <c r="AI4" s="265"/>
      <c r="AJ4" s="257"/>
      <c r="AK4" s="257"/>
      <c r="AL4" s="258"/>
      <c r="AM4" s="971" t="str">
        <f>Language!$E$209</f>
        <v>Result</v>
      </c>
      <c r="AN4" s="971"/>
      <c r="AO4" s="259" t="str">
        <f>Language!$E$219</f>
        <v>Final</v>
      </c>
      <c r="AP4" s="259" t="str">
        <f>Language!$E$210</f>
        <v>W/D/L</v>
      </c>
      <c r="AQ4" s="259" t="str">
        <f>Language!$E$211</f>
        <v>GD</v>
      </c>
      <c r="AR4" s="259" t="str">
        <f>Language!$E$212</f>
        <v>exact</v>
      </c>
      <c r="AS4" s="259" t="str">
        <f>Language!$E$224</f>
        <v>many g.</v>
      </c>
      <c r="AT4" s="260" t="str">
        <f>Language!$E$213</f>
        <v>teams</v>
      </c>
      <c r="AV4" s="265"/>
      <c r="AW4" s="257"/>
      <c r="AX4" s="257"/>
      <c r="AY4" s="258"/>
      <c r="AZ4" s="971" t="str">
        <f>Language!$E$209</f>
        <v>Result</v>
      </c>
      <c r="BA4" s="971"/>
      <c r="BB4" s="259" t="str">
        <f>Language!$E$219</f>
        <v>Final</v>
      </c>
      <c r="BC4" s="259" t="str">
        <f>Language!$E$210</f>
        <v>W/D/L</v>
      </c>
      <c r="BD4" s="259" t="str">
        <f>Language!$E$211</f>
        <v>GD</v>
      </c>
      <c r="BE4" s="259" t="str">
        <f>Language!$E$212</f>
        <v>exact</v>
      </c>
      <c r="BF4" s="259" t="str">
        <f>Language!$E$224</f>
        <v>many g.</v>
      </c>
      <c r="BG4" s="260" t="str">
        <f>Language!$E$213</f>
        <v>teams</v>
      </c>
      <c r="BI4" s="265"/>
      <c r="BJ4" s="257"/>
      <c r="BK4" s="257"/>
      <c r="BL4" s="258"/>
      <c r="BM4" s="971" t="str">
        <f>Language!$E$209</f>
        <v>Result</v>
      </c>
      <c r="BN4" s="971"/>
      <c r="BO4" s="259" t="str">
        <f>Language!$E$219</f>
        <v>Final</v>
      </c>
      <c r="BP4" s="259" t="str">
        <f>Language!$E$210</f>
        <v>W/D/L</v>
      </c>
      <c r="BQ4" s="259" t="str">
        <f>Language!$E$211</f>
        <v>GD</v>
      </c>
      <c r="BR4" s="259" t="str">
        <f>Language!$E$212</f>
        <v>exact</v>
      </c>
      <c r="BS4" s="259" t="str">
        <f>Language!$E$224</f>
        <v>many g.</v>
      </c>
      <c r="BT4" s="260" t="str">
        <f>Language!$E$213</f>
        <v>teams</v>
      </c>
      <c r="BV4" s="265"/>
      <c r="BW4" s="257"/>
      <c r="BX4" s="257"/>
      <c r="BY4" s="258"/>
      <c r="BZ4" s="971" t="str">
        <f>Language!$E$209</f>
        <v>Result</v>
      </c>
      <c r="CA4" s="971"/>
      <c r="CB4" s="259" t="str">
        <f>Language!$E$219</f>
        <v>Final</v>
      </c>
      <c r="CC4" s="259" t="str">
        <f>Language!$E$210</f>
        <v>W/D/L</v>
      </c>
      <c r="CD4" s="259" t="str">
        <f>Language!$E$211</f>
        <v>GD</v>
      </c>
      <c r="CE4" s="259" t="str">
        <f>Language!$E$212</f>
        <v>exact</v>
      </c>
      <c r="CF4" s="259" t="str">
        <f>Language!$E$224</f>
        <v>many g.</v>
      </c>
      <c r="CG4" s="260" t="str">
        <f>Language!$E$213</f>
        <v>teams</v>
      </c>
      <c r="CI4" s="265"/>
      <c r="CJ4" s="257"/>
      <c r="CK4" s="257"/>
      <c r="CL4" s="258"/>
      <c r="CM4" s="971" t="str">
        <f>Language!$E$209</f>
        <v>Result</v>
      </c>
      <c r="CN4" s="971"/>
      <c r="CO4" s="259" t="str">
        <f>Language!$E$219</f>
        <v>Final</v>
      </c>
      <c r="CP4" s="259" t="str">
        <f>Language!$E$210</f>
        <v>W/D/L</v>
      </c>
      <c r="CQ4" s="259" t="str">
        <f>Language!$E$211</f>
        <v>GD</v>
      </c>
      <c r="CR4" s="259" t="str">
        <f>Language!$E$212</f>
        <v>exact</v>
      </c>
      <c r="CS4" s="259" t="str">
        <f>Language!$E$224</f>
        <v>many g.</v>
      </c>
      <c r="CT4" s="260" t="str">
        <f>Language!$E$213</f>
        <v>teams</v>
      </c>
      <c r="CV4" s="265"/>
      <c r="CW4" s="257"/>
      <c r="CX4" s="257"/>
      <c r="CY4" s="258"/>
      <c r="CZ4" s="971" t="str">
        <f>Language!$E$209</f>
        <v>Result</v>
      </c>
      <c r="DA4" s="971"/>
      <c r="DB4" s="259" t="str">
        <f>Language!$E$219</f>
        <v>Final</v>
      </c>
      <c r="DC4" s="259" t="str">
        <f>Language!$E$210</f>
        <v>W/D/L</v>
      </c>
      <c r="DD4" s="259" t="str">
        <f>Language!$E$211</f>
        <v>GD</v>
      </c>
      <c r="DE4" s="259" t="str">
        <f>Language!$E$212</f>
        <v>exact</v>
      </c>
      <c r="DF4" s="259" t="str">
        <f>Language!$E$224</f>
        <v>many g.</v>
      </c>
      <c r="DG4" s="260" t="str">
        <f>Language!$E$213</f>
        <v>teams</v>
      </c>
      <c r="DI4" s="265"/>
      <c r="DJ4" s="257"/>
      <c r="DK4" s="257"/>
      <c r="DL4" s="258"/>
      <c r="DM4" s="971" t="str">
        <f>Language!$E$209</f>
        <v>Result</v>
      </c>
      <c r="DN4" s="971"/>
      <c r="DO4" s="259" t="str">
        <f>Language!$E$219</f>
        <v>Final</v>
      </c>
      <c r="DP4" s="259" t="str">
        <f>Language!$E$210</f>
        <v>W/D/L</v>
      </c>
      <c r="DQ4" s="259" t="str">
        <f>Language!$E$211</f>
        <v>GD</v>
      </c>
      <c r="DR4" s="259" t="str">
        <f>Language!$E$212</f>
        <v>exact</v>
      </c>
      <c r="DS4" s="259" t="str">
        <f>Language!$E$224</f>
        <v>many g.</v>
      </c>
      <c r="DT4" s="260" t="str">
        <f>Language!$E$213</f>
        <v>teams</v>
      </c>
      <c r="DV4" s="265"/>
      <c r="DW4" s="257"/>
      <c r="DX4" s="257"/>
      <c r="DY4" s="258"/>
      <c r="DZ4" s="971" t="str">
        <f>Language!$E$209</f>
        <v>Result</v>
      </c>
      <c r="EA4" s="971"/>
      <c r="EB4" s="259" t="str">
        <f>Language!$E$219</f>
        <v>Final</v>
      </c>
      <c r="EC4" s="259" t="str">
        <f>Language!$E$210</f>
        <v>W/D/L</v>
      </c>
      <c r="ED4" s="259" t="str">
        <f>Language!$E$211</f>
        <v>GD</v>
      </c>
      <c r="EE4" s="259" t="str">
        <f>Language!$E$212</f>
        <v>exact</v>
      </c>
      <c r="EF4" s="259" t="str">
        <f>Language!$E$224</f>
        <v>many g.</v>
      </c>
      <c r="EG4" s="260" t="str">
        <f>Language!$E$213</f>
        <v>teams</v>
      </c>
      <c r="EI4" s="265"/>
      <c r="EJ4" s="257"/>
      <c r="EK4" s="257"/>
      <c r="EL4" s="258"/>
      <c r="EM4" s="971" t="str">
        <f>Language!$E$209</f>
        <v>Result</v>
      </c>
      <c r="EN4" s="971"/>
      <c r="EO4" s="259" t="str">
        <f>Language!$E$219</f>
        <v>Final</v>
      </c>
      <c r="EP4" s="259" t="str">
        <f>Language!$E$210</f>
        <v>W/D/L</v>
      </c>
      <c r="EQ4" s="259" t="str">
        <f>Language!$E$211</f>
        <v>GD</v>
      </c>
      <c r="ER4" s="259" t="str">
        <f>Language!$E$212</f>
        <v>exact</v>
      </c>
      <c r="ES4" s="259" t="str">
        <f>Language!$E$224</f>
        <v>many g.</v>
      </c>
      <c r="ET4" s="260" t="str">
        <f>Language!$E$213</f>
        <v>teams</v>
      </c>
      <c r="EV4" s="265"/>
      <c r="EW4" s="257"/>
      <c r="EX4" s="257"/>
      <c r="EY4" s="258"/>
      <c r="EZ4" s="971" t="str">
        <f>Language!$E$209</f>
        <v>Result</v>
      </c>
      <c r="FA4" s="971"/>
      <c r="FB4" s="259" t="str">
        <f>Language!$E$219</f>
        <v>Final</v>
      </c>
      <c r="FC4" s="259" t="str">
        <f>Language!$E$210</f>
        <v>W/D/L</v>
      </c>
      <c r="FD4" s="259" t="str">
        <f>Language!$E$211</f>
        <v>GD</v>
      </c>
      <c r="FE4" s="259" t="str">
        <f>Language!$E$212</f>
        <v>exact</v>
      </c>
      <c r="FF4" s="259" t="str">
        <f>Language!$E$224</f>
        <v>many g.</v>
      </c>
      <c r="FG4" s="260" t="str">
        <f>Language!$E$213</f>
        <v>teams</v>
      </c>
      <c r="FI4" s="265"/>
      <c r="FJ4" s="257"/>
      <c r="FK4" s="257"/>
      <c r="FL4" s="258"/>
      <c r="FM4" s="971" t="str">
        <f>Language!$E$209</f>
        <v>Result</v>
      </c>
      <c r="FN4" s="971"/>
      <c r="FO4" s="259" t="str">
        <f>Language!$E$219</f>
        <v>Final</v>
      </c>
      <c r="FP4" s="259" t="str">
        <f>Language!$E$210</f>
        <v>W/D/L</v>
      </c>
      <c r="FQ4" s="259" t="str">
        <f>Language!$E$211</f>
        <v>GD</v>
      </c>
      <c r="FR4" s="259" t="str">
        <f>Language!$E$212</f>
        <v>exact</v>
      </c>
      <c r="FS4" s="259" t="str">
        <f>Language!$E$224</f>
        <v>many g.</v>
      </c>
      <c r="FT4" s="260" t="str">
        <f>Language!$E$213</f>
        <v>teams</v>
      </c>
      <c r="FV4" s="265"/>
      <c r="FW4" s="257"/>
      <c r="FX4" s="257"/>
      <c r="FY4" s="258"/>
      <c r="FZ4" s="971" t="str">
        <f>Language!$E$209</f>
        <v>Result</v>
      </c>
      <c r="GA4" s="971"/>
      <c r="GB4" s="259" t="str">
        <f>Language!$E$219</f>
        <v>Final</v>
      </c>
      <c r="GC4" s="259" t="str">
        <f>Language!$E$210</f>
        <v>W/D/L</v>
      </c>
      <c r="GD4" s="259" t="str">
        <f>Language!$E$211</f>
        <v>GD</v>
      </c>
      <c r="GE4" s="259" t="str">
        <f>Language!$E$212</f>
        <v>exact</v>
      </c>
      <c r="GF4" s="259" t="str">
        <f>Language!$E$224</f>
        <v>many g.</v>
      </c>
      <c r="GG4" s="260" t="str">
        <f>Language!$E$213</f>
        <v>teams</v>
      </c>
      <c r="GI4" s="265"/>
      <c r="GJ4" s="257"/>
      <c r="GK4" s="257"/>
      <c r="GL4" s="258"/>
      <c r="GM4" s="971" t="str">
        <f>Language!$E$209</f>
        <v>Result</v>
      </c>
      <c r="GN4" s="971"/>
      <c r="GO4" s="259" t="str">
        <f>Language!$E$219</f>
        <v>Final</v>
      </c>
      <c r="GP4" s="259" t="str">
        <f>Language!$E$210</f>
        <v>W/D/L</v>
      </c>
      <c r="GQ4" s="259" t="str">
        <f>Language!$E$211</f>
        <v>GD</v>
      </c>
      <c r="GR4" s="259" t="str">
        <f>Language!$E$212</f>
        <v>exact</v>
      </c>
      <c r="GS4" s="259" t="str">
        <f>Language!$E$224</f>
        <v>many g.</v>
      </c>
      <c r="GT4" s="260" t="str">
        <f>Language!$E$213</f>
        <v>teams</v>
      </c>
      <c r="GV4" s="265"/>
      <c r="GW4" s="257"/>
      <c r="GX4" s="257"/>
      <c r="GY4" s="258"/>
      <c r="GZ4" s="971" t="str">
        <f>Language!$E$209</f>
        <v>Result</v>
      </c>
      <c r="HA4" s="971"/>
      <c r="HB4" s="259" t="str">
        <f>Language!$E$219</f>
        <v>Final</v>
      </c>
      <c r="HC4" s="259" t="str">
        <f>Language!$E$210</f>
        <v>W/D/L</v>
      </c>
      <c r="HD4" s="259" t="str">
        <f>Language!$E$211</f>
        <v>GD</v>
      </c>
      <c r="HE4" s="259" t="str">
        <f>Language!$E$212</f>
        <v>exact</v>
      </c>
      <c r="HF4" s="259" t="str">
        <f>Language!$E$224</f>
        <v>many g.</v>
      </c>
      <c r="HG4" s="260" t="str">
        <f>Language!$E$213</f>
        <v>teams</v>
      </c>
      <c r="HI4" s="265"/>
      <c r="HJ4" s="257"/>
      <c r="HK4" s="257"/>
      <c r="HL4" s="258"/>
      <c r="HM4" s="971" t="str">
        <f>Language!$E$209</f>
        <v>Result</v>
      </c>
      <c r="HN4" s="971"/>
      <c r="HO4" s="259" t="str">
        <f>Language!$E$219</f>
        <v>Final</v>
      </c>
      <c r="HP4" s="259" t="str">
        <f>Language!$E$210</f>
        <v>W/D/L</v>
      </c>
      <c r="HQ4" s="259" t="str">
        <f>Language!$E$211</f>
        <v>GD</v>
      </c>
      <c r="HR4" s="259" t="str">
        <f>Language!$E$212</f>
        <v>exact</v>
      </c>
      <c r="HS4" s="259" t="str">
        <f>Language!$E$224</f>
        <v>many g.</v>
      </c>
      <c r="HT4" s="260" t="str">
        <f>Language!$E$213</f>
        <v>teams</v>
      </c>
      <c r="HV4" s="265"/>
      <c r="HW4" s="257"/>
      <c r="HX4" s="257"/>
      <c r="HY4" s="258"/>
      <c r="HZ4" s="971" t="str">
        <f>Language!$E$209</f>
        <v>Result</v>
      </c>
      <c r="IA4" s="971"/>
      <c r="IB4" s="259" t="str">
        <f>Language!$E$219</f>
        <v>Final</v>
      </c>
      <c r="IC4" s="259" t="str">
        <f>Language!$E$210</f>
        <v>W/D/L</v>
      </c>
      <c r="ID4" s="259" t="str">
        <f>Language!$E$211</f>
        <v>GD</v>
      </c>
      <c r="IE4" s="259" t="str">
        <f>Language!$E$212</f>
        <v>exact</v>
      </c>
      <c r="IF4" s="259" t="str">
        <f>Language!$E$224</f>
        <v>many g.</v>
      </c>
      <c r="IG4" s="260" t="str">
        <f>Language!$E$213</f>
        <v>teams</v>
      </c>
      <c r="II4" s="265"/>
      <c r="IJ4" s="257"/>
      <c r="IK4" s="257"/>
      <c r="IL4" s="258"/>
      <c r="IM4" s="971" t="str">
        <f>Language!$E$209</f>
        <v>Result</v>
      </c>
      <c r="IN4" s="971"/>
      <c r="IO4" s="259" t="str">
        <f>Language!$E$219</f>
        <v>Final</v>
      </c>
      <c r="IP4" s="259" t="str">
        <f>Language!$E$210</f>
        <v>W/D/L</v>
      </c>
      <c r="IQ4" s="259" t="str">
        <f>Language!$E$211</f>
        <v>GD</v>
      </c>
      <c r="IR4" s="259" t="str">
        <f>Language!$E$212</f>
        <v>exact</v>
      </c>
      <c r="IS4" s="259" t="str">
        <f>Language!$E$224</f>
        <v>many g.</v>
      </c>
      <c r="IT4" s="260" t="str">
        <f>Language!$E$213</f>
        <v>teams</v>
      </c>
      <c r="IV4" s="265"/>
      <c r="IW4" s="257"/>
      <c r="IX4" s="257"/>
      <c r="IY4" s="258"/>
      <c r="IZ4" s="971" t="str">
        <f>Language!$E$209</f>
        <v>Result</v>
      </c>
      <c r="JA4" s="971"/>
      <c r="JB4" s="259" t="str">
        <f>Language!$E$219</f>
        <v>Final</v>
      </c>
      <c r="JC4" s="259" t="str">
        <f>Language!$E$210</f>
        <v>W/D/L</v>
      </c>
      <c r="JD4" s="259" t="str">
        <f>Language!$E$211</f>
        <v>GD</v>
      </c>
      <c r="JE4" s="259" t="str">
        <f>Language!$E$212</f>
        <v>exact</v>
      </c>
      <c r="JF4" s="259" t="str">
        <f>Language!$E$224</f>
        <v>many g.</v>
      </c>
      <c r="JG4" s="260" t="str">
        <f>Language!$E$213</f>
        <v>teams</v>
      </c>
      <c r="JI4" s="265"/>
      <c r="JJ4" s="257"/>
      <c r="JK4" s="257"/>
      <c r="JL4" s="258"/>
      <c r="JM4" s="971" t="str">
        <f>Language!$E$209</f>
        <v>Result</v>
      </c>
      <c r="JN4" s="971"/>
      <c r="JO4" s="259" t="str">
        <f>Language!$E$219</f>
        <v>Final</v>
      </c>
      <c r="JP4" s="259" t="str">
        <f>Language!$E$210</f>
        <v>W/D/L</v>
      </c>
      <c r="JQ4" s="259" t="str">
        <f>Language!$E$211</f>
        <v>GD</v>
      </c>
      <c r="JR4" s="259" t="str">
        <f>Language!$E$212</f>
        <v>exact</v>
      </c>
      <c r="JS4" s="259" t="str">
        <f>Language!$E$224</f>
        <v>many g.</v>
      </c>
      <c r="JT4" s="260" t="str">
        <f>Language!$E$213</f>
        <v>teams</v>
      </c>
      <c r="JV4" s="265"/>
      <c r="JW4" s="257"/>
      <c r="JX4" s="257"/>
      <c r="JY4" s="258"/>
      <c r="JZ4" s="971" t="str">
        <f>Language!$E$209</f>
        <v>Result</v>
      </c>
      <c r="KA4" s="971"/>
      <c r="KB4" s="259" t="str">
        <f>Language!$E$219</f>
        <v>Final</v>
      </c>
      <c r="KC4" s="259" t="str">
        <f>Language!$E$210</f>
        <v>W/D/L</v>
      </c>
      <c r="KD4" s="259" t="str">
        <f>Language!$E$211</f>
        <v>GD</v>
      </c>
      <c r="KE4" s="259" t="str">
        <f>Language!$E$212</f>
        <v>exact</v>
      </c>
      <c r="KF4" s="259" t="str">
        <f>Language!$E$224</f>
        <v>many g.</v>
      </c>
      <c r="KG4" s="260" t="str">
        <f>Language!$E$213</f>
        <v>teams</v>
      </c>
      <c r="KI4" s="265"/>
      <c r="KJ4" s="257"/>
      <c r="KK4" s="257"/>
      <c r="KL4" s="258"/>
      <c r="KM4" s="971" t="str">
        <f>Language!$E$209</f>
        <v>Result</v>
      </c>
      <c r="KN4" s="971"/>
      <c r="KO4" s="259" t="str">
        <f>Language!$E$219</f>
        <v>Final</v>
      </c>
      <c r="KP4" s="259" t="str">
        <f>Language!$E$210</f>
        <v>W/D/L</v>
      </c>
      <c r="KQ4" s="259" t="str">
        <f>Language!$E$211</f>
        <v>GD</v>
      </c>
      <c r="KR4" s="259" t="str">
        <f>Language!$E$212</f>
        <v>exact</v>
      </c>
      <c r="KS4" s="259" t="str">
        <f>Language!$E$224</f>
        <v>many g.</v>
      </c>
      <c r="KT4" s="260" t="str">
        <f>Language!$E$213</f>
        <v>teams</v>
      </c>
      <c r="KV4" s="265"/>
      <c r="KW4" s="257"/>
      <c r="KX4" s="257"/>
      <c r="KY4" s="258"/>
      <c r="KZ4" s="971" t="str">
        <f>Language!$E$209</f>
        <v>Result</v>
      </c>
      <c r="LA4" s="971"/>
      <c r="LB4" s="259" t="str">
        <f>Language!$E$219</f>
        <v>Final</v>
      </c>
      <c r="LC4" s="259" t="str">
        <f>Language!$E$210</f>
        <v>W/D/L</v>
      </c>
      <c r="LD4" s="259" t="str">
        <f>Language!$E$211</f>
        <v>GD</v>
      </c>
      <c r="LE4" s="259" t="str">
        <f>Language!$E$212</f>
        <v>exact</v>
      </c>
      <c r="LF4" s="259" t="str">
        <f>Language!$E$224</f>
        <v>many g.</v>
      </c>
      <c r="LG4" s="260" t="str">
        <f>Language!$E$213</f>
        <v>teams</v>
      </c>
      <c r="LI4" s="265"/>
      <c r="LJ4" s="257"/>
      <c r="LK4" s="257"/>
      <c r="LL4" s="258"/>
      <c r="LM4" s="971" t="str">
        <f>Language!$E$209</f>
        <v>Result</v>
      </c>
      <c r="LN4" s="971"/>
      <c r="LO4" s="259" t="str">
        <f>Language!$E$219</f>
        <v>Final</v>
      </c>
      <c r="LP4" s="259" t="str">
        <f>Language!$E$210</f>
        <v>W/D/L</v>
      </c>
      <c r="LQ4" s="259" t="str">
        <f>Language!$E$211</f>
        <v>GD</v>
      </c>
      <c r="LR4" s="259" t="str">
        <f>Language!$E$212</f>
        <v>exact</v>
      </c>
      <c r="LS4" s="259" t="str">
        <f>Language!$E$224</f>
        <v>many g.</v>
      </c>
      <c r="LT4" s="260" t="str">
        <f>Language!$E$213</f>
        <v>teams</v>
      </c>
      <c r="LV4" s="265"/>
      <c r="LW4" s="257"/>
      <c r="LX4" s="257"/>
      <c r="LY4" s="258"/>
      <c r="LZ4" s="971" t="str">
        <f>Language!$E$209</f>
        <v>Result</v>
      </c>
      <c r="MA4" s="971"/>
      <c r="MB4" s="259" t="str">
        <f>Language!$E$219</f>
        <v>Final</v>
      </c>
      <c r="MC4" s="259" t="str">
        <f>Language!$E$210</f>
        <v>W/D/L</v>
      </c>
      <c r="MD4" s="259" t="str">
        <f>Language!$E$211</f>
        <v>GD</v>
      </c>
      <c r="ME4" s="259" t="str">
        <f>Language!$E$212</f>
        <v>exact</v>
      </c>
      <c r="MF4" s="259" t="str">
        <f>Language!$E$224</f>
        <v>many g.</v>
      </c>
      <c r="MG4" s="260" t="str">
        <f>Language!$E$213</f>
        <v>teams</v>
      </c>
    </row>
    <row r="5" spans="1:345" ht="24" customHeight="1" x14ac:dyDescent="0.25">
      <c r="A5" s="234"/>
      <c r="B5" s="247" t="str">
        <f>Language!$E$130&amp;" A"</f>
        <v>Group A</v>
      </c>
      <c r="C5" s="248"/>
      <c r="D5" s="249"/>
      <c r="E5" s="250"/>
      <c r="F5" s="251"/>
      <c r="G5" s="252"/>
      <c r="I5" s="247" t="str">
        <f t="shared" ref="I5:I68" si="0">$B5</f>
        <v>Group A</v>
      </c>
      <c r="J5" s="249"/>
      <c r="K5" s="249"/>
      <c r="L5" s="250"/>
      <c r="M5" s="279"/>
      <c r="N5" s="280"/>
      <c r="O5" s="251"/>
      <c r="P5" s="263"/>
      <c r="Q5" s="263"/>
      <c r="R5" s="250"/>
      <c r="S5" s="250"/>
      <c r="T5" s="264"/>
      <c r="V5" s="247" t="str">
        <f t="shared" ref="V5:V68" si="1">$B5</f>
        <v>Group A</v>
      </c>
      <c r="W5" s="249"/>
      <c r="X5" s="249"/>
      <c r="Y5" s="250"/>
      <c r="Z5" s="279"/>
      <c r="AA5" s="280"/>
      <c r="AB5" s="251"/>
      <c r="AC5" s="263"/>
      <c r="AD5" s="263"/>
      <c r="AE5" s="250"/>
      <c r="AF5" s="250"/>
      <c r="AG5" s="264"/>
      <c r="AI5" s="247" t="str">
        <f t="shared" ref="AI5:AI68" si="2">$B5</f>
        <v>Group A</v>
      </c>
      <c r="AJ5" s="249"/>
      <c r="AK5" s="249"/>
      <c r="AL5" s="250"/>
      <c r="AM5" s="279"/>
      <c r="AN5" s="280"/>
      <c r="AO5" s="251"/>
      <c r="AP5" s="263"/>
      <c r="AQ5" s="263"/>
      <c r="AR5" s="250"/>
      <c r="AS5" s="250"/>
      <c r="AT5" s="264"/>
      <c r="AV5" s="247" t="str">
        <f t="shared" ref="AV5:AV68" si="3">$B5</f>
        <v>Group A</v>
      </c>
      <c r="AW5" s="249"/>
      <c r="AX5" s="249"/>
      <c r="AY5" s="250"/>
      <c r="AZ5" s="279"/>
      <c r="BA5" s="280"/>
      <c r="BB5" s="251"/>
      <c r="BC5" s="263"/>
      <c r="BD5" s="263"/>
      <c r="BE5" s="250"/>
      <c r="BF5" s="250"/>
      <c r="BG5" s="264"/>
      <c r="BI5" s="247" t="str">
        <f t="shared" ref="BI5:BI68" si="4">$B5</f>
        <v>Group A</v>
      </c>
      <c r="BJ5" s="249"/>
      <c r="BK5" s="249"/>
      <c r="BL5" s="250"/>
      <c r="BM5" s="279"/>
      <c r="BN5" s="280"/>
      <c r="BO5" s="251"/>
      <c r="BP5" s="263"/>
      <c r="BQ5" s="263"/>
      <c r="BR5" s="250"/>
      <c r="BS5" s="250"/>
      <c r="BT5" s="264"/>
      <c r="BV5" s="247" t="str">
        <f t="shared" ref="BV5:BV68" si="5">$B5</f>
        <v>Group A</v>
      </c>
      <c r="BW5" s="249"/>
      <c r="BX5" s="249"/>
      <c r="BY5" s="250"/>
      <c r="BZ5" s="279"/>
      <c r="CA5" s="280"/>
      <c r="CB5" s="251"/>
      <c r="CC5" s="263"/>
      <c r="CD5" s="263"/>
      <c r="CE5" s="250"/>
      <c r="CF5" s="250"/>
      <c r="CG5" s="264"/>
      <c r="CI5" s="247" t="str">
        <f t="shared" ref="CI5:CI68" si="6">$B5</f>
        <v>Group A</v>
      </c>
      <c r="CJ5" s="249"/>
      <c r="CK5" s="249"/>
      <c r="CL5" s="250"/>
      <c r="CM5" s="279"/>
      <c r="CN5" s="280"/>
      <c r="CO5" s="251"/>
      <c r="CP5" s="263"/>
      <c r="CQ5" s="263"/>
      <c r="CR5" s="250"/>
      <c r="CS5" s="250"/>
      <c r="CT5" s="264"/>
      <c r="CV5" s="247" t="str">
        <f t="shared" ref="CV5:CV68" si="7">$B5</f>
        <v>Group A</v>
      </c>
      <c r="CW5" s="249"/>
      <c r="CX5" s="249"/>
      <c r="CY5" s="250"/>
      <c r="CZ5" s="279"/>
      <c r="DA5" s="280"/>
      <c r="DB5" s="251"/>
      <c r="DC5" s="263"/>
      <c r="DD5" s="263"/>
      <c r="DE5" s="250"/>
      <c r="DF5" s="250"/>
      <c r="DG5" s="264"/>
      <c r="DI5" s="247" t="str">
        <f t="shared" ref="DI5:DI68" si="8">$B5</f>
        <v>Group A</v>
      </c>
      <c r="DJ5" s="249"/>
      <c r="DK5" s="249"/>
      <c r="DL5" s="250"/>
      <c r="DM5" s="279"/>
      <c r="DN5" s="280"/>
      <c r="DO5" s="251"/>
      <c r="DP5" s="263"/>
      <c r="DQ5" s="263"/>
      <c r="DR5" s="250"/>
      <c r="DS5" s="250"/>
      <c r="DT5" s="264"/>
      <c r="DV5" s="247" t="str">
        <f t="shared" ref="DV5:DV68" si="9">$B5</f>
        <v>Group A</v>
      </c>
      <c r="DW5" s="249"/>
      <c r="DX5" s="249"/>
      <c r="DY5" s="250"/>
      <c r="DZ5" s="279"/>
      <c r="EA5" s="280"/>
      <c r="EB5" s="251"/>
      <c r="EC5" s="263"/>
      <c r="ED5" s="263"/>
      <c r="EE5" s="250"/>
      <c r="EF5" s="250"/>
      <c r="EG5" s="264"/>
      <c r="EI5" s="247" t="str">
        <f t="shared" ref="EI5:EI68" si="10">$B5</f>
        <v>Group A</v>
      </c>
      <c r="EJ5" s="249"/>
      <c r="EK5" s="249"/>
      <c r="EL5" s="250"/>
      <c r="EM5" s="279"/>
      <c r="EN5" s="280"/>
      <c r="EO5" s="251"/>
      <c r="EP5" s="263"/>
      <c r="EQ5" s="263"/>
      <c r="ER5" s="250"/>
      <c r="ES5" s="250"/>
      <c r="ET5" s="264"/>
      <c r="EV5" s="247" t="str">
        <f t="shared" ref="EV5:EV68" si="11">$B5</f>
        <v>Group A</v>
      </c>
      <c r="EW5" s="249"/>
      <c r="EX5" s="249"/>
      <c r="EY5" s="250"/>
      <c r="EZ5" s="279"/>
      <c r="FA5" s="280"/>
      <c r="FB5" s="251"/>
      <c r="FC5" s="263"/>
      <c r="FD5" s="263"/>
      <c r="FE5" s="250"/>
      <c r="FF5" s="250"/>
      <c r="FG5" s="264"/>
      <c r="FI5" s="247" t="str">
        <f t="shared" ref="FI5:FI68" si="12">$B5</f>
        <v>Group A</v>
      </c>
      <c r="FJ5" s="249"/>
      <c r="FK5" s="249"/>
      <c r="FL5" s="250"/>
      <c r="FM5" s="279"/>
      <c r="FN5" s="280"/>
      <c r="FO5" s="251"/>
      <c r="FP5" s="263"/>
      <c r="FQ5" s="263"/>
      <c r="FR5" s="250"/>
      <c r="FS5" s="250"/>
      <c r="FT5" s="264"/>
      <c r="FV5" s="247" t="str">
        <f t="shared" ref="FV5:FV68" si="13">$B5</f>
        <v>Group A</v>
      </c>
      <c r="FW5" s="249"/>
      <c r="FX5" s="249"/>
      <c r="FY5" s="250"/>
      <c r="FZ5" s="279"/>
      <c r="GA5" s="280"/>
      <c r="GB5" s="251"/>
      <c r="GC5" s="263"/>
      <c r="GD5" s="263"/>
      <c r="GE5" s="250"/>
      <c r="GF5" s="250"/>
      <c r="GG5" s="264"/>
      <c r="GI5" s="247" t="str">
        <f t="shared" ref="GI5:GI68" si="14">$B5</f>
        <v>Group A</v>
      </c>
      <c r="GJ5" s="249"/>
      <c r="GK5" s="249"/>
      <c r="GL5" s="250"/>
      <c r="GM5" s="279"/>
      <c r="GN5" s="280"/>
      <c r="GO5" s="251"/>
      <c r="GP5" s="263"/>
      <c r="GQ5" s="263"/>
      <c r="GR5" s="250"/>
      <c r="GS5" s="250"/>
      <c r="GT5" s="264"/>
      <c r="GV5" s="247" t="str">
        <f t="shared" ref="GV5:GV68" si="15">$B5</f>
        <v>Group A</v>
      </c>
      <c r="GW5" s="249"/>
      <c r="GX5" s="249"/>
      <c r="GY5" s="250"/>
      <c r="GZ5" s="279"/>
      <c r="HA5" s="280"/>
      <c r="HB5" s="251"/>
      <c r="HC5" s="263"/>
      <c r="HD5" s="263"/>
      <c r="HE5" s="250"/>
      <c r="HF5" s="250"/>
      <c r="HG5" s="264"/>
      <c r="HI5" s="247" t="str">
        <f t="shared" ref="HI5:HI68" si="16">$B5</f>
        <v>Group A</v>
      </c>
      <c r="HJ5" s="249"/>
      <c r="HK5" s="249"/>
      <c r="HL5" s="250"/>
      <c r="HM5" s="279"/>
      <c r="HN5" s="280"/>
      <c r="HO5" s="251"/>
      <c r="HP5" s="263"/>
      <c r="HQ5" s="263"/>
      <c r="HR5" s="250"/>
      <c r="HS5" s="250"/>
      <c r="HT5" s="264"/>
      <c r="HV5" s="247" t="str">
        <f t="shared" ref="HV5:HV68" si="17">$B5</f>
        <v>Group A</v>
      </c>
      <c r="HW5" s="249"/>
      <c r="HX5" s="249"/>
      <c r="HY5" s="250"/>
      <c r="HZ5" s="279"/>
      <c r="IA5" s="280"/>
      <c r="IB5" s="251"/>
      <c r="IC5" s="263"/>
      <c r="ID5" s="263"/>
      <c r="IE5" s="250"/>
      <c r="IF5" s="250"/>
      <c r="IG5" s="264"/>
      <c r="II5" s="247" t="str">
        <f t="shared" ref="II5:II68" si="18">$B5</f>
        <v>Group A</v>
      </c>
      <c r="IJ5" s="249"/>
      <c r="IK5" s="249"/>
      <c r="IL5" s="250"/>
      <c r="IM5" s="279"/>
      <c r="IN5" s="280"/>
      <c r="IO5" s="251"/>
      <c r="IP5" s="263"/>
      <c r="IQ5" s="263"/>
      <c r="IR5" s="250"/>
      <c r="IS5" s="250"/>
      <c r="IT5" s="264"/>
      <c r="IV5" s="247" t="str">
        <f t="shared" ref="IV5:IV68" si="19">$B5</f>
        <v>Group A</v>
      </c>
      <c r="IW5" s="249"/>
      <c r="IX5" s="249"/>
      <c r="IY5" s="250"/>
      <c r="IZ5" s="279"/>
      <c r="JA5" s="280"/>
      <c r="JB5" s="251"/>
      <c r="JC5" s="263"/>
      <c r="JD5" s="263"/>
      <c r="JE5" s="250"/>
      <c r="JF5" s="250"/>
      <c r="JG5" s="264"/>
      <c r="JI5" s="247" t="str">
        <f t="shared" ref="JI5:JI68" si="20">$B5</f>
        <v>Group A</v>
      </c>
      <c r="JJ5" s="249"/>
      <c r="JK5" s="249"/>
      <c r="JL5" s="250"/>
      <c r="JM5" s="279"/>
      <c r="JN5" s="280"/>
      <c r="JO5" s="251"/>
      <c r="JP5" s="263"/>
      <c r="JQ5" s="263"/>
      <c r="JR5" s="250"/>
      <c r="JS5" s="250"/>
      <c r="JT5" s="264"/>
      <c r="JV5" s="247" t="str">
        <f t="shared" ref="JV5:JV68" si="21">$B5</f>
        <v>Group A</v>
      </c>
      <c r="JW5" s="249"/>
      <c r="JX5" s="249"/>
      <c r="JY5" s="250"/>
      <c r="JZ5" s="279"/>
      <c r="KA5" s="280"/>
      <c r="KB5" s="251"/>
      <c r="KC5" s="263"/>
      <c r="KD5" s="263"/>
      <c r="KE5" s="250"/>
      <c r="KF5" s="250"/>
      <c r="KG5" s="264"/>
      <c r="KI5" s="247" t="str">
        <f t="shared" ref="KI5:KI68" si="22">$B5</f>
        <v>Group A</v>
      </c>
      <c r="KJ5" s="249"/>
      <c r="KK5" s="249"/>
      <c r="KL5" s="250"/>
      <c r="KM5" s="279"/>
      <c r="KN5" s="280"/>
      <c r="KO5" s="251"/>
      <c r="KP5" s="263"/>
      <c r="KQ5" s="263"/>
      <c r="KR5" s="250"/>
      <c r="KS5" s="250"/>
      <c r="KT5" s="264"/>
      <c r="KV5" s="247" t="str">
        <f t="shared" ref="KV5:KV68" si="23">$B5</f>
        <v>Group A</v>
      </c>
      <c r="KW5" s="249"/>
      <c r="KX5" s="249"/>
      <c r="KY5" s="250"/>
      <c r="KZ5" s="279"/>
      <c r="LA5" s="280"/>
      <c r="LB5" s="251"/>
      <c r="LC5" s="263"/>
      <c r="LD5" s="263"/>
      <c r="LE5" s="250"/>
      <c r="LF5" s="250"/>
      <c r="LG5" s="264"/>
      <c r="LI5" s="247" t="str">
        <f t="shared" ref="LI5:LI68" si="24">$B5</f>
        <v>Group A</v>
      </c>
      <c r="LJ5" s="249"/>
      <c r="LK5" s="249"/>
      <c r="LL5" s="250"/>
      <c r="LM5" s="279"/>
      <c r="LN5" s="280"/>
      <c r="LO5" s="251"/>
      <c r="LP5" s="263"/>
      <c r="LQ5" s="263"/>
      <c r="LR5" s="250"/>
      <c r="LS5" s="250"/>
      <c r="LT5" s="264"/>
      <c r="LV5" s="247" t="str">
        <f t="shared" ref="LV5:LV68" si="25">$B5</f>
        <v>Group A</v>
      </c>
      <c r="LW5" s="249"/>
      <c r="LX5" s="249"/>
      <c r="LY5" s="250"/>
      <c r="LZ5" s="279"/>
      <c r="MA5" s="280"/>
      <c r="MB5" s="251"/>
      <c r="MC5" s="263"/>
      <c r="MD5" s="263"/>
      <c r="ME5" s="250"/>
      <c r="MF5" s="250"/>
      <c r="MG5" s="264"/>
    </row>
    <row r="6" spans="1:345" x14ac:dyDescent="0.25">
      <c r="B6" s="238">
        <f>INDEX(Groups!$C$7:$C$65,MATCH(C6,Groups!$D$7:$D$65,0))</f>
        <v>15</v>
      </c>
      <c r="C6" s="239" t="str">
        <f>CalcA!$P$22</f>
        <v>Mexico</v>
      </c>
      <c r="D6" s="240">
        <f>INDEX(Groups!$C$7:$C$65,MATCH(E6,Groups!$D$7:$D$65,0))</f>
        <v>60</v>
      </c>
      <c r="E6" s="239" t="str">
        <f>CalcA!$Q$22</f>
        <v>South Africa</v>
      </c>
      <c r="F6" s="241" t="str">
        <f>CalcA!$R$22</f>
        <v/>
      </c>
      <c r="G6" s="242" t="str">
        <f>CalcA!$S$22</f>
        <v/>
      </c>
      <c r="I6" s="238">
        <f t="shared" si="0"/>
        <v>15</v>
      </c>
      <c r="J6" s="239" t="str">
        <f>$C6</f>
        <v>Mexico</v>
      </c>
      <c r="K6" s="240">
        <f t="shared" ref="K6:K69" si="26">$D6</f>
        <v>60</v>
      </c>
      <c r="L6" s="239" t="str">
        <f>$E6</f>
        <v>South Africa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South Africa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South Africa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South Africa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South Africa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South Africa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South Africa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South Africa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South Africa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South Africa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South Africa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South Africa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South Africa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South Africa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South Africa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South Africa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South Africa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South Africa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South Africa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South Africa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South Africa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South Africa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South Africa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South Africa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South Africa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South Africa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x14ac:dyDescent="0.25">
      <c r="B7" s="238">
        <f>INDEX(Groups!$C$7:$C$65,MATCH(C7,Groups!$D$7:$D$65,0))</f>
        <v>25</v>
      </c>
      <c r="C7" s="239" t="str">
        <f>CalcA!$P$23</f>
        <v>Rep. of Korea</v>
      </c>
      <c r="D7" s="240">
        <f>INDEX(Groups!$C$7:$C$65,MATCH(E7,Groups!$D$7:$D$65,0))</f>
        <v>41</v>
      </c>
      <c r="E7" s="239" t="str">
        <f>CalcA!$Q$23</f>
        <v>Czech Rep.</v>
      </c>
      <c r="F7" s="821" t="str">
        <f>CalcA!$R$23</f>
        <v/>
      </c>
      <c r="G7" s="242" t="str">
        <f>CalcA!$S$23</f>
        <v/>
      </c>
      <c r="I7" s="238">
        <f t="shared" si="0"/>
        <v>25</v>
      </c>
      <c r="J7" s="239" t="str">
        <f t="shared" ref="J7:J11" si="104">$C7</f>
        <v>Rep. of Korea</v>
      </c>
      <c r="K7" s="240">
        <f t="shared" si="26"/>
        <v>41</v>
      </c>
      <c r="L7" s="239" t="str">
        <f t="shared" ref="L7:L11" si="105">$E7</f>
        <v>Czech Rep.</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Rep. of Korea</v>
      </c>
      <c r="X7" s="240">
        <f t="shared" si="29"/>
        <v>41</v>
      </c>
      <c r="Y7" s="239" t="str">
        <f t="shared" ref="Y7:Y11" si="107">$E7</f>
        <v>Czech Rep.</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Rep. of Korea</v>
      </c>
      <c r="AK7" s="240">
        <f t="shared" si="32"/>
        <v>41</v>
      </c>
      <c r="AL7" s="239" t="str">
        <f t="shared" ref="AL7:AL11" si="109">$E7</f>
        <v>Czech Rep.</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Rep. of Korea</v>
      </c>
      <c r="AX7" s="240">
        <f t="shared" si="35"/>
        <v>41</v>
      </c>
      <c r="AY7" s="239" t="str">
        <f t="shared" ref="AY7:AY11" si="111">$E7</f>
        <v>Czech Rep.</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Rep. of Korea</v>
      </c>
      <c r="BK7" s="240">
        <f t="shared" si="38"/>
        <v>41</v>
      </c>
      <c r="BL7" s="239" t="str">
        <f t="shared" ref="BL7:BL11" si="113">$E7</f>
        <v>Czech Rep.</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Rep. of Korea</v>
      </c>
      <c r="BX7" s="240">
        <f t="shared" si="41"/>
        <v>41</v>
      </c>
      <c r="BY7" s="239" t="str">
        <f t="shared" ref="BY7:BY11" si="115">$E7</f>
        <v>Czech Rep.</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Rep. of Korea</v>
      </c>
      <c r="CK7" s="240">
        <f t="shared" si="44"/>
        <v>41</v>
      </c>
      <c r="CL7" s="239" t="str">
        <f t="shared" ref="CL7:CL11" si="117">$E7</f>
        <v>Czech Rep.</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Rep. of Korea</v>
      </c>
      <c r="CX7" s="240">
        <f t="shared" si="47"/>
        <v>41</v>
      </c>
      <c r="CY7" s="239" t="str">
        <f t="shared" ref="CY7:CY11" si="119">$E7</f>
        <v>Czech Rep.</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Rep. of Korea</v>
      </c>
      <c r="DK7" s="240">
        <f t="shared" si="50"/>
        <v>41</v>
      </c>
      <c r="DL7" s="239" t="str">
        <f t="shared" ref="DL7:DL11" si="121">$E7</f>
        <v>Czech Rep.</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Rep. of Korea</v>
      </c>
      <c r="DX7" s="240">
        <f t="shared" si="53"/>
        <v>41</v>
      </c>
      <c r="DY7" s="239" t="str">
        <f t="shared" ref="DY7:DY11" si="123">$E7</f>
        <v>Czech Rep.</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Rep. of Korea</v>
      </c>
      <c r="EK7" s="240">
        <f t="shared" si="56"/>
        <v>41</v>
      </c>
      <c r="EL7" s="239" t="str">
        <f t="shared" ref="EL7:EL11" si="125">$E7</f>
        <v>Czech Rep.</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Rep. of Korea</v>
      </c>
      <c r="EX7" s="240">
        <f t="shared" si="59"/>
        <v>41</v>
      </c>
      <c r="EY7" s="239" t="str">
        <f t="shared" ref="EY7:EY11" si="127">$E7</f>
        <v>Czech Rep.</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Rep. of Korea</v>
      </c>
      <c r="FK7" s="240">
        <f t="shared" si="62"/>
        <v>41</v>
      </c>
      <c r="FL7" s="239" t="str">
        <f t="shared" ref="FL7:FL11" si="129">$E7</f>
        <v>Czech Rep.</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Rep. of Korea</v>
      </c>
      <c r="FX7" s="240">
        <f t="shared" si="65"/>
        <v>41</v>
      </c>
      <c r="FY7" s="239" t="str">
        <f t="shared" ref="FY7:FY11" si="131">$E7</f>
        <v>Czech Rep.</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Rep. of Korea</v>
      </c>
      <c r="GK7" s="240">
        <f t="shared" si="68"/>
        <v>41</v>
      </c>
      <c r="GL7" s="239" t="str">
        <f t="shared" ref="GL7:GL11" si="133">$E7</f>
        <v>Czech Rep.</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Rep. of Korea</v>
      </c>
      <c r="GX7" s="240">
        <f t="shared" si="71"/>
        <v>41</v>
      </c>
      <c r="GY7" s="239" t="str">
        <f t="shared" ref="GY7:GY11" si="135">$E7</f>
        <v>Czech Rep.</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Rep. of Korea</v>
      </c>
      <c r="HK7" s="240">
        <f t="shared" si="74"/>
        <v>41</v>
      </c>
      <c r="HL7" s="239" t="str">
        <f t="shared" ref="HL7:HL11" si="137">$E7</f>
        <v>Czech Rep.</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Rep. of Korea</v>
      </c>
      <c r="HX7" s="240">
        <f t="shared" si="77"/>
        <v>41</v>
      </c>
      <c r="HY7" s="239" t="str">
        <f t="shared" ref="HY7:HY11" si="139">$E7</f>
        <v>Czech Rep.</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Rep. of Korea</v>
      </c>
      <c r="IK7" s="240">
        <f t="shared" si="80"/>
        <v>41</v>
      </c>
      <c r="IL7" s="239" t="str">
        <f t="shared" ref="IL7:IL11" si="141">$E7</f>
        <v>Czech Rep.</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Rep. of Korea</v>
      </c>
      <c r="IX7" s="240">
        <f t="shared" si="83"/>
        <v>41</v>
      </c>
      <c r="IY7" s="239" t="str">
        <f t="shared" ref="IY7:IY11" si="143">$E7</f>
        <v>Czech Rep.</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Rep. of Korea</v>
      </c>
      <c r="JK7" s="240">
        <f t="shared" si="86"/>
        <v>41</v>
      </c>
      <c r="JL7" s="239" t="str">
        <f t="shared" ref="JL7:JL11" si="145">$E7</f>
        <v>Czech Rep.</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Rep. of Korea</v>
      </c>
      <c r="JX7" s="240">
        <f t="shared" si="89"/>
        <v>41</v>
      </c>
      <c r="JY7" s="239" t="str">
        <f t="shared" ref="JY7:JY11" si="147">$E7</f>
        <v>Czech Rep.</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Rep. of Korea</v>
      </c>
      <c r="KK7" s="240">
        <f t="shared" si="92"/>
        <v>41</v>
      </c>
      <c r="KL7" s="239" t="str">
        <f t="shared" ref="KL7:KL11" si="149">$E7</f>
        <v>Czech Rep.</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Rep. of Korea</v>
      </c>
      <c r="KX7" s="240">
        <f t="shared" si="95"/>
        <v>41</v>
      </c>
      <c r="KY7" s="239" t="str">
        <f t="shared" ref="KY7:KY11" si="151">$E7</f>
        <v>Czech Rep.</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Rep. of Korea</v>
      </c>
      <c r="LK7" s="240">
        <f t="shared" si="98"/>
        <v>41</v>
      </c>
      <c r="LL7" s="239" t="str">
        <f t="shared" ref="LL7:LL11" si="153">$E7</f>
        <v>Czech Rep.</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Rep. of Korea</v>
      </c>
      <c r="LX7" s="240">
        <f t="shared" si="101"/>
        <v>41</v>
      </c>
      <c r="LY7" s="239" t="str">
        <f t="shared" ref="LY7:LY11" si="155">$E7</f>
        <v>Czech Rep.</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x14ac:dyDescent="0.25">
      <c r="B8" s="238">
        <f>INDEX(Groups!$C$7:$C$65,MATCH(C8,Groups!$D$7:$D$65,0))</f>
        <v>41</v>
      </c>
      <c r="C8" s="239" t="str">
        <f>CalcA!$P$24</f>
        <v>Czech Rep.</v>
      </c>
      <c r="D8" s="240">
        <f>INDEX(Groups!$C$7:$C$65,MATCH(E8,Groups!$D$7:$D$65,0))</f>
        <v>60</v>
      </c>
      <c r="E8" s="239" t="str">
        <f>CalcA!$Q$24</f>
        <v>South Africa</v>
      </c>
      <c r="F8" s="241" t="str">
        <f>CalcA!$R$24</f>
        <v/>
      </c>
      <c r="G8" s="242" t="str">
        <f>CalcA!$S$24</f>
        <v/>
      </c>
      <c r="I8" s="238">
        <f t="shared" si="0"/>
        <v>41</v>
      </c>
      <c r="J8" s="239" t="str">
        <f t="shared" si="104"/>
        <v>Czech Rep.</v>
      </c>
      <c r="K8" s="240">
        <f t="shared" si="26"/>
        <v>60</v>
      </c>
      <c r="L8" s="239" t="str">
        <f t="shared" si="105"/>
        <v>South Africa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Czech Rep.</v>
      </c>
      <c r="X8" s="240">
        <f t="shared" si="29"/>
        <v>60</v>
      </c>
      <c r="Y8" s="239" t="str">
        <f t="shared" si="107"/>
        <v>South Africa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Czech Rep.</v>
      </c>
      <c r="AK8" s="240">
        <f t="shared" si="32"/>
        <v>60</v>
      </c>
      <c r="AL8" s="239" t="str">
        <f t="shared" si="109"/>
        <v>South Africa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Czech Rep.</v>
      </c>
      <c r="AX8" s="240">
        <f t="shared" si="35"/>
        <v>60</v>
      </c>
      <c r="AY8" s="239" t="str">
        <f t="shared" si="111"/>
        <v>South Africa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Czech Rep.</v>
      </c>
      <c r="BK8" s="240">
        <f t="shared" si="38"/>
        <v>60</v>
      </c>
      <c r="BL8" s="239" t="str">
        <f t="shared" si="113"/>
        <v>South Africa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Czech Rep.</v>
      </c>
      <c r="BX8" s="240">
        <f t="shared" si="41"/>
        <v>60</v>
      </c>
      <c r="BY8" s="239" t="str">
        <f t="shared" si="115"/>
        <v>South Africa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Czech Rep.</v>
      </c>
      <c r="CK8" s="240">
        <f t="shared" si="44"/>
        <v>60</v>
      </c>
      <c r="CL8" s="239" t="str">
        <f t="shared" si="117"/>
        <v>South Africa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Czech Rep.</v>
      </c>
      <c r="CX8" s="240">
        <f t="shared" si="47"/>
        <v>60</v>
      </c>
      <c r="CY8" s="239" t="str">
        <f t="shared" si="119"/>
        <v>South Africa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Czech Rep.</v>
      </c>
      <c r="DK8" s="240">
        <f t="shared" si="50"/>
        <v>60</v>
      </c>
      <c r="DL8" s="239" t="str">
        <f t="shared" si="121"/>
        <v>South Africa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Czech Rep.</v>
      </c>
      <c r="DX8" s="240">
        <f t="shared" si="53"/>
        <v>60</v>
      </c>
      <c r="DY8" s="239" t="str">
        <f t="shared" si="123"/>
        <v>South Africa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Czech Rep.</v>
      </c>
      <c r="EK8" s="240">
        <f t="shared" si="56"/>
        <v>60</v>
      </c>
      <c r="EL8" s="239" t="str">
        <f t="shared" si="125"/>
        <v>South Africa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Czech Rep.</v>
      </c>
      <c r="EX8" s="240">
        <f t="shared" si="59"/>
        <v>60</v>
      </c>
      <c r="EY8" s="239" t="str">
        <f t="shared" si="127"/>
        <v>South Africa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Czech Rep.</v>
      </c>
      <c r="FK8" s="240">
        <f t="shared" si="62"/>
        <v>60</v>
      </c>
      <c r="FL8" s="239" t="str">
        <f t="shared" si="129"/>
        <v>South Africa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Czech Rep.</v>
      </c>
      <c r="FX8" s="240">
        <f t="shared" si="65"/>
        <v>60</v>
      </c>
      <c r="FY8" s="239" t="str">
        <f t="shared" si="131"/>
        <v>South Africa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Czech Rep.</v>
      </c>
      <c r="GK8" s="240">
        <f t="shared" si="68"/>
        <v>60</v>
      </c>
      <c r="GL8" s="239" t="str">
        <f t="shared" si="133"/>
        <v>South Africa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Czech Rep.</v>
      </c>
      <c r="GX8" s="240">
        <f t="shared" si="71"/>
        <v>60</v>
      </c>
      <c r="GY8" s="239" t="str">
        <f t="shared" si="135"/>
        <v>South Africa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Czech Rep.</v>
      </c>
      <c r="HK8" s="240">
        <f t="shared" si="74"/>
        <v>60</v>
      </c>
      <c r="HL8" s="239" t="str">
        <f t="shared" si="137"/>
        <v>South Africa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Czech Rep.</v>
      </c>
      <c r="HX8" s="240">
        <f t="shared" si="77"/>
        <v>60</v>
      </c>
      <c r="HY8" s="239" t="str">
        <f t="shared" si="139"/>
        <v>South Africa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Czech Rep.</v>
      </c>
      <c r="IK8" s="240">
        <f t="shared" si="80"/>
        <v>60</v>
      </c>
      <c r="IL8" s="239" t="str">
        <f t="shared" si="141"/>
        <v>South Africa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Czech Rep.</v>
      </c>
      <c r="IX8" s="240">
        <f t="shared" si="83"/>
        <v>60</v>
      </c>
      <c r="IY8" s="239" t="str">
        <f t="shared" si="143"/>
        <v>South Africa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Czech Rep.</v>
      </c>
      <c r="JK8" s="240">
        <f t="shared" si="86"/>
        <v>60</v>
      </c>
      <c r="JL8" s="239" t="str">
        <f t="shared" si="145"/>
        <v>South Africa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Czech Rep.</v>
      </c>
      <c r="JX8" s="240">
        <f t="shared" si="89"/>
        <v>60</v>
      </c>
      <c r="JY8" s="239" t="str">
        <f t="shared" si="147"/>
        <v>South Africa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Czech Rep.</v>
      </c>
      <c r="KK8" s="240">
        <f t="shared" si="92"/>
        <v>60</v>
      </c>
      <c r="KL8" s="239" t="str">
        <f t="shared" si="149"/>
        <v>South Africa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Czech Rep.</v>
      </c>
      <c r="KX8" s="240">
        <f t="shared" si="95"/>
        <v>60</v>
      </c>
      <c r="KY8" s="239" t="str">
        <f t="shared" si="151"/>
        <v>South Africa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Czech Rep.</v>
      </c>
      <c r="LK8" s="240">
        <f t="shared" si="98"/>
        <v>60</v>
      </c>
      <c r="LL8" s="239" t="str">
        <f t="shared" si="153"/>
        <v>South Africa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Czech Rep.</v>
      </c>
      <c r="LX8" s="240">
        <f t="shared" si="101"/>
        <v>60</v>
      </c>
      <c r="LY8" s="239" t="str">
        <f t="shared" si="155"/>
        <v>South Africa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x14ac:dyDescent="0.25">
      <c r="B9" s="238">
        <f>INDEX(Groups!$C$7:$C$65,MATCH(C9,Groups!$D$7:$D$65,0))</f>
        <v>15</v>
      </c>
      <c r="C9" s="239" t="str">
        <f>CalcA!$P$25</f>
        <v>Mexico</v>
      </c>
      <c r="D9" s="240">
        <f>INDEX(Groups!$C$7:$C$65,MATCH(E9,Groups!$D$7:$D$65,0))</f>
        <v>25</v>
      </c>
      <c r="E9" s="239" t="str">
        <f>CalcA!$Q$25</f>
        <v>Rep. of Korea</v>
      </c>
      <c r="F9" s="241" t="str">
        <f>CalcA!$R$25</f>
        <v/>
      </c>
      <c r="G9" s="242" t="str">
        <f>CalcA!$S$25</f>
        <v/>
      </c>
      <c r="I9" s="238">
        <f t="shared" si="0"/>
        <v>15</v>
      </c>
      <c r="J9" s="239" t="str">
        <f t="shared" si="104"/>
        <v>Mexico</v>
      </c>
      <c r="K9" s="240">
        <f t="shared" si="26"/>
        <v>25</v>
      </c>
      <c r="L9" s="239" t="str">
        <f t="shared" si="105"/>
        <v>Rep. of 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Rep. of 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Rep. of 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Rep. of 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Rep. of 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Rep. of 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Rep. of 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Rep. of 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Rep. of 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Rep. of 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Rep. of 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Rep. of 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Rep. of 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Rep. of 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Rep. of 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Rep. of 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Rep. of 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Rep. of 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Rep. of 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Rep. of 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Rep. of 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Rep. of 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Rep. of 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Rep. of 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Rep. of 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Rep. of 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x14ac:dyDescent="0.25">
      <c r="B10" s="238">
        <f>INDEX(Groups!$C$7:$C$65,MATCH(C10,Groups!$D$7:$D$65,0))</f>
        <v>41</v>
      </c>
      <c r="C10" s="239" t="str">
        <f>CalcA!$P$26</f>
        <v>Czech Rep.</v>
      </c>
      <c r="D10" s="240">
        <f>INDEX(Groups!$C$7:$C$65,MATCH(E10,Groups!$D$7:$D$65,0))</f>
        <v>15</v>
      </c>
      <c r="E10" s="239" t="str">
        <f>CalcA!$Q$26</f>
        <v>Mexico</v>
      </c>
      <c r="F10" s="241" t="str">
        <f>CalcA!$R$26</f>
        <v/>
      </c>
      <c r="G10" s="242" t="str">
        <f>CalcA!$S$26</f>
        <v/>
      </c>
      <c r="I10" s="238">
        <f t="shared" si="0"/>
        <v>41</v>
      </c>
      <c r="J10" s="239" t="str">
        <f t="shared" si="104"/>
        <v>Czech Rep.</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Czech Rep.</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Czech Rep.</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Czech Rep.</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Czech Rep.</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Czech Rep.</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Czech Rep.</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Czech Rep.</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Czech Rep.</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Czech Rep.</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Czech Rep.</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Czech Rep.</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Czech Rep.</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Czech Rep.</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Czech Rep.</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Czech Rep.</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Czech Rep.</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Czech Rep.</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Czech Rep.</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Czech Rep.</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Czech Rep.</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Czech Rep.</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Czech Rep.</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Czech Rep.</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Czech Rep.</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Czech Rep.</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x14ac:dyDescent="0.25">
      <c r="B11" s="238">
        <f>INDEX(Groups!$C$7:$C$65,MATCH(C11,Groups!$D$7:$D$65,0))</f>
        <v>60</v>
      </c>
      <c r="C11" s="239" t="str">
        <f>CalcA!$P$27</f>
        <v>South Africa</v>
      </c>
      <c r="D11" s="240">
        <f>INDEX(Groups!$C$7:$C$65,MATCH(E11,Groups!$D$7:$D$65,0))</f>
        <v>25</v>
      </c>
      <c r="E11" s="239" t="str">
        <f>CalcA!$Q$27</f>
        <v>Rep. of Korea</v>
      </c>
      <c r="F11" s="241" t="str">
        <f>CalcA!$R$27</f>
        <v/>
      </c>
      <c r="G11" s="242" t="str">
        <f>CalcA!$S$27</f>
        <v/>
      </c>
      <c r="I11" s="238">
        <f t="shared" si="0"/>
        <v>60</v>
      </c>
      <c r="J11" s="239" t="str">
        <f t="shared" si="104"/>
        <v>South Africa</v>
      </c>
      <c r="K11" s="240">
        <f t="shared" si="26"/>
        <v>25</v>
      </c>
      <c r="L11" s="239" t="str">
        <f t="shared" si="105"/>
        <v>Rep. of 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South Africa</v>
      </c>
      <c r="X11" s="240">
        <f t="shared" si="29"/>
        <v>25</v>
      </c>
      <c r="Y11" s="239" t="str">
        <f t="shared" si="107"/>
        <v>Rep. of 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South Africa</v>
      </c>
      <c r="AK11" s="240">
        <f t="shared" si="32"/>
        <v>25</v>
      </c>
      <c r="AL11" s="239" t="str">
        <f t="shared" si="109"/>
        <v>Rep. of 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South Africa</v>
      </c>
      <c r="AX11" s="240">
        <f t="shared" si="35"/>
        <v>25</v>
      </c>
      <c r="AY11" s="239" t="str">
        <f t="shared" si="111"/>
        <v>Rep. of 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South Africa</v>
      </c>
      <c r="BK11" s="240">
        <f t="shared" si="38"/>
        <v>25</v>
      </c>
      <c r="BL11" s="239" t="str">
        <f t="shared" si="113"/>
        <v>Rep. of 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South Africa</v>
      </c>
      <c r="BX11" s="240">
        <f t="shared" si="41"/>
        <v>25</v>
      </c>
      <c r="BY11" s="239" t="str">
        <f t="shared" si="115"/>
        <v>Rep. of 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South Africa</v>
      </c>
      <c r="CK11" s="240">
        <f t="shared" si="44"/>
        <v>25</v>
      </c>
      <c r="CL11" s="239" t="str">
        <f t="shared" si="117"/>
        <v>Rep. of 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South Africa</v>
      </c>
      <c r="CX11" s="240">
        <f t="shared" si="47"/>
        <v>25</v>
      </c>
      <c r="CY11" s="239" t="str">
        <f t="shared" si="119"/>
        <v>Rep. of 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South Africa</v>
      </c>
      <c r="DK11" s="240">
        <f t="shared" si="50"/>
        <v>25</v>
      </c>
      <c r="DL11" s="239" t="str">
        <f t="shared" si="121"/>
        <v>Rep. of 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South Africa</v>
      </c>
      <c r="DX11" s="240">
        <f t="shared" si="53"/>
        <v>25</v>
      </c>
      <c r="DY11" s="239" t="str">
        <f t="shared" si="123"/>
        <v>Rep. of 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South Africa</v>
      </c>
      <c r="EK11" s="240">
        <f t="shared" si="56"/>
        <v>25</v>
      </c>
      <c r="EL11" s="239" t="str">
        <f t="shared" si="125"/>
        <v>Rep. of 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South Africa</v>
      </c>
      <c r="EX11" s="240">
        <f t="shared" si="59"/>
        <v>25</v>
      </c>
      <c r="EY11" s="239" t="str">
        <f t="shared" si="127"/>
        <v>Rep. of 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South Africa</v>
      </c>
      <c r="FK11" s="240">
        <f t="shared" si="62"/>
        <v>25</v>
      </c>
      <c r="FL11" s="239" t="str">
        <f t="shared" si="129"/>
        <v>Rep. of 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South Africa</v>
      </c>
      <c r="FX11" s="240">
        <f t="shared" si="65"/>
        <v>25</v>
      </c>
      <c r="FY11" s="239" t="str">
        <f t="shared" si="131"/>
        <v>Rep. of 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South Africa</v>
      </c>
      <c r="GK11" s="240">
        <f t="shared" si="68"/>
        <v>25</v>
      </c>
      <c r="GL11" s="239" t="str">
        <f t="shared" si="133"/>
        <v>Rep. of 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South Africa</v>
      </c>
      <c r="GX11" s="240">
        <f t="shared" si="71"/>
        <v>25</v>
      </c>
      <c r="GY11" s="239" t="str">
        <f t="shared" si="135"/>
        <v>Rep. of 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South Africa</v>
      </c>
      <c r="HK11" s="240">
        <f t="shared" si="74"/>
        <v>25</v>
      </c>
      <c r="HL11" s="239" t="str">
        <f t="shared" si="137"/>
        <v>Rep. of 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South Africa</v>
      </c>
      <c r="HX11" s="240">
        <f t="shared" si="77"/>
        <v>25</v>
      </c>
      <c r="HY11" s="239" t="str">
        <f t="shared" si="139"/>
        <v>Rep. of 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South Africa</v>
      </c>
      <c r="IK11" s="240">
        <f t="shared" si="80"/>
        <v>25</v>
      </c>
      <c r="IL11" s="239" t="str">
        <f t="shared" si="141"/>
        <v>Rep. of 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South Africa</v>
      </c>
      <c r="IX11" s="240">
        <f t="shared" si="83"/>
        <v>25</v>
      </c>
      <c r="IY11" s="239" t="str">
        <f t="shared" si="143"/>
        <v>Rep. of 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South Africa</v>
      </c>
      <c r="JK11" s="240">
        <f t="shared" si="86"/>
        <v>25</v>
      </c>
      <c r="JL11" s="239" t="str">
        <f t="shared" si="145"/>
        <v>Rep. of 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South Africa</v>
      </c>
      <c r="JX11" s="240">
        <f t="shared" si="89"/>
        <v>25</v>
      </c>
      <c r="JY11" s="239" t="str">
        <f t="shared" si="147"/>
        <v>Rep. of 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South Africa</v>
      </c>
      <c r="KK11" s="240">
        <f t="shared" si="92"/>
        <v>25</v>
      </c>
      <c r="KL11" s="239" t="str">
        <f t="shared" si="149"/>
        <v>Rep. of 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South Africa</v>
      </c>
      <c r="KX11" s="240">
        <f t="shared" si="95"/>
        <v>25</v>
      </c>
      <c r="KY11" s="239" t="str">
        <f t="shared" si="151"/>
        <v>Rep. of 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South Africa</v>
      </c>
      <c r="LK11" s="240">
        <f t="shared" si="98"/>
        <v>25</v>
      </c>
      <c r="LL11" s="239" t="str">
        <f t="shared" si="153"/>
        <v>Rep. of 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South Africa</v>
      </c>
      <c r="LX11" s="240">
        <f t="shared" si="101"/>
        <v>25</v>
      </c>
      <c r="LY11" s="239" t="str">
        <f t="shared" si="155"/>
        <v>Rep. of 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x14ac:dyDescent="0.25">
      <c r="B12" s="247" t="str">
        <f>Language!$E$130&amp;" B"</f>
        <v>Group B</v>
      </c>
      <c r="C12" s="248"/>
      <c r="D12" s="253"/>
      <c r="E12" s="250"/>
      <c r="F12" s="254"/>
      <c r="G12" s="255"/>
      <c r="I12" s="247" t="str">
        <f t="shared" si="0"/>
        <v>Group B</v>
      </c>
      <c r="J12" s="249"/>
      <c r="K12" s="253"/>
      <c r="L12" s="250"/>
      <c r="M12" s="279"/>
      <c r="N12" s="280"/>
      <c r="O12" s="251"/>
      <c r="P12" s="263"/>
      <c r="Q12" s="263"/>
      <c r="R12" s="250"/>
      <c r="S12" s="250"/>
      <c r="T12" s="264"/>
      <c r="V12" s="247" t="str">
        <f t="shared" si="1"/>
        <v>Group B</v>
      </c>
      <c r="W12" s="249"/>
      <c r="X12" s="253"/>
      <c r="Y12" s="250"/>
      <c r="Z12" s="279"/>
      <c r="AA12" s="280"/>
      <c r="AB12" s="251"/>
      <c r="AC12" s="263"/>
      <c r="AD12" s="263"/>
      <c r="AE12" s="250"/>
      <c r="AF12" s="250"/>
      <c r="AG12" s="264"/>
      <c r="AI12" s="247" t="str">
        <f t="shared" si="2"/>
        <v>Group B</v>
      </c>
      <c r="AJ12" s="249"/>
      <c r="AK12" s="253"/>
      <c r="AL12" s="250"/>
      <c r="AM12" s="279"/>
      <c r="AN12" s="280"/>
      <c r="AO12" s="251"/>
      <c r="AP12" s="263"/>
      <c r="AQ12" s="263"/>
      <c r="AR12" s="250"/>
      <c r="AS12" s="250"/>
      <c r="AT12" s="264"/>
      <c r="AV12" s="247" t="str">
        <f t="shared" si="3"/>
        <v>Group B</v>
      </c>
      <c r="AW12" s="249"/>
      <c r="AX12" s="253"/>
      <c r="AY12" s="250"/>
      <c r="AZ12" s="279"/>
      <c r="BA12" s="280"/>
      <c r="BB12" s="251"/>
      <c r="BC12" s="263"/>
      <c r="BD12" s="263"/>
      <c r="BE12" s="250"/>
      <c r="BF12" s="250"/>
      <c r="BG12" s="264"/>
      <c r="BI12" s="247" t="str">
        <f t="shared" si="4"/>
        <v>Group B</v>
      </c>
      <c r="BJ12" s="249"/>
      <c r="BK12" s="253"/>
      <c r="BL12" s="250"/>
      <c r="BM12" s="279"/>
      <c r="BN12" s="280"/>
      <c r="BO12" s="251"/>
      <c r="BP12" s="263"/>
      <c r="BQ12" s="263"/>
      <c r="BR12" s="250"/>
      <c r="BS12" s="250"/>
      <c r="BT12" s="264"/>
      <c r="BV12" s="247" t="str">
        <f t="shared" si="5"/>
        <v>Group B</v>
      </c>
      <c r="BW12" s="249"/>
      <c r="BX12" s="253"/>
      <c r="BY12" s="250"/>
      <c r="BZ12" s="279"/>
      <c r="CA12" s="280"/>
      <c r="CB12" s="251"/>
      <c r="CC12" s="263"/>
      <c r="CD12" s="263"/>
      <c r="CE12" s="250"/>
      <c r="CF12" s="250"/>
      <c r="CG12" s="264"/>
      <c r="CI12" s="247" t="str">
        <f t="shared" si="6"/>
        <v>Group B</v>
      </c>
      <c r="CJ12" s="249"/>
      <c r="CK12" s="253"/>
      <c r="CL12" s="250"/>
      <c r="CM12" s="279"/>
      <c r="CN12" s="280"/>
      <c r="CO12" s="251"/>
      <c r="CP12" s="263"/>
      <c r="CQ12" s="263"/>
      <c r="CR12" s="250"/>
      <c r="CS12" s="250"/>
      <c r="CT12" s="264"/>
      <c r="CV12" s="247" t="str">
        <f t="shared" si="7"/>
        <v>Group B</v>
      </c>
      <c r="CW12" s="249"/>
      <c r="CX12" s="253"/>
      <c r="CY12" s="250"/>
      <c r="CZ12" s="279"/>
      <c r="DA12" s="280"/>
      <c r="DB12" s="251"/>
      <c r="DC12" s="263"/>
      <c r="DD12" s="263"/>
      <c r="DE12" s="250"/>
      <c r="DF12" s="250"/>
      <c r="DG12" s="264"/>
      <c r="DI12" s="247" t="str">
        <f t="shared" si="8"/>
        <v>Group B</v>
      </c>
      <c r="DJ12" s="249"/>
      <c r="DK12" s="253"/>
      <c r="DL12" s="250"/>
      <c r="DM12" s="279"/>
      <c r="DN12" s="280"/>
      <c r="DO12" s="251"/>
      <c r="DP12" s="263"/>
      <c r="DQ12" s="263"/>
      <c r="DR12" s="250"/>
      <c r="DS12" s="250"/>
      <c r="DT12" s="264"/>
      <c r="DV12" s="247" t="str">
        <f t="shared" si="9"/>
        <v>Group B</v>
      </c>
      <c r="DW12" s="249"/>
      <c r="DX12" s="253"/>
      <c r="DY12" s="250"/>
      <c r="DZ12" s="279"/>
      <c r="EA12" s="280"/>
      <c r="EB12" s="251"/>
      <c r="EC12" s="263"/>
      <c r="ED12" s="263"/>
      <c r="EE12" s="250"/>
      <c r="EF12" s="250"/>
      <c r="EG12" s="264"/>
      <c r="EI12" s="247" t="str">
        <f t="shared" si="10"/>
        <v>Group B</v>
      </c>
      <c r="EJ12" s="249"/>
      <c r="EK12" s="253"/>
      <c r="EL12" s="250"/>
      <c r="EM12" s="279"/>
      <c r="EN12" s="280"/>
      <c r="EO12" s="251"/>
      <c r="EP12" s="263"/>
      <c r="EQ12" s="263"/>
      <c r="ER12" s="250"/>
      <c r="ES12" s="250"/>
      <c r="ET12" s="264"/>
      <c r="EV12" s="247" t="str">
        <f t="shared" si="11"/>
        <v>Group B</v>
      </c>
      <c r="EW12" s="249"/>
      <c r="EX12" s="253"/>
      <c r="EY12" s="250"/>
      <c r="EZ12" s="279"/>
      <c r="FA12" s="280"/>
      <c r="FB12" s="251"/>
      <c r="FC12" s="263"/>
      <c r="FD12" s="263"/>
      <c r="FE12" s="250"/>
      <c r="FF12" s="250"/>
      <c r="FG12" s="264"/>
      <c r="FI12" s="247" t="str">
        <f t="shared" si="12"/>
        <v>Group B</v>
      </c>
      <c r="FJ12" s="249"/>
      <c r="FK12" s="253"/>
      <c r="FL12" s="250"/>
      <c r="FM12" s="279"/>
      <c r="FN12" s="280"/>
      <c r="FO12" s="251"/>
      <c r="FP12" s="263"/>
      <c r="FQ12" s="263"/>
      <c r="FR12" s="250"/>
      <c r="FS12" s="250"/>
      <c r="FT12" s="264"/>
      <c r="FV12" s="247" t="str">
        <f t="shared" si="13"/>
        <v>Group B</v>
      </c>
      <c r="FW12" s="249"/>
      <c r="FX12" s="253"/>
      <c r="FY12" s="250"/>
      <c r="FZ12" s="279"/>
      <c r="GA12" s="280"/>
      <c r="GB12" s="251"/>
      <c r="GC12" s="263"/>
      <c r="GD12" s="263"/>
      <c r="GE12" s="250"/>
      <c r="GF12" s="250"/>
      <c r="GG12" s="264"/>
      <c r="GI12" s="247" t="str">
        <f t="shared" si="14"/>
        <v>Group B</v>
      </c>
      <c r="GJ12" s="249"/>
      <c r="GK12" s="253"/>
      <c r="GL12" s="250"/>
      <c r="GM12" s="279"/>
      <c r="GN12" s="280"/>
      <c r="GO12" s="251"/>
      <c r="GP12" s="263"/>
      <c r="GQ12" s="263"/>
      <c r="GR12" s="250"/>
      <c r="GS12" s="250"/>
      <c r="GT12" s="264"/>
      <c r="GV12" s="247" t="str">
        <f t="shared" si="15"/>
        <v>Group B</v>
      </c>
      <c r="GW12" s="249"/>
      <c r="GX12" s="253"/>
      <c r="GY12" s="250"/>
      <c r="GZ12" s="279"/>
      <c r="HA12" s="280"/>
      <c r="HB12" s="251"/>
      <c r="HC12" s="263"/>
      <c r="HD12" s="263"/>
      <c r="HE12" s="250"/>
      <c r="HF12" s="250"/>
      <c r="HG12" s="264"/>
      <c r="HI12" s="247" t="str">
        <f t="shared" si="16"/>
        <v>Group B</v>
      </c>
      <c r="HJ12" s="249"/>
      <c r="HK12" s="253"/>
      <c r="HL12" s="250"/>
      <c r="HM12" s="279"/>
      <c r="HN12" s="280"/>
      <c r="HO12" s="251"/>
      <c r="HP12" s="263"/>
      <c r="HQ12" s="263"/>
      <c r="HR12" s="250"/>
      <c r="HS12" s="250"/>
      <c r="HT12" s="264"/>
      <c r="HV12" s="247" t="str">
        <f t="shared" si="17"/>
        <v>Group B</v>
      </c>
      <c r="HW12" s="249"/>
      <c r="HX12" s="253"/>
      <c r="HY12" s="250"/>
      <c r="HZ12" s="279"/>
      <c r="IA12" s="280"/>
      <c r="IB12" s="251"/>
      <c r="IC12" s="263"/>
      <c r="ID12" s="263"/>
      <c r="IE12" s="250"/>
      <c r="IF12" s="250"/>
      <c r="IG12" s="264"/>
      <c r="II12" s="247" t="str">
        <f t="shared" si="18"/>
        <v>Group B</v>
      </c>
      <c r="IJ12" s="249"/>
      <c r="IK12" s="253"/>
      <c r="IL12" s="250"/>
      <c r="IM12" s="279"/>
      <c r="IN12" s="280"/>
      <c r="IO12" s="251"/>
      <c r="IP12" s="263"/>
      <c r="IQ12" s="263"/>
      <c r="IR12" s="250"/>
      <c r="IS12" s="250"/>
      <c r="IT12" s="264"/>
      <c r="IV12" s="247" t="str">
        <f t="shared" si="19"/>
        <v>Group B</v>
      </c>
      <c r="IW12" s="249"/>
      <c r="IX12" s="253"/>
      <c r="IY12" s="250"/>
      <c r="IZ12" s="279"/>
      <c r="JA12" s="280"/>
      <c r="JB12" s="251"/>
      <c r="JC12" s="263"/>
      <c r="JD12" s="263"/>
      <c r="JE12" s="250"/>
      <c r="JF12" s="250"/>
      <c r="JG12" s="264"/>
      <c r="JI12" s="247" t="str">
        <f t="shared" si="20"/>
        <v>Group B</v>
      </c>
      <c r="JJ12" s="249"/>
      <c r="JK12" s="253"/>
      <c r="JL12" s="250"/>
      <c r="JM12" s="279"/>
      <c r="JN12" s="280"/>
      <c r="JO12" s="251"/>
      <c r="JP12" s="263"/>
      <c r="JQ12" s="263"/>
      <c r="JR12" s="250"/>
      <c r="JS12" s="250"/>
      <c r="JT12" s="264"/>
      <c r="JV12" s="247" t="str">
        <f t="shared" si="21"/>
        <v>Group B</v>
      </c>
      <c r="JW12" s="249"/>
      <c r="JX12" s="253"/>
      <c r="JY12" s="250"/>
      <c r="JZ12" s="279"/>
      <c r="KA12" s="280"/>
      <c r="KB12" s="251"/>
      <c r="KC12" s="263"/>
      <c r="KD12" s="263"/>
      <c r="KE12" s="250"/>
      <c r="KF12" s="250"/>
      <c r="KG12" s="264"/>
      <c r="KI12" s="247" t="str">
        <f t="shared" si="22"/>
        <v>Group B</v>
      </c>
      <c r="KJ12" s="249"/>
      <c r="KK12" s="253"/>
      <c r="KL12" s="250"/>
      <c r="KM12" s="279"/>
      <c r="KN12" s="280"/>
      <c r="KO12" s="251"/>
      <c r="KP12" s="263"/>
      <c r="KQ12" s="263"/>
      <c r="KR12" s="250"/>
      <c r="KS12" s="250"/>
      <c r="KT12" s="264"/>
      <c r="KV12" s="247" t="str">
        <f t="shared" si="23"/>
        <v>Group B</v>
      </c>
      <c r="KW12" s="249"/>
      <c r="KX12" s="253"/>
      <c r="KY12" s="250"/>
      <c r="KZ12" s="279"/>
      <c r="LA12" s="280"/>
      <c r="LB12" s="251"/>
      <c r="LC12" s="263"/>
      <c r="LD12" s="263"/>
      <c r="LE12" s="250"/>
      <c r="LF12" s="250"/>
      <c r="LG12" s="264"/>
      <c r="LI12" s="247" t="str">
        <f t="shared" si="24"/>
        <v>Group B</v>
      </c>
      <c r="LJ12" s="249"/>
      <c r="LK12" s="253"/>
      <c r="LL12" s="250"/>
      <c r="LM12" s="279"/>
      <c r="LN12" s="280"/>
      <c r="LO12" s="251"/>
      <c r="LP12" s="263"/>
      <c r="LQ12" s="263"/>
      <c r="LR12" s="250"/>
      <c r="LS12" s="250"/>
      <c r="LT12" s="264"/>
      <c r="LV12" s="247" t="str">
        <f t="shared" si="25"/>
        <v>Group B</v>
      </c>
      <c r="LW12" s="249"/>
      <c r="LX12" s="253"/>
      <c r="LY12" s="250"/>
      <c r="LZ12" s="279"/>
      <c r="MA12" s="280"/>
      <c r="MB12" s="251"/>
      <c r="MC12" s="263"/>
      <c r="MD12" s="263"/>
      <c r="ME12" s="250"/>
      <c r="MF12" s="250"/>
      <c r="MG12" s="264"/>
    </row>
    <row r="13" spans="1:345" x14ac:dyDescent="0.25">
      <c r="B13" s="238">
        <f>INDEX(Groups!$C$7:$C$65,MATCH(C13,Groups!$D$7:$D$65,0))</f>
        <v>30</v>
      </c>
      <c r="C13" s="239" t="str">
        <f>CalcB!$P$22</f>
        <v>Canada</v>
      </c>
      <c r="D13" s="240">
        <f>INDEX(Groups!$C$7:$C$65,MATCH(E13,Groups!$D$7:$D$65,0))</f>
        <v>65</v>
      </c>
      <c r="E13" s="239" t="str">
        <f>CalcB!$Q$22</f>
        <v>Bosnia/Herzeg.</v>
      </c>
      <c r="F13" s="241" t="str">
        <f>CalcB!$R$22</f>
        <v/>
      </c>
      <c r="G13" s="242" t="str">
        <f>CalcB!$S$22</f>
        <v/>
      </c>
      <c r="I13" s="238">
        <f t="shared" si="0"/>
        <v>30</v>
      </c>
      <c r="J13" s="239" t="str">
        <f t="shared" ref="J13:J18" si="156">$C13</f>
        <v>Canada</v>
      </c>
      <c r="K13" s="240">
        <f t="shared" si="26"/>
        <v>65</v>
      </c>
      <c r="L13" s="239" t="str">
        <f t="shared" ref="L13:L18" si="157">$E13</f>
        <v>Bosnia/Herzeg.</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Bosnia/Herzeg.</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Bosnia/Herzeg.</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Bosnia/Herzeg.</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Bosnia/Herzeg.</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Bosnia/Herzeg.</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Bosnia/Herzeg.</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Bosnia/Herzeg.</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Bosnia/Herzeg.</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Bosnia/Herzeg.</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Bosnia/Herzeg.</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Bosnia/Herzeg.</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Bosnia/Herzeg.</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Bosnia/Herzeg.</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Bosnia/Herzeg.</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Bosnia/Herzeg.</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Bosnia/Herzeg.</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Bosnia/Herzeg.</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Bosnia/Herzeg.</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Bosnia/Herzeg.</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Bosnia/Herzeg.</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Bosnia/Herzeg.</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Bosnia/Herzeg.</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Bosnia/Herzeg.</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Bosnia/Herzeg.</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Bosnia/Herzeg.</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x14ac:dyDescent="0.25">
      <c r="B14" s="238">
        <f>INDEX(Groups!$C$7:$C$65,MATCH(C14,Groups!$D$7:$D$65,0))</f>
        <v>55</v>
      </c>
      <c r="C14" s="239" t="str">
        <f>CalcB!$P$23</f>
        <v>Qatar</v>
      </c>
      <c r="D14" s="240">
        <f>INDEX(Groups!$C$7:$C$65,MATCH(E14,Groups!$D$7:$D$65,0))</f>
        <v>19</v>
      </c>
      <c r="E14" s="239" t="str">
        <f>CalcB!$Q$23</f>
        <v>Switzerland</v>
      </c>
      <c r="F14" s="821" t="str">
        <f>CalcB!$R$23</f>
        <v/>
      </c>
      <c r="G14" s="242" t="str">
        <f>CalcB!$S$23</f>
        <v/>
      </c>
      <c r="I14" s="238">
        <f t="shared" si="0"/>
        <v>55</v>
      </c>
      <c r="J14" s="239" t="str">
        <f t="shared" si="156"/>
        <v>Qatar</v>
      </c>
      <c r="K14" s="240">
        <f t="shared" si="26"/>
        <v>19</v>
      </c>
      <c r="L14" s="239" t="str">
        <f t="shared" si="157"/>
        <v>Switzerland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Switzerland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Switzerland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Switzerland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Switzerland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Switzerland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Switzerland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Switzerland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Switzerland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Switzerland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Switzerland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Switzerland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Switzerland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Switzerland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Switzerland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Switzerland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Switzerland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Switzerland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Switzerland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Switzerland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Switzerland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Switzerland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Switzerland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Switzerland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Switzerland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Switzerland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x14ac:dyDescent="0.25">
      <c r="B15" s="238">
        <f>INDEX(Groups!$C$7:$C$65,MATCH(C15,Groups!$D$7:$D$65,0))</f>
        <v>19</v>
      </c>
      <c r="C15" s="239" t="str">
        <f>CalcB!$P$24</f>
        <v>Switzerland</v>
      </c>
      <c r="D15" s="240">
        <f>INDEX(Groups!$C$7:$C$65,MATCH(E15,Groups!$D$7:$D$65,0))</f>
        <v>65</v>
      </c>
      <c r="E15" s="239" t="str">
        <f>CalcB!$Q$24</f>
        <v>Bosnia/Herzeg.</v>
      </c>
      <c r="F15" s="241" t="str">
        <f>CalcB!$R$24</f>
        <v/>
      </c>
      <c r="G15" s="242" t="str">
        <f>CalcB!$S$24</f>
        <v/>
      </c>
      <c r="I15" s="238">
        <f t="shared" si="0"/>
        <v>19</v>
      </c>
      <c r="J15" s="239" t="str">
        <f t="shared" si="156"/>
        <v>Switzerland</v>
      </c>
      <c r="K15" s="240">
        <f t="shared" si="26"/>
        <v>65</v>
      </c>
      <c r="L15" s="239" t="str">
        <f t="shared" si="157"/>
        <v>Bosnia/Herzeg.</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Switzerland</v>
      </c>
      <c r="X15" s="240">
        <f t="shared" si="29"/>
        <v>65</v>
      </c>
      <c r="Y15" s="239" t="str">
        <f t="shared" si="161"/>
        <v>Bosnia/Herzeg.</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Switzerland</v>
      </c>
      <c r="AK15" s="240">
        <f t="shared" si="32"/>
        <v>65</v>
      </c>
      <c r="AL15" s="239" t="str">
        <f t="shared" si="165"/>
        <v>Bosnia/Herzeg.</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Switzerland</v>
      </c>
      <c r="AX15" s="240">
        <f t="shared" si="35"/>
        <v>65</v>
      </c>
      <c r="AY15" s="239" t="str">
        <f t="shared" si="169"/>
        <v>Bosnia/Herzeg.</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Switzerland</v>
      </c>
      <c r="BK15" s="240">
        <f t="shared" si="38"/>
        <v>65</v>
      </c>
      <c r="BL15" s="239" t="str">
        <f t="shared" si="173"/>
        <v>Bosnia/Herzeg.</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Switzerland</v>
      </c>
      <c r="BX15" s="240">
        <f t="shared" si="41"/>
        <v>65</v>
      </c>
      <c r="BY15" s="239" t="str">
        <f t="shared" si="177"/>
        <v>Bosnia/Herzeg.</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Switzerland</v>
      </c>
      <c r="CK15" s="240">
        <f t="shared" si="44"/>
        <v>65</v>
      </c>
      <c r="CL15" s="239" t="str">
        <f t="shared" si="181"/>
        <v>Bosnia/Herzeg.</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Switzerland</v>
      </c>
      <c r="CX15" s="240">
        <f t="shared" si="47"/>
        <v>65</v>
      </c>
      <c r="CY15" s="239" t="str">
        <f t="shared" si="185"/>
        <v>Bosnia/Herzeg.</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Switzerland</v>
      </c>
      <c r="DK15" s="240">
        <f t="shared" si="50"/>
        <v>65</v>
      </c>
      <c r="DL15" s="239" t="str">
        <f t="shared" si="189"/>
        <v>Bosnia/Herzeg.</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Switzerland</v>
      </c>
      <c r="DX15" s="240">
        <f t="shared" si="53"/>
        <v>65</v>
      </c>
      <c r="DY15" s="239" t="str">
        <f t="shared" si="193"/>
        <v>Bosnia/Herzeg.</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Switzerland</v>
      </c>
      <c r="EK15" s="240">
        <f t="shared" si="56"/>
        <v>65</v>
      </c>
      <c r="EL15" s="239" t="str">
        <f t="shared" si="197"/>
        <v>Bosnia/Herzeg.</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Switzerland</v>
      </c>
      <c r="EX15" s="240">
        <f t="shared" si="59"/>
        <v>65</v>
      </c>
      <c r="EY15" s="239" t="str">
        <f t="shared" si="201"/>
        <v>Bosnia/Herzeg.</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Switzerland</v>
      </c>
      <c r="FK15" s="240">
        <f t="shared" si="62"/>
        <v>65</v>
      </c>
      <c r="FL15" s="239" t="str">
        <f t="shared" si="205"/>
        <v>Bosnia/Herzeg.</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Switzerland</v>
      </c>
      <c r="FX15" s="240">
        <f t="shared" si="65"/>
        <v>65</v>
      </c>
      <c r="FY15" s="239" t="str">
        <f t="shared" si="209"/>
        <v>Bosnia/Herzeg.</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Switzerland</v>
      </c>
      <c r="GK15" s="240">
        <f t="shared" si="68"/>
        <v>65</v>
      </c>
      <c r="GL15" s="239" t="str">
        <f t="shared" si="213"/>
        <v>Bosnia/Herzeg.</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Switzerland</v>
      </c>
      <c r="GX15" s="240">
        <f t="shared" si="71"/>
        <v>65</v>
      </c>
      <c r="GY15" s="239" t="str">
        <f t="shared" si="217"/>
        <v>Bosnia/Herzeg.</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Switzerland</v>
      </c>
      <c r="HK15" s="240">
        <f t="shared" si="74"/>
        <v>65</v>
      </c>
      <c r="HL15" s="239" t="str">
        <f t="shared" si="221"/>
        <v>Bosnia/Herzeg.</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Switzerland</v>
      </c>
      <c r="HX15" s="240">
        <f t="shared" si="77"/>
        <v>65</v>
      </c>
      <c r="HY15" s="239" t="str">
        <f t="shared" si="225"/>
        <v>Bosnia/Herzeg.</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Switzerland</v>
      </c>
      <c r="IK15" s="240">
        <f t="shared" si="80"/>
        <v>65</v>
      </c>
      <c r="IL15" s="239" t="str">
        <f t="shared" si="229"/>
        <v>Bosnia/Herzeg.</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Switzerland</v>
      </c>
      <c r="IX15" s="240">
        <f t="shared" si="83"/>
        <v>65</v>
      </c>
      <c r="IY15" s="239" t="str">
        <f t="shared" si="233"/>
        <v>Bosnia/Herzeg.</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Switzerland</v>
      </c>
      <c r="JK15" s="240">
        <f t="shared" si="86"/>
        <v>65</v>
      </c>
      <c r="JL15" s="239" t="str">
        <f t="shared" si="237"/>
        <v>Bosnia/Herzeg.</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Switzerland</v>
      </c>
      <c r="JX15" s="240">
        <f t="shared" si="89"/>
        <v>65</v>
      </c>
      <c r="JY15" s="239" t="str">
        <f t="shared" si="241"/>
        <v>Bosnia/Herzeg.</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Switzerland</v>
      </c>
      <c r="KK15" s="240">
        <f t="shared" si="92"/>
        <v>65</v>
      </c>
      <c r="KL15" s="239" t="str">
        <f t="shared" si="245"/>
        <v>Bosnia/Herzeg.</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Switzerland</v>
      </c>
      <c r="KX15" s="240">
        <f t="shared" si="95"/>
        <v>65</v>
      </c>
      <c r="KY15" s="239" t="str">
        <f t="shared" si="249"/>
        <v>Bosnia/Herzeg.</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Switzerland</v>
      </c>
      <c r="LK15" s="240">
        <f t="shared" si="98"/>
        <v>65</v>
      </c>
      <c r="LL15" s="239" t="str">
        <f t="shared" si="253"/>
        <v>Bosnia/Herzeg.</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Switzerland</v>
      </c>
      <c r="LX15" s="240">
        <f t="shared" si="101"/>
        <v>65</v>
      </c>
      <c r="LY15" s="239" t="str">
        <f t="shared" si="257"/>
        <v>Bosnia/Herzeg.</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x14ac:dyDescent="0.25">
      <c r="B16" s="238">
        <f>INDEX(Groups!$C$7:$C$65,MATCH(C16,Groups!$D$7:$D$65,0))</f>
        <v>30</v>
      </c>
      <c r="C16" s="239" t="str">
        <f>CalcB!$P$25</f>
        <v>Canada</v>
      </c>
      <c r="D16" s="240">
        <f>INDEX(Groups!$C$7:$C$65,MATCH(E16,Groups!$D$7:$D$65,0))</f>
        <v>55</v>
      </c>
      <c r="E16" s="239" t="str">
        <f>CalcB!$Q$25</f>
        <v>Qatar</v>
      </c>
      <c r="F16" s="241" t="str">
        <f>CalcB!$R$25</f>
        <v/>
      </c>
      <c r="G16" s="242" t="str">
        <f>CalcB!$S$25</f>
        <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x14ac:dyDescent="0.25">
      <c r="B17" s="238">
        <f>INDEX(Groups!$C$7:$C$65,MATCH(C17,Groups!$D$7:$D$65,0))</f>
        <v>19</v>
      </c>
      <c r="C17" s="239" t="str">
        <f>CalcB!$P$26</f>
        <v>Switzerland</v>
      </c>
      <c r="D17" s="240">
        <f>INDEX(Groups!$C$7:$C$65,MATCH(E17,Groups!$D$7:$D$65,0))</f>
        <v>30</v>
      </c>
      <c r="E17" s="239" t="str">
        <f>CalcB!$Q$26</f>
        <v>Canada</v>
      </c>
      <c r="F17" s="241" t="str">
        <f>CalcB!$R$26</f>
        <v/>
      </c>
      <c r="G17" s="242" t="str">
        <f>CalcB!$S$26</f>
        <v/>
      </c>
      <c r="I17" s="238">
        <f t="shared" si="0"/>
        <v>19</v>
      </c>
      <c r="J17" s="239" t="str">
        <f t="shared" si="156"/>
        <v>Switzerland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Switzerland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Switzerland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Switzerland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Switzerland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Switzerland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Switzerland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Switzerland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Switzerland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Switzerland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Switzerland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Switzerland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Switzerland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Switzerland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Switzerland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Switzerland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Switzerland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Switzerland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Switzerland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Switzerland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Switzerland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Switzerland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Switzerland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Switzerland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Switzerland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Switzerland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x14ac:dyDescent="0.25">
      <c r="B18" s="238">
        <f>INDEX(Groups!$C$7:$C$65,MATCH(C18,Groups!$D$7:$D$65,0))</f>
        <v>65</v>
      </c>
      <c r="C18" s="239" t="str">
        <f>CalcB!$P$27</f>
        <v>Bosnia/Herzeg.</v>
      </c>
      <c r="D18" s="240">
        <f>INDEX(Groups!$C$7:$C$65,MATCH(E18,Groups!$D$7:$D$65,0))</f>
        <v>55</v>
      </c>
      <c r="E18" s="239" t="str">
        <f>CalcB!$Q$27</f>
        <v>Qatar</v>
      </c>
      <c r="F18" s="241" t="str">
        <f>CalcB!$R$27</f>
        <v/>
      </c>
      <c r="G18" s="242" t="str">
        <f>CalcB!$S$27</f>
        <v/>
      </c>
      <c r="I18" s="238">
        <f t="shared" si="0"/>
        <v>65</v>
      </c>
      <c r="J18" s="239" t="str">
        <f t="shared" si="156"/>
        <v>Bosnia/Herzeg.</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Bosnia/Herzeg.</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Bosnia/Herzeg.</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Bosnia/Herzeg.</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Bosnia/Herzeg.</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Bosnia/Herzeg.</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Bosnia/Herzeg.</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Bosnia/Herzeg.</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Bosnia/Herzeg.</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Bosnia/Herzeg.</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Bosnia/Herzeg.</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Bosnia/Herzeg.</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Bosnia/Herzeg.</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Bosnia/Herzeg.</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Bosnia/Herzeg.</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Bosnia/Herzeg.</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Bosnia/Herzeg.</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Bosnia/Herzeg.</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Bosnia/Herzeg.</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Bosnia/Herzeg.</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Bosnia/Herzeg.</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Bosnia/Herzeg.</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Bosnia/Herzeg.</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Bosnia/Herzeg.</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Bosnia/Herzeg.</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Bosnia/Herzeg.</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x14ac:dyDescent="0.25">
      <c r="B19" s="247" t="str">
        <f>Language!$E$130&amp;" C"</f>
        <v>Group C</v>
      </c>
      <c r="C19" s="248"/>
      <c r="D19" s="253"/>
      <c r="E19" s="250"/>
      <c r="F19" s="254"/>
      <c r="G19" s="255"/>
      <c r="I19" s="247" t="str">
        <f t="shared" si="0"/>
        <v>Group C</v>
      </c>
      <c r="J19" s="249"/>
      <c r="K19" s="253"/>
      <c r="L19" s="250"/>
      <c r="M19" s="279"/>
      <c r="N19" s="280"/>
      <c r="O19" s="251"/>
      <c r="P19" s="263"/>
      <c r="Q19" s="263"/>
      <c r="R19" s="250"/>
      <c r="S19" s="250"/>
      <c r="T19" s="264"/>
      <c r="V19" s="247" t="str">
        <f t="shared" si="1"/>
        <v>Group C</v>
      </c>
      <c r="W19" s="249"/>
      <c r="X19" s="253"/>
      <c r="Y19" s="250"/>
      <c r="Z19" s="279"/>
      <c r="AA19" s="280"/>
      <c r="AB19" s="251"/>
      <c r="AC19" s="263"/>
      <c r="AD19" s="263"/>
      <c r="AE19" s="250"/>
      <c r="AF19" s="250"/>
      <c r="AG19" s="264"/>
      <c r="AI19" s="247" t="str">
        <f t="shared" si="2"/>
        <v>Group C</v>
      </c>
      <c r="AJ19" s="249"/>
      <c r="AK19" s="253"/>
      <c r="AL19" s="250"/>
      <c r="AM19" s="279"/>
      <c r="AN19" s="280"/>
      <c r="AO19" s="251"/>
      <c r="AP19" s="263"/>
      <c r="AQ19" s="263"/>
      <c r="AR19" s="250"/>
      <c r="AS19" s="250"/>
      <c r="AT19" s="264"/>
      <c r="AV19" s="247" t="str">
        <f t="shared" si="3"/>
        <v>Group C</v>
      </c>
      <c r="AW19" s="249"/>
      <c r="AX19" s="253"/>
      <c r="AY19" s="250"/>
      <c r="AZ19" s="279"/>
      <c r="BA19" s="280"/>
      <c r="BB19" s="251"/>
      <c r="BC19" s="263"/>
      <c r="BD19" s="263"/>
      <c r="BE19" s="250"/>
      <c r="BF19" s="250"/>
      <c r="BG19" s="264"/>
      <c r="BI19" s="247" t="str">
        <f t="shared" si="4"/>
        <v>Group C</v>
      </c>
      <c r="BJ19" s="249"/>
      <c r="BK19" s="253"/>
      <c r="BL19" s="250"/>
      <c r="BM19" s="279"/>
      <c r="BN19" s="280"/>
      <c r="BO19" s="251"/>
      <c r="BP19" s="263"/>
      <c r="BQ19" s="263"/>
      <c r="BR19" s="250"/>
      <c r="BS19" s="250"/>
      <c r="BT19" s="264"/>
      <c r="BV19" s="247" t="str">
        <f t="shared" si="5"/>
        <v>Group C</v>
      </c>
      <c r="BW19" s="249"/>
      <c r="BX19" s="253"/>
      <c r="BY19" s="250"/>
      <c r="BZ19" s="279"/>
      <c r="CA19" s="280"/>
      <c r="CB19" s="251"/>
      <c r="CC19" s="263"/>
      <c r="CD19" s="263"/>
      <c r="CE19" s="250"/>
      <c r="CF19" s="250"/>
      <c r="CG19" s="264"/>
      <c r="CI19" s="247" t="str">
        <f t="shared" si="6"/>
        <v>Group C</v>
      </c>
      <c r="CJ19" s="249"/>
      <c r="CK19" s="253"/>
      <c r="CL19" s="250"/>
      <c r="CM19" s="279"/>
      <c r="CN19" s="280"/>
      <c r="CO19" s="251"/>
      <c r="CP19" s="263"/>
      <c r="CQ19" s="263"/>
      <c r="CR19" s="250"/>
      <c r="CS19" s="250"/>
      <c r="CT19" s="264"/>
      <c r="CV19" s="247" t="str">
        <f t="shared" si="7"/>
        <v>Group C</v>
      </c>
      <c r="CW19" s="249"/>
      <c r="CX19" s="253"/>
      <c r="CY19" s="250"/>
      <c r="CZ19" s="279"/>
      <c r="DA19" s="280"/>
      <c r="DB19" s="251"/>
      <c r="DC19" s="263"/>
      <c r="DD19" s="263"/>
      <c r="DE19" s="250"/>
      <c r="DF19" s="250"/>
      <c r="DG19" s="264"/>
      <c r="DI19" s="247" t="str">
        <f t="shared" si="8"/>
        <v>Group C</v>
      </c>
      <c r="DJ19" s="249"/>
      <c r="DK19" s="253"/>
      <c r="DL19" s="250"/>
      <c r="DM19" s="279"/>
      <c r="DN19" s="280"/>
      <c r="DO19" s="251"/>
      <c r="DP19" s="263"/>
      <c r="DQ19" s="263"/>
      <c r="DR19" s="250"/>
      <c r="DS19" s="250"/>
      <c r="DT19" s="264"/>
      <c r="DV19" s="247" t="str">
        <f t="shared" si="9"/>
        <v>Group C</v>
      </c>
      <c r="DW19" s="249"/>
      <c r="DX19" s="253"/>
      <c r="DY19" s="250"/>
      <c r="DZ19" s="279"/>
      <c r="EA19" s="280"/>
      <c r="EB19" s="251"/>
      <c r="EC19" s="263"/>
      <c r="ED19" s="263"/>
      <c r="EE19" s="250"/>
      <c r="EF19" s="250"/>
      <c r="EG19" s="264"/>
      <c r="EI19" s="247" t="str">
        <f t="shared" si="10"/>
        <v>Group C</v>
      </c>
      <c r="EJ19" s="249"/>
      <c r="EK19" s="253"/>
      <c r="EL19" s="250"/>
      <c r="EM19" s="279"/>
      <c r="EN19" s="280"/>
      <c r="EO19" s="251"/>
      <c r="EP19" s="263"/>
      <c r="EQ19" s="263"/>
      <c r="ER19" s="250"/>
      <c r="ES19" s="250"/>
      <c r="ET19" s="264"/>
      <c r="EV19" s="247" t="str">
        <f t="shared" si="11"/>
        <v>Group C</v>
      </c>
      <c r="EW19" s="249"/>
      <c r="EX19" s="253"/>
      <c r="EY19" s="250"/>
      <c r="EZ19" s="279"/>
      <c r="FA19" s="280"/>
      <c r="FB19" s="251"/>
      <c r="FC19" s="263"/>
      <c r="FD19" s="263"/>
      <c r="FE19" s="250"/>
      <c r="FF19" s="250"/>
      <c r="FG19" s="264"/>
      <c r="FI19" s="247" t="str">
        <f t="shared" si="12"/>
        <v>Group C</v>
      </c>
      <c r="FJ19" s="249"/>
      <c r="FK19" s="253"/>
      <c r="FL19" s="250"/>
      <c r="FM19" s="279"/>
      <c r="FN19" s="280"/>
      <c r="FO19" s="251"/>
      <c r="FP19" s="263"/>
      <c r="FQ19" s="263"/>
      <c r="FR19" s="250"/>
      <c r="FS19" s="250"/>
      <c r="FT19" s="264"/>
      <c r="FV19" s="247" t="str">
        <f t="shared" si="13"/>
        <v>Group C</v>
      </c>
      <c r="FW19" s="249"/>
      <c r="FX19" s="253"/>
      <c r="FY19" s="250"/>
      <c r="FZ19" s="279"/>
      <c r="GA19" s="280"/>
      <c r="GB19" s="251"/>
      <c r="GC19" s="263"/>
      <c r="GD19" s="263"/>
      <c r="GE19" s="250"/>
      <c r="GF19" s="250"/>
      <c r="GG19" s="264"/>
      <c r="GI19" s="247" t="str">
        <f t="shared" si="14"/>
        <v>Group C</v>
      </c>
      <c r="GJ19" s="249"/>
      <c r="GK19" s="253"/>
      <c r="GL19" s="250"/>
      <c r="GM19" s="279"/>
      <c r="GN19" s="280"/>
      <c r="GO19" s="251"/>
      <c r="GP19" s="263"/>
      <c r="GQ19" s="263"/>
      <c r="GR19" s="250"/>
      <c r="GS19" s="250"/>
      <c r="GT19" s="264"/>
      <c r="GV19" s="247" t="str">
        <f t="shared" si="15"/>
        <v>Group C</v>
      </c>
      <c r="GW19" s="249"/>
      <c r="GX19" s="253"/>
      <c r="GY19" s="250"/>
      <c r="GZ19" s="279"/>
      <c r="HA19" s="280"/>
      <c r="HB19" s="251"/>
      <c r="HC19" s="263"/>
      <c r="HD19" s="263"/>
      <c r="HE19" s="250"/>
      <c r="HF19" s="250"/>
      <c r="HG19" s="264"/>
      <c r="HI19" s="247" t="str">
        <f t="shared" si="16"/>
        <v>Group C</v>
      </c>
      <c r="HJ19" s="249"/>
      <c r="HK19" s="253"/>
      <c r="HL19" s="250"/>
      <c r="HM19" s="279"/>
      <c r="HN19" s="280"/>
      <c r="HO19" s="251"/>
      <c r="HP19" s="263"/>
      <c r="HQ19" s="263"/>
      <c r="HR19" s="250"/>
      <c r="HS19" s="250"/>
      <c r="HT19" s="264"/>
      <c r="HV19" s="247" t="str">
        <f t="shared" si="17"/>
        <v>Group C</v>
      </c>
      <c r="HW19" s="249"/>
      <c r="HX19" s="253"/>
      <c r="HY19" s="250"/>
      <c r="HZ19" s="279"/>
      <c r="IA19" s="280"/>
      <c r="IB19" s="251"/>
      <c r="IC19" s="263"/>
      <c r="ID19" s="263"/>
      <c r="IE19" s="250"/>
      <c r="IF19" s="250"/>
      <c r="IG19" s="264"/>
      <c r="II19" s="247" t="str">
        <f t="shared" si="18"/>
        <v>Group C</v>
      </c>
      <c r="IJ19" s="249"/>
      <c r="IK19" s="253"/>
      <c r="IL19" s="250"/>
      <c r="IM19" s="279"/>
      <c r="IN19" s="280"/>
      <c r="IO19" s="251"/>
      <c r="IP19" s="263"/>
      <c r="IQ19" s="263"/>
      <c r="IR19" s="250"/>
      <c r="IS19" s="250"/>
      <c r="IT19" s="264"/>
      <c r="IV19" s="247" t="str">
        <f t="shared" si="19"/>
        <v>Group C</v>
      </c>
      <c r="IW19" s="249"/>
      <c r="IX19" s="253"/>
      <c r="IY19" s="250"/>
      <c r="IZ19" s="279"/>
      <c r="JA19" s="280"/>
      <c r="JB19" s="251"/>
      <c r="JC19" s="263"/>
      <c r="JD19" s="263"/>
      <c r="JE19" s="250"/>
      <c r="JF19" s="250"/>
      <c r="JG19" s="264"/>
      <c r="JI19" s="247" t="str">
        <f t="shared" si="20"/>
        <v>Group C</v>
      </c>
      <c r="JJ19" s="249"/>
      <c r="JK19" s="253"/>
      <c r="JL19" s="250"/>
      <c r="JM19" s="279"/>
      <c r="JN19" s="280"/>
      <c r="JO19" s="251"/>
      <c r="JP19" s="263"/>
      <c r="JQ19" s="263"/>
      <c r="JR19" s="250"/>
      <c r="JS19" s="250"/>
      <c r="JT19" s="264"/>
      <c r="JV19" s="247" t="str">
        <f t="shared" si="21"/>
        <v>Group C</v>
      </c>
      <c r="JW19" s="249"/>
      <c r="JX19" s="253"/>
      <c r="JY19" s="250"/>
      <c r="JZ19" s="279"/>
      <c r="KA19" s="280"/>
      <c r="KB19" s="251"/>
      <c r="KC19" s="263"/>
      <c r="KD19" s="263"/>
      <c r="KE19" s="250"/>
      <c r="KF19" s="250"/>
      <c r="KG19" s="264"/>
      <c r="KI19" s="247" t="str">
        <f t="shared" si="22"/>
        <v>Group C</v>
      </c>
      <c r="KJ19" s="249"/>
      <c r="KK19" s="253"/>
      <c r="KL19" s="250"/>
      <c r="KM19" s="279"/>
      <c r="KN19" s="280"/>
      <c r="KO19" s="251"/>
      <c r="KP19" s="263"/>
      <c r="KQ19" s="263"/>
      <c r="KR19" s="250"/>
      <c r="KS19" s="250"/>
      <c r="KT19" s="264"/>
      <c r="KV19" s="247" t="str">
        <f t="shared" si="23"/>
        <v>Group C</v>
      </c>
      <c r="KW19" s="249"/>
      <c r="KX19" s="253"/>
      <c r="KY19" s="250"/>
      <c r="KZ19" s="279"/>
      <c r="LA19" s="280"/>
      <c r="LB19" s="251"/>
      <c r="LC19" s="263"/>
      <c r="LD19" s="263"/>
      <c r="LE19" s="250"/>
      <c r="LF19" s="250"/>
      <c r="LG19" s="264"/>
      <c r="LI19" s="247" t="str">
        <f t="shared" si="24"/>
        <v>Group C</v>
      </c>
      <c r="LJ19" s="249"/>
      <c r="LK19" s="253"/>
      <c r="LL19" s="250"/>
      <c r="LM19" s="279"/>
      <c r="LN19" s="280"/>
      <c r="LO19" s="251"/>
      <c r="LP19" s="263"/>
      <c r="LQ19" s="263"/>
      <c r="LR19" s="250"/>
      <c r="LS19" s="250"/>
      <c r="LT19" s="264"/>
      <c r="LV19" s="247" t="str">
        <f t="shared" si="25"/>
        <v>Group C</v>
      </c>
      <c r="LW19" s="249"/>
      <c r="LX19" s="253"/>
      <c r="LY19" s="250"/>
      <c r="LZ19" s="279"/>
      <c r="MA19" s="280"/>
      <c r="MB19" s="251"/>
      <c r="MC19" s="263"/>
      <c r="MD19" s="263"/>
      <c r="ME19" s="250"/>
      <c r="MF19" s="250"/>
      <c r="MG19" s="264"/>
    </row>
    <row r="20" spans="2:345" x14ac:dyDescent="0.25">
      <c r="B20" s="238">
        <f>INDEX(Groups!$C$7:$C$65,MATCH(C20,Groups!$D$7:$D$65,0))</f>
        <v>6</v>
      </c>
      <c r="C20" s="239" t="str">
        <f>CalcC!$P$22</f>
        <v>Brazil</v>
      </c>
      <c r="D20" s="240">
        <f>INDEX(Groups!$C$7:$C$65,MATCH(E20,Groups!$D$7:$D$65,0))</f>
        <v>8</v>
      </c>
      <c r="E20" s="239" t="str">
        <f>CalcC!$Q$22</f>
        <v>Morocco</v>
      </c>
      <c r="F20" s="241" t="str">
        <f>CalcC!$R$22</f>
        <v/>
      </c>
      <c r="G20" s="242" t="str">
        <f>CalcC!$S$22</f>
        <v/>
      </c>
      <c r="I20" s="238">
        <f t="shared" si="0"/>
        <v>6</v>
      </c>
      <c r="J20" s="239" t="str">
        <f t="shared" ref="J20:J25" si="260">$C20</f>
        <v>Brazil</v>
      </c>
      <c r="K20" s="240">
        <f t="shared" si="26"/>
        <v>8</v>
      </c>
      <c r="L20" s="239" t="str">
        <f t="shared" ref="L20:L25" si="261">$E20</f>
        <v>Morocco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v>
      </c>
      <c r="X20" s="240">
        <f t="shared" si="29"/>
        <v>8</v>
      </c>
      <c r="Y20" s="239" t="str">
        <f t="shared" ref="Y20:Y25" si="265">$E20</f>
        <v>Morocco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v>
      </c>
      <c r="AK20" s="240">
        <f t="shared" si="32"/>
        <v>8</v>
      </c>
      <c r="AL20" s="239" t="str">
        <f t="shared" ref="AL20:AL25" si="269">$E20</f>
        <v>Morocco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v>
      </c>
      <c r="AX20" s="240">
        <f t="shared" si="35"/>
        <v>8</v>
      </c>
      <c r="AY20" s="239" t="str">
        <f t="shared" ref="AY20:AY25" si="273">$E20</f>
        <v>Morocco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v>
      </c>
      <c r="BK20" s="240">
        <f t="shared" si="38"/>
        <v>8</v>
      </c>
      <c r="BL20" s="239" t="str">
        <f t="shared" ref="BL20:BL25" si="277">$E20</f>
        <v>Morocco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v>
      </c>
      <c r="BX20" s="240">
        <f t="shared" si="41"/>
        <v>8</v>
      </c>
      <c r="BY20" s="239" t="str">
        <f t="shared" ref="BY20:BY25" si="281">$E20</f>
        <v>Morocco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v>
      </c>
      <c r="CK20" s="240">
        <f t="shared" si="44"/>
        <v>8</v>
      </c>
      <c r="CL20" s="239" t="str">
        <f t="shared" ref="CL20:CL25" si="285">$E20</f>
        <v>Morocco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v>
      </c>
      <c r="CX20" s="240">
        <f t="shared" si="47"/>
        <v>8</v>
      </c>
      <c r="CY20" s="239" t="str">
        <f t="shared" ref="CY20:CY25" si="289">$E20</f>
        <v>Morocco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v>
      </c>
      <c r="DK20" s="240">
        <f t="shared" si="50"/>
        <v>8</v>
      </c>
      <c r="DL20" s="239" t="str">
        <f t="shared" ref="DL20:DL25" si="293">$E20</f>
        <v>Morocco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v>
      </c>
      <c r="DX20" s="240">
        <f t="shared" si="53"/>
        <v>8</v>
      </c>
      <c r="DY20" s="239" t="str">
        <f t="shared" ref="DY20:DY25" si="297">$E20</f>
        <v>Morocco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v>
      </c>
      <c r="EK20" s="240">
        <f t="shared" si="56"/>
        <v>8</v>
      </c>
      <c r="EL20" s="239" t="str">
        <f t="shared" ref="EL20:EL25" si="301">$E20</f>
        <v>Morocco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v>
      </c>
      <c r="EX20" s="240">
        <f t="shared" si="59"/>
        <v>8</v>
      </c>
      <c r="EY20" s="239" t="str">
        <f t="shared" ref="EY20:EY25" si="305">$E20</f>
        <v>Morocco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v>
      </c>
      <c r="FK20" s="240">
        <f t="shared" si="62"/>
        <v>8</v>
      </c>
      <c r="FL20" s="239" t="str">
        <f t="shared" ref="FL20:FL25" si="309">$E20</f>
        <v>Morocco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v>
      </c>
      <c r="FX20" s="240">
        <f t="shared" si="65"/>
        <v>8</v>
      </c>
      <c r="FY20" s="239" t="str">
        <f t="shared" ref="FY20:FY25" si="313">$E20</f>
        <v>Morocco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v>
      </c>
      <c r="GK20" s="240">
        <f t="shared" si="68"/>
        <v>8</v>
      </c>
      <c r="GL20" s="239" t="str">
        <f t="shared" ref="GL20:GL25" si="317">$E20</f>
        <v>Morocco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v>
      </c>
      <c r="GX20" s="240">
        <f t="shared" si="71"/>
        <v>8</v>
      </c>
      <c r="GY20" s="239" t="str">
        <f t="shared" ref="GY20:GY25" si="321">$E20</f>
        <v>Morocco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v>
      </c>
      <c r="HK20" s="240">
        <f t="shared" si="74"/>
        <v>8</v>
      </c>
      <c r="HL20" s="239" t="str">
        <f t="shared" ref="HL20:HL25" si="325">$E20</f>
        <v>Morocco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v>
      </c>
      <c r="HX20" s="240">
        <f t="shared" si="77"/>
        <v>8</v>
      </c>
      <c r="HY20" s="239" t="str">
        <f t="shared" ref="HY20:HY25" si="329">$E20</f>
        <v>Morocco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v>
      </c>
      <c r="IK20" s="240">
        <f t="shared" si="80"/>
        <v>8</v>
      </c>
      <c r="IL20" s="239" t="str">
        <f t="shared" ref="IL20:IL25" si="333">$E20</f>
        <v>Morocco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v>
      </c>
      <c r="IX20" s="240">
        <f t="shared" si="83"/>
        <v>8</v>
      </c>
      <c r="IY20" s="239" t="str">
        <f t="shared" ref="IY20:IY25" si="337">$E20</f>
        <v>Morocco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v>
      </c>
      <c r="JK20" s="240">
        <f t="shared" si="86"/>
        <v>8</v>
      </c>
      <c r="JL20" s="239" t="str">
        <f t="shared" ref="JL20:JL25" si="341">$E20</f>
        <v>Morocco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v>
      </c>
      <c r="JX20" s="240">
        <f t="shared" si="89"/>
        <v>8</v>
      </c>
      <c r="JY20" s="239" t="str">
        <f t="shared" ref="JY20:JY25" si="345">$E20</f>
        <v>Morocco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v>
      </c>
      <c r="KK20" s="240">
        <f t="shared" si="92"/>
        <v>8</v>
      </c>
      <c r="KL20" s="239" t="str">
        <f t="shared" ref="KL20:KL25" si="349">$E20</f>
        <v>Morocco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v>
      </c>
      <c r="KX20" s="240">
        <f t="shared" si="95"/>
        <v>8</v>
      </c>
      <c r="KY20" s="239" t="str">
        <f t="shared" ref="KY20:KY25" si="353">$E20</f>
        <v>Morocco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v>
      </c>
      <c r="LK20" s="240">
        <f t="shared" si="98"/>
        <v>8</v>
      </c>
      <c r="LL20" s="239" t="str">
        <f t="shared" ref="LL20:LL25" si="357">$E20</f>
        <v>Morocco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v>
      </c>
      <c r="LX20" s="240">
        <f t="shared" si="101"/>
        <v>8</v>
      </c>
      <c r="LY20" s="239" t="str">
        <f t="shared" ref="LY20:LY25" si="361">$E20</f>
        <v>Morocco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x14ac:dyDescent="0.25">
      <c r="B21" s="238">
        <f>INDEX(Groups!$C$7:$C$65,MATCH(C21,Groups!$D$7:$D$65,0))</f>
        <v>83</v>
      </c>
      <c r="C21" s="239" t="str">
        <f>CalcC!$P$23</f>
        <v>Haiti</v>
      </c>
      <c r="D21" s="240">
        <f>INDEX(Groups!$C$7:$C$65,MATCH(E21,Groups!$D$7:$D$65,0))</f>
        <v>43</v>
      </c>
      <c r="E21" s="239" t="str">
        <f>CalcC!$Q$23</f>
        <v>Scotland</v>
      </c>
      <c r="F21" s="821" t="str">
        <f>CalcC!$R$23</f>
        <v/>
      </c>
      <c r="G21" s="242" t="str">
        <f>CalcC!$S$23</f>
        <v/>
      </c>
      <c r="I21" s="238">
        <f t="shared" si="0"/>
        <v>83</v>
      </c>
      <c r="J21" s="239" t="str">
        <f t="shared" si="260"/>
        <v>Haiti</v>
      </c>
      <c r="K21" s="240">
        <f t="shared" si="26"/>
        <v>43</v>
      </c>
      <c r="L21" s="239" t="str">
        <f t="shared" si="261"/>
        <v>Scotland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Haiti</v>
      </c>
      <c r="X21" s="240">
        <f t="shared" si="29"/>
        <v>43</v>
      </c>
      <c r="Y21" s="239" t="str">
        <f t="shared" si="265"/>
        <v>Scotland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Haiti</v>
      </c>
      <c r="AK21" s="240">
        <f t="shared" si="32"/>
        <v>43</v>
      </c>
      <c r="AL21" s="239" t="str">
        <f t="shared" si="269"/>
        <v>Scotland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Haiti</v>
      </c>
      <c r="AX21" s="240">
        <f t="shared" si="35"/>
        <v>43</v>
      </c>
      <c r="AY21" s="239" t="str">
        <f t="shared" si="273"/>
        <v>Scotland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Haiti</v>
      </c>
      <c r="BK21" s="240">
        <f t="shared" si="38"/>
        <v>43</v>
      </c>
      <c r="BL21" s="239" t="str">
        <f t="shared" si="277"/>
        <v>Scotland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Haiti</v>
      </c>
      <c r="BX21" s="240">
        <f t="shared" si="41"/>
        <v>43</v>
      </c>
      <c r="BY21" s="239" t="str">
        <f t="shared" si="281"/>
        <v>Scotland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Haiti</v>
      </c>
      <c r="CK21" s="240">
        <f t="shared" si="44"/>
        <v>43</v>
      </c>
      <c r="CL21" s="239" t="str">
        <f t="shared" si="285"/>
        <v>Scotland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Haiti</v>
      </c>
      <c r="CX21" s="240">
        <f t="shared" si="47"/>
        <v>43</v>
      </c>
      <c r="CY21" s="239" t="str">
        <f t="shared" si="289"/>
        <v>Scotland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Haiti</v>
      </c>
      <c r="DK21" s="240">
        <f t="shared" si="50"/>
        <v>43</v>
      </c>
      <c r="DL21" s="239" t="str">
        <f t="shared" si="293"/>
        <v>Scotland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Haiti</v>
      </c>
      <c r="DX21" s="240">
        <f t="shared" si="53"/>
        <v>43</v>
      </c>
      <c r="DY21" s="239" t="str">
        <f t="shared" si="297"/>
        <v>Scotland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Haiti</v>
      </c>
      <c r="EK21" s="240">
        <f t="shared" si="56"/>
        <v>43</v>
      </c>
      <c r="EL21" s="239" t="str">
        <f t="shared" si="301"/>
        <v>Scotland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Haiti</v>
      </c>
      <c r="EX21" s="240">
        <f t="shared" si="59"/>
        <v>43</v>
      </c>
      <c r="EY21" s="239" t="str">
        <f t="shared" si="305"/>
        <v>Scotland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Haiti</v>
      </c>
      <c r="FK21" s="240">
        <f t="shared" si="62"/>
        <v>43</v>
      </c>
      <c r="FL21" s="239" t="str">
        <f t="shared" si="309"/>
        <v>Scotland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Haiti</v>
      </c>
      <c r="FX21" s="240">
        <f t="shared" si="65"/>
        <v>43</v>
      </c>
      <c r="FY21" s="239" t="str">
        <f t="shared" si="313"/>
        <v>Scotland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Haiti</v>
      </c>
      <c r="GK21" s="240">
        <f t="shared" si="68"/>
        <v>43</v>
      </c>
      <c r="GL21" s="239" t="str">
        <f t="shared" si="317"/>
        <v>Scotland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Haiti</v>
      </c>
      <c r="GX21" s="240">
        <f t="shared" si="71"/>
        <v>43</v>
      </c>
      <c r="GY21" s="239" t="str">
        <f t="shared" si="321"/>
        <v>Scotland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Haiti</v>
      </c>
      <c r="HK21" s="240">
        <f t="shared" si="74"/>
        <v>43</v>
      </c>
      <c r="HL21" s="239" t="str">
        <f t="shared" si="325"/>
        <v>Scotland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Haiti</v>
      </c>
      <c r="HX21" s="240">
        <f t="shared" si="77"/>
        <v>43</v>
      </c>
      <c r="HY21" s="239" t="str">
        <f t="shared" si="329"/>
        <v>Scotland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Haiti</v>
      </c>
      <c r="IK21" s="240">
        <f t="shared" si="80"/>
        <v>43</v>
      </c>
      <c r="IL21" s="239" t="str">
        <f t="shared" si="333"/>
        <v>Scotland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Haiti</v>
      </c>
      <c r="IX21" s="240">
        <f t="shared" si="83"/>
        <v>43</v>
      </c>
      <c r="IY21" s="239" t="str">
        <f t="shared" si="337"/>
        <v>Scotland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Haiti</v>
      </c>
      <c r="JK21" s="240">
        <f t="shared" si="86"/>
        <v>43</v>
      </c>
      <c r="JL21" s="239" t="str">
        <f t="shared" si="341"/>
        <v>Scotland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Haiti</v>
      </c>
      <c r="JX21" s="240">
        <f t="shared" si="89"/>
        <v>43</v>
      </c>
      <c r="JY21" s="239" t="str">
        <f t="shared" si="345"/>
        <v>Scotland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Haiti</v>
      </c>
      <c r="KK21" s="240">
        <f t="shared" si="92"/>
        <v>43</v>
      </c>
      <c r="KL21" s="239" t="str">
        <f t="shared" si="349"/>
        <v>Scotland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Haiti</v>
      </c>
      <c r="KX21" s="240">
        <f t="shared" si="95"/>
        <v>43</v>
      </c>
      <c r="KY21" s="239" t="str">
        <f t="shared" si="353"/>
        <v>Scotland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Haiti</v>
      </c>
      <c r="LK21" s="240">
        <f t="shared" si="98"/>
        <v>43</v>
      </c>
      <c r="LL21" s="239" t="str">
        <f t="shared" si="357"/>
        <v>Scotland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Haiti</v>
      </c>
      <c r="LX21" s="240">
        <f t="shared" si="101"/>
        <v>43</v>
      </c>
      <c r="LY21" s="239" t="str">
        <f t="shared" si="361"/>
        <v>Scotland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x14ac:dyDescent="0.25">
      <c r="B22" s="238">
        <f>INDEX(Groups!$C$7:$C$65,MATCH(C22,Groups!$D$7:$D$65,0))</f>
        <v>43</v>
      </c>
      <c r="C22" s="239" t="str">
        <f>CalcC!$P$24</f>
        <v>Scotland</v>
      </c>
      <c r="D22" s="240">
        <f>INDEX(Groups!$C$7:$C$65,MATCH(E22,Groups!$D$7:$D$65,0))</f>
        <v>8</v>
      </c>
      <c r="E22" s="239" t="str">
        <f>CalcC!$Q$24</f>
        <v>Morocco</v>
      </c>
      <c r="F22" s="241" t="str">
        <f>CalcC!$R$24</f>
        <v/>
      </c>
      <c r="G22" s="242" t="str">
        <f>CalcC!$S$24</f>
        <v/>
      </c>
      <c r="I22" s="238">
        <f t="shared" si="0"/>
        <v>43</v>
      </c>
      <c r="J22" s="239" t="str">
        <f t="shared" si="260"/>
        <v>Scotland</v>
      </c>
      <c r="K22" s="240">
        <f t="shared" si="26"/>
        <v>8</v>
      </c>
      <c r="L22" s="239" t="str">
        <f t="shared" si="261"/>
        <v>Morocco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Scotland</v>
      </c>
      <c r="X22" s="240">
        <f t="shared" si="29"/>
        <v>8</v>
      </c>
      <c r="Y22" s="239" t="str">
        <f t="shared" si="265"/>
        <v>Morocco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Scotland</v>
      </c>
      <c r="AK22" s="240">
        <f t="shared" si="32"/>
        <v>8</v>
      </c>
      <c r="AL22" s="239" t="str">
        <f t="shared" si="269"/>
        <v>Morocco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Scotland</v>
      </c>
      <c r="AX22" s="240">
        <f t="shared" si="35"/>
        <v>8</v>
      </c>
      <c r="AY22" s="239" t="str">
        <f t="shared" si="273"/>
        <v>Morocco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Scotland</v>
      </c>
      <c r="BK22" s="240">
        <f t="shared" si="38"/>
        <v>8</v>
      </c>
      <c r="BL22" s="239" t="str">
        <f t="shared" si="277"/>
        <v>Morocco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Scotland</v>
      </c>
      <c r="BX22" s="240">
        <f t="shared" si="41"/>
        <v>8</v>
      </c>
      <c r="BY22" s="239" t="str">
        <f t="shared" si="281"/>
        <v>Morocco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Scotland</v>
      </c>
      <c r="CK22" s="240">
        <f t="shared" si="44"/>
        <v>8</v>
      </c>
      <c r="CL22" s="239" t="str">
        <f t="shared" si="285"/>
        <v>Morocco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Scotland</v>
      </c>
      <c r="CX22" s="240">
        <f t="shared" si="47"/>
        <v>8</v>
      </c>
      <c r="CY22" s="239" t="str">
        <f t="shared" si="289"/>
        <v>Morocco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Scotland</v>
      </c>
      <c r="DK22" s="240">
        <f t="shared" si="50"/>
        <v>8</v>
      </c>
      <c r="DL22" s="239" t="str">
        <f t="shared" si="293"/>
        <v>Morocco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Scotland</v>
      </c>
      <c r="DX22" s="240">
        <f t="shared" si="53"/>
        <v>8</v>
      </c>
      <c r="DY22" s="239" t="str">
        <f t="shared" si="297"/>
        <v>Morocco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Scotland</v>
      </c>
      <c r="EK22" s="240">
        <f t="shared" si="56"/>
        <v>8</v>
      </c>
      <c r="EL22" s="239" t="str">
        <f t="shared" si="301"/>
        <v>Morocco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Scotland</v>
      </c>
      <c r="EX22" s="240">
        <f t="shared" si="59"/>
        <v>8</v>
      </c>
      <c r="EY22" s="239" t="str">
        <f t="shared" si="305"/>
        <v>Morocco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Scotland</v>
      </c>
      <c r="FK22" s="240">
        <f t="shared" si="62"/>
        <v>8</v>
      </c>
      <c r="FL22" s="239" t="str">
        <f t="shared" si="309"/>
        <v>Morocco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Scotland</v>
      </c>
      <c r="FX22" s="240">
        <f t="shared" si="65"/>
        <v>8</v>
      </c>
      <c r="FY22" s="239" t="str">
        <f t="shared" si="313"/>
        <v>Morocco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Scotland</v>
      </c>
      <c r="GK22" s="240">
        <f t="shared" si="68"/>
        <v>8</v>
      </c>
      <c r="GL22" s="239" t="str">
        <f t="shared" si="317"/>
        <v>Morocco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Scotland</v>
      </c>
      <c r="GX22" s="240">
        <f t="shared" si="71"/>
        <v>8</v>
      </c>
      <c r="GY22" s="239" t="str">
        <f t="shared" si="321"/>
        <v>Morocco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Scotland</v>
      </c>
      <c r="HK22" s="240">
        <f t="shared" si="74"/>
        <v>8</v>
      </c>
      <c r="HL22" s="239" t="str">
        <f t="shared" si="325"/>
        <v>Morocco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Scotland</v>
      </c>
      <c r="HX22" s="240">
        <f t="shared" si="77"/>
        <v>8</v>
      </c>
      <c r="HY22" s="239" t="str">
        <f t="shared" si="329"/>
        <v>Morocco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Scotland</v>
      </c>
      <c r="IK22" s="240">
        <f t="shared" si="80"/>
        <v>8</v>
      </c>
      <c r="IL22" s="239" t="str">
        <f t="shared" si="333"/>
        <v>Morocco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Scotland</v>
      </c>
      <c r="IX22" s="240">
        <f t="shared" si="83"/>
        <v>8</v>
      </c>
      <c r="IY22" s="239" t="str">
        <f t="shared" si="337"/>
        <v>Morocco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Scotland</v>
      </c>
      <c r="JK22" s="240">
        <f t="shared" si="86"/>
        <v>8</v>
      </c>
      <c r="JL22" s="239" t="str">
        <f t="shared" si="341"/>
        <v>Morocco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Scotland</v>
      </c>
      <c r="JX22" s="240">
        <f t="shared" si="89"/>
        <v>8</v>
      </c>
      <c r="JY22" s="239" t="str">
        <f t="shared" si="345"/>
        <v>Morocco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Scotland</v>
      </c>
      <c r="KK22" s="240">
        <f t="shared" si="92"/>
        <v>8</v>
      </c>
      <c r="KL22" s="239" t="str">
        <f t="shared" si="349"/>
        <v>Morocco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Scotland</v>
      </c>
      <c r="KX22" s="240">
        <f t="shared" si="95"/>
        <v>8</v>
      </c>
      <c r="KY22" s="239" t="str">
        <f t="shared" si="353"/>
        <v>Morocco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Scotland</v>
      </c>
      <c r="LK22" s="240">
        <f t="shared" si="98"/>
        <v>8</v>
      </c>
      <c r="LL22" s="239" t="str">
        <f t="shared" si="357"/>
        <v>Morocco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Scotland</v>
      </c>
      <c r="LX22" s="240">
        <f t="shared" si="101"/>
        <v>8</v>
      </c>
      <c r="LY22" s="239" t="str">
        <f t="shared" si="361"/>
        <v>Morocco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x14ac:dyDescent="0.25">
      <c r="B23" s="238">
        <f>INDEX(Groups!$C$7:$C$65,MATCH(C23,Groups!$D$7:$D$65,0))</f>
        <v>6</v>
      </c>
      <c r="C23" s="239" t="str">
        <f>CalcC!$P$25</f>
        <v>Brazil</v>
      </c>
      <c r="D23" s="240">
        <f>INDEX(Groups!$C$7:$C$65,MATCH(E23,Groups!$D$7:$D$65,0))</f>
        <v>83</v>
      </c>
      <c r="E23" s="239" t="str">
        <f>CalcC!$Q$25</f>
        <v>Haiti</v>
      </c>
      <c r="F23" s="241" t="str">
        <f>CalcC!$R$25</f>
        <v/>
      </c>
      <c r="G23" s="242" t="str">
        <f>CalcC!$S$25</f>
        <v/>
      </c>
      <c r="I23" s="238">
        <f t="shared" si="0"/>
        <v>6</v>
      </c>
      <c r="J23" s="239" t="str">
        <f t="shared" si="260"/>
        <v>Brazil</v>
      </c>
      <c r="K23" s="240">
        <f t="shared" si="26"/>
        <v>83</v>
      </c>
      <c r="L23" s="239" t="str">
        <f t="shared" si="261"/>
        <v>Haiti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v>
      </c>
      <c r="X23" s="240">
        <f t="shared" si="29"/>
        <v>83</v>
      </c>
      <c r="Y23" s="239" t="str">
        <f t="shared" si="265"/>
        <v>Haiti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v>
      </c>
      <c r="AK23" s="240">
        <f t="shared" si="32"/>
        <v>83</v>
      </c>
      <c r="AL23" s="239" t="str">
        <f t="shared" si="269"/>
        <v>Haiti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v>
      </c>
      <c r="AX23" s="240">
        <f t="shared" si="35"/>
        <v>83</v>
      </c>
      <c r="AY23" s="239" t="str">
        <f t="shared" si="273"/>
        <v>Haiti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v>
      </c>
      <c r="BK23" s="240">
        <f t="shared" si="38"/>
        <v>83</v>
      </c>
      <c r="BL23" s="239" t="str">
        <f t="shared" si="277"/>
        <v>Haiti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v>
      </c>
      <c r="BX23" s="240">
        <f t="shared" si="41"/>
        <v>83</v>
      </c>
      <c r="BY23" s="239" t="str">
        <f t="shared" si="281"/>
        <v>Haiti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v>
      </c>
      <c r="CK23" s="240">
        <f t="shared" si="44"/>
        <v>83</v>
      </c>
      <c r="CL23" s="239" t="str">
        <f t="shared" si="285"/>
        <v>Haiti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v>
      </c>
      <c r="CX23" s="240">
        <f t="shared" si="47"/>
        <v>83</v>
      </c>
      <c r="CY23" s="239" t="str">
        <f t="shared" si="289"/>
        <v>Haiti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v>
      </c>
      <c r="DK23" s="240">
        <f t="shared" si="50"/>
        <v>83</v>
      </c>
      <c r="DL23" s="239" t="str">
        <f t="shared" si="293"/>
        <v>Haiti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v>
      </c>
      <c r="DX23" s="240">
        <f t="shared" si="53"/>
        <v>83</v>
      </c>
      <c r="DY23" s="239" t="str">
        <f t="shared" si="297"/>
        <v>Haiti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v>
      </c>
      <c r="EK23" s="240">
        <f t="shared" si="56"/>
        <v>83</v>
      </c>
      <c r="EL23" s="239" t="str">
        <f t="shared" si="301"/>
        <v>Haiti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v>
      </c>
      <c r="EX23" s="240">
        <f t="shared" si="59"/>
        <v>83</v>
      </c>
      <c r="EY23" s="239" t="str">
        <f t="shared" si="305"/>
        <v>Haiti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v>
      </c>
      <c r="FK23" s="240">
        <f t="shared" si="62"/>
        <v>83</v>
      </c>
      <c r="FL23" s="239" t="str">
        <f t="shared" si="309"/>
        <v>Haiti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v>
      </c>
      <c r="FX23" s="240">
        <f t="shared" si="65"/>
        <v>83</v>
      </c>
      <c r="FY23" s="239" t="str">
        <f t="shared" si="313"/>
        <v>Haiti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v>
      </c>
      <c r="GK23" s="240">
        <f t="shared" si="68"/>
        <v>83</v>
      </c>
      <c r="GL23" s="239" t="str">
        <f t="shared" si="317"/>
        <v>Haiti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v>
      </c>
      <c r="GX23" s="240">
        <f t="shared" si="71"/>
        <v>83</v>
      </c>
      <c r="GY23" s="239" t="str">
        <f t="shared" si="321"/>
        <v>Haiti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v>
      </c>
      <c r="HK23" s="240">
        <f t="shared" si="74"/>
        <v>83</v>
      </c>
      <c r="HL23" s="239" t="str">
        <f t="shared" si="325"/>
        <v>Haiti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v>
      </c>
      <c r="HX23" s="240">
        <f t="shared" si="77"/>
        <v>83</v>
      </c>
      <c r="HY23" s="239" t="str">
        <f t="shared" si="329"/>
        <v>Haiti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v>
      </c>
      <c r="IK23" s="240">
        <f t="shared" si="80"/>
        <v>83</v>
      </c>
      <c r="IL23" s="239" t="str">
        <f t="shared" si="333"/>
        <v>Haiti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v>
      </c>
      <c r="IX23" s="240">
        <f t="shared" si="83"/>
        <v>83</v>
      </c>
      <c r="IY23" s="239" t="str">
        <f t="shared" si="337"/>
        <v>Haiti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v>
      </c>
      <c r="JK23" s="240">
        <f t="shared" si="86"/>
        <v>83</v>
      </c>
      <c r="JL23" s="239" t="str">
        <f t="shared" si="341"/>
        <v>Haiti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v>
      </c>
      <c r="JX23" s="240">
        <f t="shared" si="89"/>
        <v>83</v>
      </c>
      <c r="JY23" s="239" t="str">
        <f t="shared" si="345"/>
        <v>Haiti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v>
      </c>
      <c r="KK23" s="240">
        <f t="shared" si="92"/>
        <v>83</v>
      </c>
      <c r="KL23" s="239" t="str">
        <f t="shared" si="349"/>
        <v>Haiti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v>
      </c>
      <c r="KX23" s="240">
        <f t="shared" si="95"/>
        <v>83</v>
      </c>
      <c r="KY23" s="239" t="str">
        <f t="shared" si="353"/>
        <v>Haiti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v>
      </c>
      <c r="LK23" s="240">
        <f t="shared" si="98"/>
        <v>83</v>
      </c>
      <c r="LL23" s="239" t="str">
        <f t="shared" si="357"/>
        <v>Haiti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v>
      </c>
      <c r="LX23" s="240">
        <f t="shared" si="101"/>
        <v>83</v>
      </c>
      <c r="LY23" s="239" t="str">
        <f t="shared" si="361"/>
        <v>Haiti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x14ac:dyDescent="0.25">
      <c r="B24" s="238">
        <f>INDEX(Groups!$C$7:$C$65,MATCH(C24,Groups!$D$7:$D$65,0))</f>
        <v>43</v>
      </c>
      <c r="C24" s="239" t="str">
        <f>CalcC!$P$26</f>
        <v>Scotland</v>
      </c>
      <c r="D24" s="240">
        <f>INDEX(Groups!$C$7:$C$65,MATCH(E24,Groups!$D$7:$D$65,0))</f>
        <v>6</v>
      </c>
      <c r="E24" s="239" t="str">
        <f>CalcC!$Q$26</f>
        <v>Brazil</v>
      </c>
      <c r="F24" s="241" t="str">
        <f>CalcC!$R$26</f>
        <v/>
      </c>
      <c r="G24" s="242" t="str">
        <f>CalcC!$S$26</f>
        <v/>
      </c>
      <c r="I24" s="238">
        <f t="shared" si="0"/>
        <v>43</v>
      </c>
      <c r="J24" s="239" t="str">
        <f t="shared" si="260"/>
        <v>Scotland</v>
      </c>
      <c r="K24" s="240">
        <f t="shared" si="26"/>
        <v>6</v>
      </c>
      <c r="L24" s="239" t="str">
        <f t="shared" si="261"/>
        <v>Brazil</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Scotland</v>
      </c>
      <c r="X24" s="240">
        <f t="shared" si="29"/>
        <v>6</v>
      </c>
      <c r="Y24" s="239" t="str">
        <f t="shared" si="265"/>
        <v>Brazil</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Scotland</v>
      </c>
      <c r="AK24" s="240">
        <f t="shared" si="32"/>
        <v>6</v>
      </c>
      <c r="AL24" s="239" t="str">
        <f t="shared" si="269"/>
        <v>Brazil</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Scotland</v>
      </c>
      <c r="AX24" s="240">
        <f t="shared" si="35"/>
        <v>6</v>
      </c>
      <c r="AY24" s="239" t="str">
        <f t="shared" si="273"/>
        <v>Brazil</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Scotland</v>
      </c>
      <c r="BK24" s="240">
        <f t="shared" si="38"/>
        <v>6</v>
      </c>
      <c r="BL24" s="239" t="str">
        <f t="shared" si="277"/>
        <v>Brazil</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Scotland</v>
      </c>
      <c r="BX24" s="240">
        <f t="shared" si="41"/>
        <v>6</v>
      </c>
      <c r="BY24" s="239" t="str">
        <f t="shared" si="281"/>
        <v>Brazil</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Scotland</v>
      </c>
      <c r="CK24" s="240">
        <f t="shared" si="44"/>
        <v>6</v>
      </c>
      <c r="CL24" s="239" t="str">
        <f t="shared" si="285"/>
        <v>Brazil</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Scotland</v>
      </c>
      <c r="CX24" s="240">
        <f t="shared" si="47"/>
        <v>6</v>
      </c>
      <c r="CY24" s="239" t="str">
        <f t="shared" si="289"/>
        <v>Brazil</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Scotland</v>
      </c>
      <c r="DK24" s="240">
        <f t="shared" si="50"/>
        <v>6</v>
      </c>
      <c r="DL24" s="239" t="str">
        <f t="shared" si="293"/>
        <v>Brazil</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Scotland</v>
      </c>
      <c r="DX24" s="240">
        <f t="shared" si="53"/>
        <v>6</v>
      </c>
      <c r="DY24" s="239" t="str">
        <f t="shared" si="297"/>
        <v>Brazil</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Scotland</v>
      </c>
      <c r="EK24" s="240">
        <f t="shared" si="56"/>
        <v>6</v>
      </c>
      <c r="EL24" s="239" t="str">
        <f t="shared" si="301"/>
        <v>Brazil</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Scotland</v>
      </c>
      <c r="EX24" s="240">
        <f t="shared" si="59"/>
        <v>6</v>
      </c>
      <c r="EY24" s="239" t="str">
        <f t="shared" si="305"/>
        <v>Brazil</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Scotland</v>
      </c>
      <c r="FK24" s="240">
        <f t="shared" si="62"/>
        <v>6</v>
      </c>
      <c r="FL24" s="239" t="str">
        <f t="shared" si="309"/>
        <v>Brazil</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Scotland</v>
      </c>
      <c r="FX24" s="240">
        <f t="shared" si="65"/>
        <v>6</v>
      </c>
      <c r="FY24" s="239" t="str">
        <f t="shared" si="313"/>
        <v>Brazil</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Scotland</v>
      </c>
      <c r="GK24" s="240">
        <f t="shared" si="68"/>
        <v>6</v>
      </c>
      <c r="GL24" s="239" t="str">
        <f t="shared" si="317"/>
        <v>Brazil</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Scotland</v>
      </c>
      <c r="GX24" s="240">
        <f t="shared" si="71"/>
        <v>6</v>
      </c>
      <c r="GY24" s="239" t="str">
        <f t="shared" si="321"/>
        <v>Brazil</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Scotland</v>
      </c>
      <c r="HK24" s="240">
        <f t="shared" si="74"/>
        <v>6</v>
      </c>
      <c r="HL24" s="239" t="str">
        <f t="shared" si="325"/>
        <v>Brazil</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Scotland</v>
      </c>
      <c r="HX24" s="240">
        <f t="shared" si="77"/>
        <v>6</v>
      </c>
      <c r="HY24" s="239" t="str">
        <f t="shared" si="329"/>
        <v>Brazil</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Scotland</v>
      </c>
      <c r="IK24" s="240">
        <f t="shared" si="80"/>
        <v>6</v>
      </c>
      <c r="IL24" s="239" t="str">
        <f t="shared" si="333"/>
        <v>Brazil</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Scotland</v>
      </c>
      <c r="IX24" s="240">
        <f t="shared" si="83"/>
        <v>6</v>
      </c>
      <c r="IY24" s="239" t="str">
        <f t="shared" si="337"/>
        <v>Brazil</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Scotland</v>
      </c>
      <c r="JK24" s="240">
        <f t="shared" si="86"/>
        <v>6</v>
      </c>
      <c r="JL24" s="239" t="str">
        <f t="shared" si="341"/>
        <v>Brazil</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Scotland</v>
      </c>
      <c r="JX24" s="240">
        <f t="shared" si="89"/>
        <v>6</v>
      </c>
      <c r="JY24" s="239" t="str">
        <f t="shared" si="345"/>
        <v>Brazil</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Scotland</v>
      </c>
      <c r="KK24" s="240">
        <f t="shared" si="92"/>
        <v>6</v>
      </c>
      <c r="KL24" s="239" t="str">
        <f t="shared" si="349"/>
        <v>Brazil</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Scotland</v>
      </c>
      <c r="KX24" s="240">
        <f t="shared" si="95"/>
        <v>6</v>
      </c>
      <c r="KY24" s="239" t="str">
        <f t="shared" si="353"/>
        <v>Brazil</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Scotland</v>
      </c>
      <c r="LK24" s="240">
        <f t="shared" si="98"/>
        <v>6</v>
      </c>
      <c r="LL24" s="239" t="str">
        <f t="shared" si="357"/>
        <v>Brazil</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Scotland</v>
      </c>
      <c r="LX24" s="240">
        <f t="shared" si="101"/>
        <v>6</v>
      </c>
      <c r="LY24" s="239" t="str">
        <f t="shared" si="361"/>
        <v>Brazil</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x14ac:dyDescent="0.25">
      <c r="B25" s="238">
        <f>INDEX(Groups!$C$7:$C$65,MATCH(C25,Groups!$D$7:$D$65,0))</f>
        <v>8</v>
      </c>
      <c r="C25" s="239" t="str">
        <f>CalcC!$P$27</f>
        <v>Morocco</v>
      </c>
      <c r="D25" s="240">
        <f>INDEX(Groups!$C$7:$C$65,MATCH(E25,Groups!$D$7:$D$65,0))</f>
        <v>83</v>
      </c>
      <c r="E25" s="239" t="str">
        <f>CalcC!$Q$27</f>
        <v>Haiti</v>
      </c>
      <c r="F25" s="241" t="str">
        <f>CalcC!$R$27</f>
        <v/>
      </c>
      <c r="G25" s="242" t="str">
        <f>CalcC!$S$27</f>
        <v/>
      </c>
      <c r="I25" s="238">
        <f t="shared" si="0"/>
        <v>8</v>
      </c>
      <c r="J25" s="239" t="str">
        <f t="shared" si="260"/>
        <v>Morocco</v>
      </c>
      <c r="K25" s="240">
        <f t="shared" si="26"/>
        <v>83</v>
      </c>
      <c r="L25" s="239" t="str">
        <f t="shared" si="261"/>
        <v>Haiti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Morocco</v>
      </c>
      <c r="X25" s="240">
        <f t="shared" si="29"/>
        <v>83</v>
      </c>
      <c r="Y25" s="239" t="str">
        <f t="shared" si="265"/>
        <v>Haiti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Morocco</v>
      </c>
      <c r="AK25" s="240">
        <f t="shared" si="32"/>
        <v>83</v>
      </c>
      <c r="AL25" s="239" t="str">
        <f t="shared" si="269"/>
        <v>Haiti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Morocco</v>
      </c>
      <c r="AX25" s="240">
        <f t="shared" si="35"/>
        <v>83</v>
      </c>
      <c r="AY25" s="239" t="str">
        <f t="shared" si="273"/>
        <v>Haiti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Morocco</v>
      </c>
      <c r="BK25" s="240">
        <f t="shared" si="38"/>
        <v>83</v>
      </c>
      <c r="BL25" s="239" t="str">
        <f t="shared" si="277"/>
        <v>Haiti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Morocco</v>
      </c>
      <c r="BX25" s="240">
        <f t="shared" si="41"/>
        <v>83</v>
      </c>
      <c r="BY25" s="239" t="str">
        <f t="shared" si="281"/>
        <v>Haiti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Morocco</v>
      </c>
      <c r="CK25" s="240">
        <f t="shared" si="44"/>
        <v>83</v>
      </c>
      <c r="CL25" s="239" t="str">
        <f t="shared" si="285"/>
        <v>Haiti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Morocco</v>
      </c>
      <c r="CX25" s="240">
        <f t="shared" si="47"/>
        <v>83</v>
      </c>
      <c r="CY25" s="239" t="str">
        <f t="shared" si="289"/>
        <v>Haiti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Morocco</v>
      </c>
      <c r="DK25" s="240">
        <f t="shared" si="50"/>
        <v>83</v>
      </c>
      <c r="DL25" s="239" t="str">
        <f t="shared" si="293"/>
        <v>Haiti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Morocco</v>
      </c>
      <c r="DX25" s="240">
        <f t="shared" si="53"/>
        <v>83</v>
      </c>
      <c r="DY25" s="239" t="str">
        <f t="shared" si="297"/>
        <v>Haiti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Morocco</v>
      </c>
      <c r="EK25" s="240">
        <f t="shared" si="56"/>
        <v>83</v>
      </c>
      <c r="EL25" s="239" t="str">
        <f t="shared" si="301"/>
        <v>Haiti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Morocco</v>
      </c>
      <c r="EX25" s="240">
        <f t="shared" si="59"/>
        <v>83</v>
      </c>
      <c r="EY25" s="239" t="str">
        <f t="shared" si="305"/>
        <v>Haiti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Morocco</v>
      </c>
      <c r="FK25" s="240">
        <f t="shared" si="62"/>
        <v>83</v>
      </c>
      <c r="FL25" s="239" t="str">
        <f t="shared" si="309"/>
        <v>Haiti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Morocco</v>
      </c>
      <c r="FX25" s="240">
        <f t="shared" si="65"/>
        <v>83</v>
      </c>
      <c r="FY25" s="239" t="str">
        <f t="shared" si="313"/>
        <v>Haiti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Morocco</v>
      </c>
      <c r="GK25" s="240">
        <f t="shared" si="68"/>
        <v>83</v>
      </c>
      <c r="GL25" s="239" t="str">
        <f t="shared" si="317"/>
        <v>Haiti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Morocco</v>
      </c>
      <c r="GX25" s="240">
        <f t="shared" si="71"/>
        <v>83</v>
      </c>
      <c r="GY25" s="239" t="str">
        <f t="shared" si="321"/>
        <v>Haiti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Morocco</v>
      </c>
      <c r="HK25" s="240">
        <f t="shared" si="74"/>
        <v>83</v>
      </c>
      <c r="HL25" s="239" t="str">
        <f t="shared" si="325"/>
        <v>Haiti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Morocco</v>
      </c>
      <c r="HX25" s="240">
        <f t="shared" si="77"/>
        <v>83</v>
      </c>
      <c r="HY25" s="239" t="str">
        <f t="shared" si="329"/>
        <v>Haiti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Morocco</v>
      </c>
      <c r="IK25" s="240">
        <f t="shared" si="80"/>
        <v>83</v>
      </c>
      <c r="IL25" s="239" t="str">
        <f t="shared" si="333"/>
        <v>Haiti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Morocco</v>
      </c>
      <c r="IX25" s="240">
        <f t="shared" si="83"/>
        <v>83</v>
      </c>
      <c r="IY25" s="239" t="str">
        <f t="shared" si="337"/>
        <v>Haiti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Morocco</v>
      </c>
      <c r="JK25" s="240">
        <f t="shared" si="86"/>
        <v>83</v>
      </c>
      <c r="JL25" s="239" t="str">
        <f t="shared" si="341"/>
        <v>Haiti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Morocco</v>
      </c>
      <c r="JX25" s="240">
        <f t="shared" si="89"/>
        <v>83</v>
      </c>
      <c r="JY25" s="239" t="str">
        <f t="shared" si="345"/>
        <v>Haiti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Morocco</v>
      </c>
      <c r="KK25" s="240">
        <f t="shared" si="92"/>
        <v>83</v>
      </c>
      <c r="KL25" s="239" t="str">
        <f t="shared" si="349"/>
        <v>Haiti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Morocco</v>
      </c>
      <c r="KX25" s="240">
        <f t="shared" si="95"/>
        <v>83</v>
      </c>
      <c r="KY25" s="239" t="str">
        <f t="shared" si="353"/>
        <v>Haiti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Morocco</v>
      </c>
      <c r="LK25" s="240">
        <f t="shared" si="98"/>
        <v>83</v>
      </c>
      <c r="LL25" s="239" t="str">
        <f t="shared" si="357"/>
        <v>Haiti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Morocco</v>
      </c>
      <c r="LX25" s="240">
        <f t="shared" si="101"/>
        <v>83</v>
      </c>
      <c r="LY25" s="239" t="str">
        <f t="shared" si="361"/>
        <v>Haiti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x14ac:dyDescent="0.25">
      <c r="B26" s="247" t="str">
        <f>Language!$E$130&amp;" D"</f>
        <v>Group D</v>
      </c>
      <c r="C26" s="248"/>
      <c r="D26" s="253"/>
      <c r="E26" s="250"/>
      <c r="F26" s="254"/>
      <c r="G26" s="255"/>
      <c r="I26" s="247" t="str">
        <f t="shared" si="0"/>
        <v>Group D</v>
      </c>
      <c r="J26" s="249"/>
      <c r="K26" s="253"/>
      <c r="L26" s="250"/>
      <c r="M26" s="279"/>
      <c r="N26" s="280"/>
      <c r="O26" s="251"/>
      <c r="P26" s="263"/>
      <c r="Q26" s="263"/>
      <c r="R26" s="250"/>
      <c r="S26" s="250"/>
      <c r="T26" s="264"/>
      <c r="V26" s="247" t="str">
        <f t="shared" si="1"/>
        <v>Group D</v>
      </c>
      <c r="W26" s="249"/>
      <c r="X26" s="253"/>
      <c r="Y26" s="250"/>
      <c r="Z26" s="279"/>
      <c r="AA26" s="280"/>
      <c r="AB26" s="251"/>
      <c r="AC26" s="263"/>
      <c r="AD26" s="263"/>
      <c r="AE26" s="250"/>
      <c r="AF26" s="250"/>
      <c r="AG26" s="264"/>
      <c r="AI26" s="247" t="str">
        <f t="shared" si="2"/>
        <v>Group D</v>
      </c>
      <c r="AJ26" s="249"/>
      <c r="AK26" s="253"/>
      <c r="AL26" s="250"/>
      <c r="AM26" s="279"/>
      <c r="AN26" s="280"/>
      <c r="AO26" s="251"/>
      <c r="AP26" s="263"/>
      <c r="AQ26" s="263"/>
      <c r="AR26" s="250"/>
      <c r="AS26" s="250"/>
      <c r="AT26" s="264"/>
      <c r="AV26" s="247" t="str">
        <f t="shared" si="3"/>
        <v>Group D</v>
      </c>
      <c r="AW26" s="249"/>
      <c r="AX26" s="253"/>
      <c r="AY26" s="250"/>
      <c r="AZ26" s="279"/>
      <c r="BA26" s="280"/>
      <c r="BB26" s="251"/>
      <c r="BC26" s="263"/>
      <c r="BD26" s="263"/>
      <c r="BE26" s="250"/>
      <c r="BF26" s="250"/>
      <c r="BG26" s="264"/>
      <c r="BI26" s="247" t="str">
        <f t="shared" si="4"/>
        <v>Group D</v>
      </c>
      <c r="BJ26" s="249"/>
      <c r="BK26" s="253"/>
      <c r="BL26" s="250"/>
      <c r="BM26" s="279"/>
      <c r="BN26" s="280"/>
      <c r="BO26" s="251"/>
      <c r="BP26" s="263"/>
      <c r="BQ26" s="263"/>
      <c r="BR26" s="250"/>
      <c r="BS26" s="250"/>
      <c r="BT26" s="264"/>
      <c r="BV26" s="247" t="str">
        <f t="shared" si="5"/>
        <v>Group D</v>
      </c>
      <c r="BW26" s="249"/>
      <c r="BX26" s="253"/>
      <c r="BY26" s="250"/>
      <c r="BZ26" s="279"/>
      <c r="CA26" s="280"/>
      <c r="CB26" s="251"/>
      <c r="CC26" s="263"/>
      <c r="CD26" s="263"/>
      <c r="CE26" s="250"/>
      <c r="CF26" s="250"/>
      <c r="CG26" s="264"/>
      <c r="CI26" s="247" t="str">
        <f t="shared" si="6"/>
        <v>Group D</v>
      </c>
      <c r="CJ26" s="249"/>
      <c r="CK26" s="253"/>
      <c r="CL26" s="250"/>
      <c r="CM26" s="279"/>
      <c r="CN26" s="280"/>
      <c r="CO26" s="251"/>
      <c r="CP26" s="263"/>
      <c r="CQ26" s="263"/>
      <c r="CR26" s="250"/>
      <c r="CS26" s="250"/>
      <c r="CT26" s="264"/>
      <c r="CV26" s="247" t="str">
        <f t="shared" si="7"/>
        <v>Group D</v>
      </c>
      <c r="CW26" s="249"/>
      <c r="CX26" s="253"/>
      <c r="CY26" s="250"/>
      <c r="CZ26" s="279"/>
      <c r="DA26" s="280"/>
      <c r="DB26" s="251"/>
      <c r="DC26" s="263"/>
      <c r="DD26" s="263"/>
      <c r="DE26" s="250"/>
      <c r="DF26" s="250"/>
      <c r="DG26" s="264"/>
      <c r="DI26" s="247" t="str">
        <f t="shared" si="8"/>
        <v>Group D</v>
      </c>
      <c r="DJ26" s="249"/>
      <c r="DK26" s="253"/>
      <c r="DL26" s="250"/>
      <c r="DM26" s="279"/>
      <c r="DN26" s="280"/>
      <c r="DO26" s="251"/>
      <c r="DP26" s="263"/>
      <c r="DQ26" s="263"/>
      <c r="DR26" s="250"/>
      <c r="DS26" s="250"/>
      <c r="DT26" s="264"/>
      <c r="DV26" s="247" t="str">
        <f t="shared" si="9"/>
        <v>Group D</v>
      </c>
      <c r="DW26" s="249"/>
      <c r="DX26" s="253"/>
      <c r="DY26" s="250"/>
      <c r="DZ26" s="279"/>
      <c r="EA26" s="280"/>
      <c r="EB26" s="251"/>
      <c r="EC26" s="263"/>
      <c r="ED26" s="263"/>
      <c r="EE26" s="250"/>
      <c r="EF26" s="250"/>
      <c r="EG26" s="264"/>
      <c r="EI26" s="247" t="str">
        <f t="shared" si="10"/>
        <v>Group D</v>
      </c>
      <c r="EJ26" s="249"/>
      <c r="EK26" s="253"/>
      <c r="EL26" s="250"/>
      <c r="EM26" s="279"/>
      <c r="EN26" s="280"/>
      <c r="EO26" s="251"/>
      <c r="EP26" s="263"/>
      <c r="EQ26" s="263"/>
      <c r="ER26" s="250"/>
      <c r="ES26" s="250"/>
      <c r="ET26" s="264"/>
      <c r="EV26" s="247" t="str">
        <f t="shared" si="11"/>
        <v>Group D</v>
      </c>
      <c r="EW26" s="249"/>
      <c r="EX26" s="253"/>
      <c r="EY26" s="250"/>
      <c r="EZ26" s="279"/>
      <c r="FA26" s="280"/>
      <c r="FB26" s="251"/>
      <c r="FC26" s="263"/>
      <c r="FD26" s="263"/>
      <c r="FE26" s="250"/>
      <c r="FF26" s="250"/>
      <c r="FG26" s="264"/>
      <c r="FI26" s="247" t="str">
        <f t="shared" si="12"/>
        <v>Group D</v>
      </c>
      <c r="FJ26" s="249"/>
      <c r="FK26" s="253"/>
      <c r="FL26" s="250"/>
      <c r="FM26" s="279"/>
      <c r="FN26" s="280"/>
      <c r="FO26" s="251"/>
      <c r="FP26" s="263"/>
      <c r="FQ26" s="263"/>
      <c r="FR26" s="250"/>
      <c r="FS26" s="250"/>
      <c r="FT26" s="264"/>
      <c r="FV26" s="247" t="str">
        <f t="shared" si="13"/>
        <v>Group D</v>
      </c>
      <c r="FW26" s="249"/>
      <c r="FX26" s="253"/>
      <c r="FY26" s="250"/>
      <c r="FZ26" s="279"/>
      <c r="GA26" s="280"/>
      <c r="GB26" s="251"/>
      <c r="GC26" s="263"/>
      <c r="GD26" s="263"/>
      <c r="GE26" s="250"/>
      <c r="GF26" s="250"/>
      <c r="GG26" s="264"/>
      <c r="GI26" s="247" t="str">
        <f t="shared" si="14"/>
        <v>Group D</v>
      </c>
      <c r="GJ26" s="249"/>
      <c r="GK26" s="253"/>
      <c r="GL26" s="250"/>
      <c r="GM26" s="279"/>
      <c r="GN26" s="280"/>
      <c r="GO26" s="251"/>
      <c r="GP26" s="263"/>
      <c r="GQ26" s="263"/>
      <c r="GR26" s="250"/>
      <c r="GS26" s="250"/>
      <c r="GT26" s="264"/>
      <c r="GV26" s="247" t="str">
        <f t="shared" si="15"/>
        <v>Group D</v>
      </c>
      <c r="GW26" s="249"/>
      <c r="GX26" s="253"/>
      <c r="GY26" s="250"/>
      <c r="GZ26" s="279"/>
      <c r="HA26" s="280"/>
      <c r="HB26" s="251"/>
      <c r="HC26" s="263"/>
      <c r="HD26" s="263"/>
      <c r="HE26" s="250"/>
      <c r="HF26" s="250"/>
      <c r="HG26" s="264"/>
      <c r="HI26" s="247" t="str">
        <f t="shared" si="16"/>
        <v>Group D</v>
      </c>
      <c r="HJ26" s="249"/>
      <c r="HK26" s="253"/>
      <c r="HL26" s="250"/>
      <c r="HM26" s="279"/>
      <c r="HN26" s="280"/>
      <c r="HO26" s="251"/>
      <c r="HP26" s="263"/>
      <c r="HQ26" s="263"/>
      <c r="HR26" s="250"/>
      <c r="HS26" s="250"/>
      <c r="HT26" s="264"/>
      <c r="HV26" s="247" t="str">
        <f t="shared" si="17"/>
        <v>Group D</v>
      </c>
      <c r="HW26" s="249"/>
      <c r="HX26" s="253"/>
      <c r="HY26" s="250"/>
      <c r="HZ26" s="279"/>
      <c r="IA26" s="280"/>
      <c r="IB26" s="251"/>
      <c r="IC26" s="263"/>
      <c r="ID26" s="263"/>
      <c r="IE26" s="250"/>
      <c r="IF26" s="250"/>
      <c r="IG26" s="264"/>
      <c r="II26" s="247" t="str">
        <f t="shared" si="18"/>
        <v>Group D</v>
      </c>
      <c r="IJ26" s="249"/>
      <c r="IK26" s="253"/>
      <c r="IL26" s="250"/>
      <c r="IM26" s="279"/>
      <c r="IN26" s="280"/>
      <c r="IO26" s="251"/>
      <c r="IP26" s="263"/>
      <c r="IQ26" s="263"/>
      <c r="IR26" s="250"/>
      <c r="IS26" s="250"/>
      <c r="IT26" s="264"/>
      <c r="IV26" s="247" t="str">
        <f t="shared" si="19"/>
        <v>Group D</v>
      </c>
      <c r="IW26" s="249"/>
      <c r="IX26" s="253"/>
      <c r="IY26" s="250"/>
      <c r="IZ26" s="279"/>
      <c r="JA26" s="280"/>
      <c r="JB26" s="251"/>
      <c r="JC26" s="263"/>
      <c r="JD26" s="263"/>
      <c r="JE26" s="250"/>
      <c r="JF26" s="250"/>
      <c r="JG26" s="264"/>
      <c r="JI26" s="247" t="str">
        <f t="shared" si="20"/>
        <v>Group D</v>
      </c>
      <c r="JJ26" s="249"/>
      <c r="JK26" s="253"/>
      <c r="JL26" s="250"/>
      <c r="JM26" s="279"/>
      <c r="JN26" s="280"/>
      <c r="JO26" s="251"/>
      <c r="JP26" s="263"/>
      <c r="JQ26" s="263"/>
      <c r="JR26" s="250"/>
      <c r="JS26" s="250"/>
      <c r="JT26" s="264"/>
      <c r="JV26" s="247" t="str">
        <f t="shared" si="21"/>
        <v>Group D</v>
      </c>
      <c r="JW26" s="249"/>
      <c r="JX26" s="253"/>
      <c r="JY26" s="250"/>
      <c r="JZ26" s="279"/>
      <c r="KA26" s="280"/>
      <c r="KB26" s="251"/>
      <c r="KC26" s="263"/>
      <c r="KD26" s="263"/>
      <c r="KE26" s="250"/>
      <c r="KF26" s="250"/>
      <c r="KG26" s="264"/>
      <c r="KI26" s="247" t="str">
        <f t="shared" si="22"/>
        <v>Group D</v>
      </c>
      <c r="KJ26" s="249"/>
      <c r="KK26" s="253"/>
      <c r="KL26" s="250"/>
      <c r="KM26" s="279"/>
      <c r="KN26" s="280"/>
      <c r="KO26" s="251"/>
      <c r="KP26" s="263"/>
      <c r="KQ26" s="263"/>
      <c r="KR26" s="250"/>
      <c r="KS26" s="250"/>
      <c r="KT26" s="264"/>
      <c r="KV26" s="247" t="str">
        <f t="shared" si="23"/>
        <v>Group D</v>
      </c>
      <c r="KW26" s="249"/>
      <c r="KX26" s="253"/>
      <c r="KY26" s="250"/>
      <c r="KZ26" s="279"/>
      <c r="LA26" s="280"/>
      <c r="LB26" s="251"/>
      <c r="LC26" s="263"/>
      <c r="LD26" s="263"/>
      <c r="LE26" s="250"/>
      <c r="LF26" s="250"/>
      <c r="LG26" s="264"/>
      <c r="LI26" s="247" t="str">
        <f t="shared" si="24"/>
        <v>Group D</v>
      </c>
      <c r="LJ26" s="249"/>
      <c r="LK26" s="253"/>
      <c r="LL26" s="250"/>
      <c r="LM26" s="279"/>
      <c r="LN26" s="280"/>
      <c r="LO26" s="251"/>
      <c r="LP26" s="263"/>
      <c r="LQ26" s="263"/>
      <c r="LR26" s="250"/>
      <c r="LS26" s="250"/>
      <c r="LT26" s="264"/>
      <c r="LV26" s="247" t="str">
        <f t="shared" si="25"/>
        <v>Group D</v>
      </c>
      <c r="LW26" s="249"/>
      <c r="LX26" s="253"/>
      <c r="LY26" s="250"/>
      <c r="LZ26" s="279"/>
      <c r="MA26" s="280"/>
      <c r="MB26" s="251"/>
      <c r="MC26" s="263"/>
      <c r="MD26" s="263"/>
      <c r="ME26" s="250"/>
      <c r="MF26" s="250"/>
      <c r="MG26" s="264"/>
    </row>
    <row r="27" spans="2:345" x14ac:dyDescent="0.25">
      <c r="B27" s="238">
        <f>INDEX(Groups!$C$7:$C$65,MATCH(C27,Groups!$D$7:$D$65,0))</f>
        <v>16</v>
      </c>
      <c r="C27" s="239" t="str">
        <f>CalcD!$P$22</f>
        <v>USA</v>
      </c>
      <c r="D27" s="240">
        <f>INDEX(Groups!$C$7:$C$65,MATCH(E27,Groups!$D$7:$D$65,0))</f>
        <v>40</v>
      </c>
      <c r="E27" s="239" t="str">
        <f>CalcD!$Q$22</f>
        <v>Paraguay</v>
      </c>
      <c r="F27" s="241" t="str">
        <f>CalcD!$R$22</f>
        <v/>
      </c>
      <c r="G27" s="242" t="str">
        <f>CalcD!$S$22</f>
        <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x14ac:dyDescent="0.25">
      <c r="B28" s="238">
        <f>INDEX(Groups!$C$7:$C$65,MATCH(C28,Groups!$D$7:$D$65,0))</f>
        <v>27</v>
      </c>
      <c r="C28" s="239" t="str">
        <f>CalcD!$P$23</f>
        <v>Australia</v>
      </c>
      <c r="D28" s="240">
        <f>INDEX(Groups!$C$7:$C$65,MATCH(E28,Groups!$D$7:$D$65,0))</f>
        <v>22</v>
      </c>
      <c r="E28" s="239" t="str">
        <f>CalcD!$Q$23</f>
        <v>Turkey</v>
      </c>
      <c r="F28" s="821" t="str">
        <f>CalcD!$R$23</f>
        <v/>
      </c>
      <c r="G28" s="242" t="str">
        <f>CalcD!$S$23</f>
        <v/>
      </c>
      <c r="I28" s="238">
        <f t="shared" si="0"/>
        <v>27</v>
      </c>
      <c r="J28" s="239" t="str">
        <f t="shared" si="364"/>
        <v>Australia</v>
      </c>
      <c r="K28" s="240">
        <f t="shared" si="26"/>
        <v>22</v>
      </c>
      <c r="L28" s="239" t="str">
        <f t="shared" si="365"/>
        <v>Turkey</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Australia</v>
      </c>
      <c r="X28" s="240">
        <f t="shared" si="29"/>
        <v>22</v>
      </c>
      <c r="Y28" s="239" t="str">
        <f t="shared" si="369"/>
        <v>Turkey</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Australia</v>
      </c>
      <c r="AK28" s="240">
        <f t="shared" si="32"/>
        <v>22</v>
      </c>
      <c r="AL28" s="239" t="str">
        <f t="shared" si="373"/>
        <v>Turkey</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Australia</v>
      </c>
      <c r="AX28" s="240">
        <f t="shared" si="35"/>
        <v>22</v>
      </c>
      <c r="AY28" s="239" t="str">
        <f t="shared" si="377"/>
        <v>Turkey</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Australia</v>
      </c>
      <c r="BK28" s="240">
        <f t="shared" si="38"/>
        <v>22</v>
      </c>
      <c r="BL28" s="239" t="str">
        <f t="shared" si="381"/>
        <v>Turkey</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Australia</v>
      </c>
      <c r="BX28" s="240">
        <f t="shared" si="41"/>
        <v>22</v>
      </c>
      <c r="BY28" s="239" t="str">
        <f t="shared" si="385"/>
        <v>Turkey</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Australia</v>
      </c>
      <c r="CK28" s="240">
        <f t="shared" si="44"/>
        <v>22</v>
      </c>
      <c r="CL28" s="239" t="str">
        <f t="shared" si="389"/>
        <v>Turkey</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Australia</v>
      </c>
      <c r="CX28" s="240">
        <f t="shared" si="47"/>
        <v>22</v>
      </c>
      <c r="CY28" s="239" t="str">
        <f t="shared" si="393"/>
        <v>Turkey</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Australia</v>
      </c>
      <c r="DK28" s="240">
        <f t="shared" si="50"/>
        <v>22</v>
      </c>
      <c r="DL28" s="239" t="str">
        <f t="shared" si="397"/>
        <v>Turkey</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Australia</v>
      </c>
      <c r="DX28" s="240">
        <f t="shared" si="53"/>
        <v>22</v>
      </c>
      <c r="DY28" s="239" t="str">
        <f t="shared" si="401"/>
        <v>Turkey</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Australia</v>
      </c>
      <c r="EK28" s="240">
        <f t="shared" si="56"/>
        <v>22</v>
      </c>
      <c r="EL28" s="239" t="str">
        <f t="shared" si="405"/>
        <v>Turkey</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Australia</v>
      </c>
      <c r="EX28" s="240">
        <f t="shared" si="59"/>
        <v>22</v>
      </c>
      <c r="EY28" s="239" t="str">
        <f t="shared" si="409"/>
        <v>Turkey</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Australia</v>
      </c>
      <c r="FK28" s="240">
        <f t="shared" si="62"/>
        <v>22</v>
      </c>
      <c r="FL28" s="239" t="str">
        <f t="shared" si="413"/>
        <v>Turkey</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Australia</v>
      </c>
      <c r="FX28" s="240">
        <f t="shared" si="65"/>
        <v>22</v>
      </c>
      <c r="FY28" s="239" t="str">
        <f t="shared" si="417"/>
        <v>Turkey</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Australia</v>
      </c>
      <c r="GK28" s="240">
        <f t="shared" si="68"/>
        <v>22</v>
      </c>
      <c r="GL28" s="239" t="str">
        <f t="shared" si="421"/>
        <v>Turkey</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Australia</v>
      </c>
      <c r="GX28" s="240">
        <f t="shared" si="71"/>
        <v>22</v>
      </c>
      <c r="GY28" s="239" t="str">
        <f t="shared" si="425"/>
        <v>Turkey</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Australia</v>
      </c>
      <c r="HK28" s="240">
        <f t="shared" si="74"/>
        <v>22</v>
      </c>
      <c r="HL28" s="239" t="str">
        <f t="shared" si="429"/>
        <v>Turkey</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Australia</v>
      </c>
      <c r="HX28" s="240">
        <f t="shared" si="77"/>
        <v>22</v>
      </c>
      <c r="HY28" s="239" t="str">
        <f t="shared" si="433"/>
        <v>Turkey</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Australia</v>
      </c>
      <c r="IK28" s="240">
        <f t="shared" si="80"/>
        <v>22</v>
      </c>
      <c r="IL28" s="239" t="str">
        <f t="shared" si="437"/>
        <v>Turkey</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Australia</v>
      </c>
      <c r="IX28" s="240">
        <f t="shared" si="83"/>
        <v>22</v>
      </c>
      <c r="IY28" s="239" t="str">
        <f t="shared" si="441"/>
        <v>Turkey</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Australia</v>
      </c>
      <c r="JK28" s="240">
        <f t="shared" si="86"/>
        <v>22</v>
      </c>
      <c r="JL28" s="239" t="str">
        <f t="shared" si="445"/>
        <v>Turkey</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Australia</v>
      </c>
      <c r="JX28" s="240">
        <f t="shared" si="89"/>
        <v>22</v>
      </c>
      <c r="JY28" s="239" t="str">
        <f t="shared" si="449"/>
        <v>Turkey</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Australia</v>
      </c>
      <c r="KK28" s="240">
        <f t="shared" si="92"/>
        <v>22</v>
      </c>
      <c r="KL28" s="239" t="str">
        <f t="shared" si="453"/>
        <v>Turkey</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Australia</v>
      </c>
      <c r="KX28" s="240">
        <f t="shared" si="95"/>
        <v>22</v>
      </c>
      <c r="KY28" s="239" t="str">
        <f t="shared" si="457"/>
        <v>Turkey</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Australia</v>
      </c>
      <c r="LK28" s="240">
        <f t="shared" si="98"/>
        <v>22</v>
      </c>
      <c r="LL28" s="239" t="str">
        <f t="shared" si="461"/>
        <v>Turkey</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Australia</v>
      </c>
      <c r="LX28" s="240">
        <f t="shared" si="101"/>
        <v>22</v>
      </c>
      <c r="LY28" s="239" t="str">
        <f t="shared" si="465"/>
        <v>Turkey</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x14ac:dyDescent="0.25">
      <c r="B29" s="238">
        <f>INDEX(Groups!$C$7:$C$65,MATCH(C29,Groups!$D$7:$D$65,0))</f>
        <v>16</v>
      </c>
      <c r="C29" s="239" t="str">
        <f>CalcD!$P$24</f>
        <v>USA</v>
      </c>
      <c r="D29" s="240">
        <f>INDEX(Groups!$C$7:$C$65,MATCH(E29,Groups!$D$7:$D$65,0))</f>
        <v>27</v>
      </c>
      <c r="E29" s="239" t="str">
        <f>CalcD!$Q$24</f>
        <v>Australia</v>
      </c>
      <c r="F29" s="241" t="str">
        <f>CalcD!$R$24</f>
        <v/>
      </c>
      <c r="G29" s="242" t="str">
        <f>CalcD!$S$24</f>
        <v/>
      </c>
      <c r="I29" s="238">
        <f t="shared" si="0"/>
        <v>16</v>
      </c>
      <c r="J29" s="239" t="str">
        <f t="shared" si="364"/>
        <v>USA</v>
      </c>
      <c r="K29" s="240">
        <f t="shared" si="26"/>
        <v>27</v>
      </c>
      <c r="L29" s="239" t="str">
        <f t="shared" si="365"/>
        <v>Australia</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Australia</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Australia</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Australia</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Australia</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Australia</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Australia</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Australia</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Australia</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Australia</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Australia</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Australia</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Australia</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Australia</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Australia</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Australia</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Australia</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Australia</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Australia</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Australia</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Australia</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Australia</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Australia</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Australia</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Australia</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Australia</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x14ac:dyDescent="0.25">
      <c r="B30" s="238">
        <f>INDEX(Groups!$C$7:$C$65,MATCH(C30,Groups!$D$7:$D$65,0))</f>
        <v>22</v>
      </c>
      <c r="C30" s="239" t="str">
        <f>CalcD!$P$25</f>
        <v>Turkey</v>
      </c>
      <c r="D30" s="240">
        <f>INDEX(Groups!$C$7:$C$65,MATCH(E30,Groups!$D$7:$D$65,0))</f>
        <v>40</v>
      </c>
      <c r="E30" s="239" t="str">
        <f>CalcD!$Q$25</f>
        <v>Paraguay</v>
      </c>
      <c r="F30" s="241" t="str">
        <f>CalcD!$R$25</f>
        <v/>
      </c>
      <c r="G30" s="242" t="str">
        <f>CalcD!$S$25</f>
        <v/>
      </c>
      <c r="I30" s="238">
        <f t="shared" si="0"/>
        <v>22</v>
      </c>
      <c r="J30" s="239" t="str">
        <f t="shared" si="364"/>
        <v>Turkey</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Turkey</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Turkey</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Turkey</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Turkey</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Turkey</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Turkey</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Turkey</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Turkey</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Turkey</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Turkey</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Turkey</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Turkey</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Turkey</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Turkey</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Turkey</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Turkey</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Turkey</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Turkey</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Turkey</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Turkey</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Turkey</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Turkey</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Turkey</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Turkey</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Turkey</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x14ac:dyDescent="0.25">
      <c r="B31" s="238">
        <f>INDEX(Groups!$C$7:$C$65,MATCH(C31,Groups!$D$7:$D$65,0))</f>
        <v>22</v>
      </c>
      <c r="C31" s="239" t="str">
        <f>CalcD!$P$26</f>
        <v>Turkey</v>
      </c>
      <c r="D31" s="240">
        <f>INDEX(Groups!$C$7:$C$65,MATCH(E31,Groups!$D$7:$D$65,0))</f>
        <v>16</v>
      </c>
      <c r="E31" s="239" t="str">
        <f>CalcD!$Q$26</f>
        <v>USA</v>
      </c>
      <c r="F31" s="241" t="str">
        <f>CalcD!$R$26</f>
        <v/>
      </c>
      <c r="G31" s="242" t="str">
        <f>CalcD!$S$26</f>
        <v/>
      </c>
      <c r="I31" s="238">
        <f t="shared" si="0"/>
        <v>22</v>
      </c>
      <c r="J31" s="239" t="str">
        <f t="shared" si="364"/>
        <v>Turkey</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Turkey</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Turkey</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Turkey</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Turkey</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Turkey</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Turkey</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Turkey</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Turkey</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Turkey</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Turkey</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Turkey</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Turkey</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Turkey</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Turkey</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Turkey</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Turkey</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Turkey</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Turkey</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Turkey</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Turkey</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Turkey</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Turkey</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Turkey</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Turkey</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Turkey</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x14ac:dyDescent="0.25">
      <c r="B32" s="238">
        <f>INDEX(Groups!$C$7:$C$65,MATCH(C32,Groups!$D$7:$D$65,0))</f>
        <v>40</v>
      </c>
      <c r="C32" s="239" t="str">
        <f>CalcD!$P$27</f>
        <v>Paraguay</v>
      </c>
      <c r="D32" s="240">
        <f>INDEX(Groups!$C$7:$C$65,MATCH(E32,Groups!$D$7:$D$65,0))</f>
        <v>27</v>
      </c>
      <c r="E32" s="239" t="str">
        <f>CalcD!$Q$27</f>
        <v>Australia</v>
      </c>
      <c r="F32" s="241" t="str">
        <f>CalcD!$R$27</f>
        <v/>
      </c>
      <c r="G32" s="242" t="str">
        <f>CalcD!$S$27</f>
        <v/>
      </c>
      <c r="I32" s="238">
        <f t="shared" si="0"/>
        <v>40</v>
      </c>
      <c r="J32" s="239" t="str">
        <f t="shared" si="364"/>
        <v>Paraguay</v>
      </c>
      <c r="K32" s="240">
        <f t="shared" si="26"/>
        <v>27</v>
      </c>
      <c r="L32" s="239" t="str">
        <f t="shared" si="365"/>
        <v>Australia</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Australia</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Australia</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Australia</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Australia</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Australia</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Australia</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Australia</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Australia</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Australia</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Australia</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Australia</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Australia</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Australia</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Australia</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Australia</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Australia</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Australia</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Australia</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Australia</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Australia</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Australia</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Australia</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Australia</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Australia</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Australia</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x14ac:dyDescent="0.25">
      <c r="B33" s="247" t="str">
        <f>Language!$E$130&amp;" E"</f>
        <v>Group E</v>
      </c>
      <c r="C33" s="248"/>
      <c r="D33" s="253"/>
      <c r="E33" s="250"/>
      <c r="F33" s="254"/>
      <c r="G33" s="255"/>
      <c r="I33" s="247" t="str">
        <f t="shared" si="0"/>
        <v>Group E</v>
      </c>
      <c r="J33" s="253"/>
      <c r="K33" s="253"/>
      <c r="L33" s="250"/>
      <c r="M33" s="279"/>
      <c r="N33" s="280"/>
      <c r="O33" s="251"/>
      <c r="P33" s="263"/>
      <c r="Q33" s="263"/>
      <c r="R33" s="250"/>
      <c r="S33" s="250"/>
      <c r="T33" s="264"/>
      <c r="V33" s="247" t="str">
        <f t="shared" si="1"/>
        <v>Group E</v>
      </c>
      <c r="W33" s="253"/>
      <c r="X33" s="253"/>
      <c r="Y33" s="250"/>
      <c r="Z33" s="279"/>
      <c r="AA33" s="280"/>
      <c r="AB33" s="251"/>
      <c r="AC33" s="263"/>
      <c r="AD33" s="263"/>
      <c r="AE33" s="250"/>
      <c r="AF33" s="250"/>
      <c r="AG33" s="264"/>
      <c r="AI33" s="247" t="str">
        <f t="shared" si="2"/>
        <v>Group E</v>
      </c>
      <c r="AJ33" s="253"/>
      <c r="AK33" s="253"/>
      <c r="AL33" s="250"/>
      <c r="AM33" s="279"/>
      <c r="AN33" s="280"/>
      <c r="AO33" s="251"/>
      <c r="AP33" s="263"/>
      <c r="AQ33" s="263"/>
      <c r="AR33" s="250"/>
      <c r="AS33" s="250"/>
      <c r="AT33" s="264"/>
      <c r="AV33" s="247" t="str">
        <f t="shared" si="3"/>
        <v>Group E</v>
      </c>
      <c r="AW33" s="253"/>
      <c r="AX33" s="253"/>
      <c r="AY33" s="250"/>
      <c r="AZ33" s="279"/>
      <c r="BA33" s="280"/>
      <c r="BB33" s="251"/>
      <c r="BC33" s="263"/>
      <c r="BD33" s="263"/>
      <c r="BE33" s="250"/>
      <c r="BF33" s="250"/>
      <c r="BG33" s="264"/>
      <c r="BI33" s="247" t="str">
        <f t="shared" si="4"/>
        <v>Group E</v>
      </c>
      <c r="BJ33" s="253"/>
      <c r="BK33" s="253"/>
      <c r="BL33" s="250"/>
      <c r="BM33" s="279"/>
      <c r="BN33" s="280"/>
      <c r="BO33" s="251"/>
      <c r="BP33" s="263"/>
      <c r="BQ33" s="263"/>
      <c r="BR33" s="250"/>
      <c r="BS33" s="250"/>
      <c r="BT33" s="264"/>
      <c r="BV33" s="247" t="str">
        <f t="shared" si="5"/>
        <v>Group E</v>
      </c>
      <c r="BW33" s="253"/>
      <c r="BX33" s="253"/>
      <c r="BY33" s="250"/>
      <c r="BZ33" s="279"/>
      <c r="CA33" s="280"/>
      <c r="CB33" s="251"/>
      <c r="CC33" s="263"/>
      <c r="CD33" s="263"/>
      <c r="CE33" s="250"/>
      <c r="CF33" s="250"/>
      <c r="CG33" s="264"/>
      <c r="CI33" s="247" t="str">
        <f t="shared" si="6"/>
        <v>Group E</v>
      </c>
      <c r="CJ33" s="253"/>
      <c r="CK33" s="253"/>
      <c r="CL33" s="250"/>
      <c r="CM33" s="279"/>
      <c r="CN33" s="280"/>
      <c r="CO33" s="251"/>
      <c r="CP33" s="263"/>
      <c r="CQ33" s="263"/>
      <c r="CR33" s="250"/>
      <c r="CS33" s="250"/>
      <c r="CT33" s="264"/>
      <c r="CV33" s="247" t="str">
        <f t="shared" si="7"/>
        <v>Group E</v>
      </c>
      <c r="CW33" s="253"/>
      <c r="CX33" s="253"/>
      <c r="CY33" s="250"/>
      <c r="CZ33" s="279"/>
      <c r="DA33" s="280"/>
      <c r="DB33" s="251"/>
      <c r="DC33" s="263"/>
      <c r="DD33" s="263"/>
      <c r="DE33" s="250"/>
      <c r="DF33" s="250"/>
      <c r="DG33" s="264"/>
      <c r="DI33" s="247" t="str">
        <f t="shared" si="8"/>
        <v>Group E</v>
      </c>
      <c r="DJ33" s="253"/>
      <c r="DK33" s="253"/>
      <c r="DL33" s="250"/>
      <c r="DM33" s="279"/>
      <c r="DN33" s="280"/>
      <c r="DO33" s="251"/>
      <c r="DP33" s="263"/>
      <c r="DQ33" s="263"/>
      <c r="DR33" s="250"/>
      <c r="DS33" s="250"/>
      <c r="DT33" s="264"/>
      <c r="DV33" s="247" t="str">
        <f t="shared" si="9"/>
        <v>Group E</v>
      </c>
      <c r="DW33" s="253"/>
      <c r="DX33" s="253"/>
      <c r="DY33" s="250"/>
      <c r="DZ33" s="279"/>
      <c r="EA33" s="280"/>
      <c r="EB33" s="251"/>
      <c r="EC33" s="263"/>
      <c r="ED33" s="263"/>
      <c r="EE33" s="250"/>
      <c r="EF33" s="250"/>
      <c r="EG33" s="264"/>
      <c r="EI33" s="247" t="str">
        <f t="shared" si="10"/>
        <v>Group E</v>
      </c>
      <c r="EJ33" s="253"/>
      <c r="EK33" s="253"/>
      <c r="EL33" s="250"/>
      <c r="EM33" s="279"/>
      <c r="EN33" s="280"/>
      <c r="EO33" s="251"/>
      <c r="EP33" s="263"/>
      <c r="EQ33" s="263"/>
      <c r="ER33" s="250"/>
      <c r="ES33" s="250"/>
      <c r="ET33" s="264"/>
      <c r="EV33" s="247" t="str">
        <f t="shared" si="11"/>
        <v>Group E</v>
      </c>
      <c r="EW33" s="253"/>
      <c r="EX33" s="253"/>
      <c r="EY33" s="250"/>
      <c r="EZ33" s="279"/>
      <c r="FA33" s="280"/>
      <c r="FB33" s="251"/>
      <c r="FC33" s="263"/>
      <c r="FD33" s="263"/>
      <c r="FE33" s="250"/>
      <c r="FF33" s="250"/>
      <c r="FG33" s="264"/>
      <c r="FI33" s="247" t="str">
        <f t="shared" si="12"/>
        <v>Group E</v>
      </c>
      <c r="FJ33" s="253"/>
      <c r="FK33" s="253"/>
      <c r="FL33" s="250"/>
      <c r="FM33" s="279"/>
      <c r="FN33" s="280"/>
      <c r="FO33" s="251"/>
      <c r="FP33" s="263"/>
      <c r="FQ33" s="263"/>
      <c r="FR33" s="250"/>
      <c r="FS33" s="250"/>
      <c r="FT33" s="264"/>
      <c r="FV33" s="247" t="str">
        <f t="shared" si="13"/>
        <v>Group E</v>
      </c>
      <c r="FW33" s="253"/>
      <c r="FX33" s="253"/>
      <c r="FY33" s="250"/>
      <c r="FZ33" s="279"/>
      <c r="GA33" s="280"/>
      <c r="GB33" s="251"/>
      <c r="GC33" s="263"/>
      <c r="GD33" s="263"/>
      <c r="GE33" s="250"/>
      <c r="GF33" s="250"/>
      <c r="GG33" s="264"/>
      <c r="GI33" s="247" t="str">
        <f t="shared" si="14"/>
        <v>Group E</v>
      </c>
      <c r="GJ33" s="253"/>
      <c r="GK33" s="253"/>
      <c r="GL33" s="250"/>
      <c r="GM33" s="279"/>
      <c r="GN33" s="280"/>
      <c r="GO33" s="251"/>
      <c r="GP33" s="263"/>
      <c r="GQ33" s="263"/>
      <c r="GR33" s="250"/>
      <c r="GS33" s="250"/>
      <c r="GT33" s="264"/>
      <c r="GV33" s="247" t="str">
        <f t="shared" si="15"/>
        <v>Group E</v>
      </c>
      <c r="GW33" s="253"/>
      <c r="GX33" s="253"/>
      <c r="GY33" s="250"/>
      <c r="GZ33" s="279"/>
      <c r="HA33" s="280"/>
      <c r="HB33" s="251"/>
      <c r="HC33" s="263"/>
      <c r="HD33" s="263"/>
      <c r="HE33" s="250"/>
      <c r="HF33" s="250"/>
      <c r="HG33" s="264"/>
      <c r="HI33" s="247" t="str">
        <f t="shared" si="16"/>
        <v>Group E</v>
      </c>
      <c r="HJ33" s="253"/>
      <c r="HK33" s="253"/>
      <c r="HL33" s="250"/>
      <c r="HM33" s="279"/>
      <c r="HN33" s="280"/>
      <c r="HO33" s="251"/>
      <c r="HP33" s="263"/>
      <c r="HQ33" s="263"/>
      <c r="HR33" s="250"/>
      <c r="HS33" s="250"/>
      <c r="HT33" s="264"/>
      <c r="HV33" s="247" t="str">
        <f t="shared" si="17"/>
        <v>Group E</v>
      </c>
      <c r="HW33" s="253"/>
      <c r="HX33" s="253"/>
      <c r="HY33" s="250"/>
      <c r="HZ33" s="279"/>
      <c r="IA33" s="280"/>
      <c r="IB33" s="251"/>
      <c r="IC33" s="263"/>
      <c r="ID33" s="263"/>
      <c r="IE33" s="250"/>
      <c r="IF33" s="250"/>
      <c r="IG33" s="264"/>
      <c r="II33" s="247" t="str">
        <f t="shared" si="18"/>
        <v>Group E</v>
      </c>
      <c r="IJ33" s="253"/>
      <c r="IK33" s="253"/>
      <c r="IL33" s="250"/>
      <c r="IM33" s="279"/>
      <c r="IN33" s="280"/>
      <c r="IO33" s="251"/>
      <c r="IP33" s="263"/>
      <c r="IQ33" s="263"/>
      <c r="IR33" s="250"/>
      <c r="IS33" s="250"/>
      <c r="IT33" s="264"/>
      <c r="IV33" s="247" t="str">
        <f t="shared" si="19"/>
        <v>Group E</v>
      </c>
      <c r="IW33" s="253"/>
      <c r="IX33" s="253"/>
      <c r="IY33" s="250"/>
      <c r="IZ33" s="279"/>
      <c r="JA33" s="280"/>
      <c r="JB33" s="251"/>
      <c r="JC33" s="263"/>
      <c r="JD33" s="263"/>
      <c r="JE33" s="250"/>
      <c r="JF33" s="250"/>
      <c r="JG33" s="264"/>
      <c r="JI33" s="247" t="str">
        <f t="shared" si="20"/>
        <v>Group E</v>
      </c>
      <c r="JJ33" s="253"/>
      <c r="JK33" s="253"/>
      <c r="JL33" s="250"/>
      <c r="JM33" s="279"/>
      <c r="JN33" s="280"/>
      <c r="JO33" s="251"/>
      <c r="JP33" s="263"/>
      <c r="JQ33" s="263"/>
      <c r="JR33" s="250"/>
      <c r="JS33" s="250"/>
      <c r="JT33" s="264"/>
      <c r="JV33" s="247" t="str">
        <f t="shared" si="21"/>
        <v>Group E</v>
      </c>
      <c r="JW33" s="253"/>
      <c r="JX33" s="253"/>
      <c r="JY33" s="250"/>
      <c r="JZ33" s="279"/>
      <c r="KA33" s="280"/>
      <c r="KB33" s="251"/>
      <c r="KC33" s="263"/>
      <c r="KD33" s="263"/>
      <c r="KE33" s="250"/>
      <c r="KF33" s="250"/>
      <c r="KG33" s="264"/>
      <c r="KI33" s="247" t="str">
        <f t="shared" si="22"/>
        <v>Group E</v>
      </c>
      <c r="KJ33" s="253"/>
      <c r="KK33" s="253"/>
      <c r="KL33" s="250"/>
      <c r="KM33" s="279"/>
      <c r="KN33" s="280"/>
      <c r="KO33" s="251"/>
      <c r="KP33" s="263"/>
      <c r="KQ33" s="263"/>
      <c r="KR33" s="250"/>
      <c r="KS33" s="250"/>
      <c r="KT33" s="264"/>
      <c r="KV33" s="247" t="str">
        <f t="shared" si="23"/>
        <v>Group E</v>
      </c>
      <c r="KW33" s="253"/>
      <c r="KX33" s="253"/>
      <c r="KY33" s="250"/>
      <c r="KZ33" s="279"/>
      <c r="LA33" s="280"/>
      <c r="LB33" s="251"/>
      <c r="LC33" s="263"/>
      <c r="LD33" s="263"/>
      <c r="LE33" s="250"/>
      <c r="LF33" s="250"/>
      <c r="LG33" s="264"/>
      <c r="LI33" s="247" t="str">
        <f t="shared" si="24"/>
        <v>Group E</v>
      </c>
      <c r="LJ33" s="253"/>
      <c r="LK33" s="253"/>
      <c r="LL33" s="250"/>
      <c r="LM33" s="279"/>
      <c r="LN33" s="280"/>
      <c r="LO33" s="251"/>
      <c r="LP33" s="263"/>
      <c r="LQ33" s="263"/>
      <c r="LR33" s="250"/>
      <c r="LS33" s="250"/>
      <c r="LT33" s="264"/>
      <c r="LV33" s="247" t="str">
        <f t="shared" si="25"/>
        <v>Group E</v>
      </c>
      <c r="LW33" s="253"/>
      <c r="LX33" s="253"/>
      <c r="LY33" s="250"/>
      <c r="LZ33" s="279"/>
      <c r="MA33" s="280"/>
      <c r="MB33" s="251"/>
      <c r="MC33" s="263"/>
      <c r="MD33" s="263"/>
      <c r="ME33" s="250"/>
      <c r="MF33" s="250"/>
      <c r="MG33" s="264"/>
    </row>
    <row r="34" spans="1:345" x14ac:dyDescent="0.25">
      <c r="B34" s="238">
        <f>INDEX(Groups!$C$7:$C$65,MATCH(C34,Groups!$D$7:$D$65,0))</f>
        <v>10</v>
      </c>
      <c r="C34" s="239" t="str">
        <f>CalcE!$P$22</f>
        <v>Germany</v>
      </c>
      <c r="D34" s="240">
        <f>INDEX(Groups!$C$7:$C$65,MATCH(E34,Groups!$D$7:$D$65,0))</f>
        <v>82</v>
      </c>
      <c r="E34" s="239" t="str">
        <f>CalcE!$Q$22</f>
        <v>Curaçao</v>
      </c>
      <c r="F34" s="241" t="str">
        <f>CalcE!$R$22</f>
        <v/>
      </c>
      <c r="G34" s="242" t="str">
        <f>CalcE!$S$22</f>
        <v/>
      </c>
      <c r="I34" s="238">
        <f t="shared" si="0"/>
        <v>10</v>
      </c>
      <c r="J34" s="239" t="str">
        <f t="shared" ref="J34:J39" si="468">$C34</f>
        <v>Germany</v>
      </c>
      <c r="K34" s="240">
        <f t="shared" si="26"/>
        <v>82</v>
      </c>
      <c r="L34" s="239" t="str">
        <f t="shared" ref="L34:L39" si="469">$E34</f>
        <v>Curaçao</v>
      </c>
      <c r="M34" s="275"/>
      <c r="N34" s="275"/>
      <c r="O34" s="270"/>
      <c r="P34" s="240" t="str">
        <f t="shared" ref="P34:P39" si="470">IF(($F34&lt;&gt;"")*($G34&lt;&gt;"")*(M34&lt;&gt;"")*(N34&lt;&gt;""),($F34&gt;$G34)*(M34&gt;N34)+($F34=$G34)*(M34=N34)+($F34&lt;$G34)*(M34&lt;N34),"")</f>
        <v/>
      </c>
      <c r="Q34" s="240" t="str">
        <f>IF((P34&lt;&gt;""),IF(OR($F34&lt;&gt;$G34,PrSettings!$M$4="●"),(($F34-$G34)=(M34-N34))*1,0),"")</f>
        <v/>
      </c>
      <c r="R34" s="240" t="str">
        <f t="shared" ref="R34:R39" si="471">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2">$C34</f>
        <v>Germany</v>
      </c>
      <c r="X34" s="240">
        <f t="shared" si="29"/>
        <v>82</v>
      </c>
      <c r="Y34" s="239" t="str">
        <f t="shared" ref="Y34:Y39" si="473">$E34</f>
        <v>Curaçao</v>
      </c>
      <c r="Z34" s="275"/>
      <c r="AA34" s="275"/>
      <c r="AB34" s="270"/>
      <c r="AC34" s="240" t="str">
        <f t="shared" ref="AC34:AC39" si="474">IF(($F34&lt;&gt;"")*($G34&lt;&gt;"")*(Z34&lt;&gt;"")*(AA34&lt;&gt;""),($F34&gt;$G34)*(Z34&gt;AA34)+($F34=$G34)*(Z34=AA34)+($F34&lt;$G34)*(Z34&lt;AA34),"")</f>
        <v/>
      </c>
      <c r="AD34" s="240" t="str">
        <f>IF((AC34&lt;&gt;""),IF(OR($F34&lt;&gt;$G34,PrSettings!$M$4="●"),(($F34-$G34)=(Z34-AA34))*1,0),"")</f>
        <v/>
      </c>
      <c r="AE34" s="240" t="str">
        <f t="shared" ref="AE34:AE39" si="475">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6">$C34</f>
        <v>Germany</v>
      </c>
      <c r="AK34" s="240">
        <f t="shared" si="32"/>
        <v>82</v>
      </c>
      <c r="AL34" s="239" t="str">
        <f t="shared" ref="AL34:AL39" si="477">$E34</f>
        <v>Curaçao</v>
      </c>
      <c r="AM34" s="275"/>
      <c r="AN34" s="275"/>
      <c r="AO34" s="270"/>
      <c r="AP34" s="240" t="str">
        <f t="shared" ref="AP34:AP39" si="478">IF(($F34&lt;&gt;"")*($G34&lt;&gt;"")*(AM34&lt;&gt;"")*(AN34&lt;&gt;""),($F34&gt;$G34)*(AM34&gt;AN34)+($F34=$G34)*(AM34=AN34)+($F34&lt;$G34)*(AM34&lt;AN34),"")</f>
        <v/>
      </c>
      <c r="AQ34" s="240" t="str">
        <f>IF((AP34&lt;&gt;""),IF(OR($F34&lt;&gt;$G34,PrSettings!$M$4="●"),(($F34-$G34)=(AM34-AN34))*1,0),"")</f>
        <v/>
      </c>
      <c r="AR34" s="240" t="str">
        <f t="shared" ref="AR34:AR39" si="479">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0">$C34</f>
        <v>Germany</v>
      </c>
      <c r="AX34" s="240">
        <f t="shared" si="35"/>
        <v>82</v>
      </c>
      <c r="AY34" s="239" t="str">
        <f t="shared" ref="AY34:AY39" si="481">$E34</f>
        <v>Curaçao</v>
      </c>
      <c r="AZ34" s="275"/>
      <c r="BA34" s="275"/>
      <c r="BB34" s="270"/>
      <c r="BC34" s="240" t="str">
        <f t="shared" ref="BC34:BC39" si="482">IF(($F34&lt;&gt;"")*($G34&lt;&gt;"")*(AZ34&lt;&gt;"")*(BA34&lt;&gt;""),($F34&gt;$G34)*(AZ34&gt;BA34)+($F34=$G34)*(AZ34=BA34)+($F34&lt;$G34)*(AZ34&lt;BA34),"")</f>
        <v/>
      </c>
      <c r="BD34" s="240" t="str">
        <f>IF((BC34&lt;&gt;""),IF(OR($F34&lt;&gt;$G34,PrSettings!$M$4="●"),(($F34-$G34)=(AZ34-BA34))*1,0),"")</f>
        <v/>
      </c>
      <c r="BE34" s="240" t="str">
        <f t="shared" ref="BE34:BE39" si="483">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4">$C34</f>
        <v>Germany</v>
      </c>
      <c r="BK34" s="240">
        <f t="shared" si="38"/>
        <v>82</v>
      </c>
      <c r="BL34" s="239" t="str">
        <f t="shared" ref="BL34:BL39" si="485">$E34</f>
        <v>Curaçao</v>
      </c>
      <c r="BM34" s="275"/>
      <c r="BN34" s="275"/>
      <c r="BO34" s="270"/>
      <c r="BP34" s="240" t="str">
        <f t="shared" ref="BP34:BP39" si="486">IF(($F34&lt;&gt;"")*($G34&lt;&gt;"")*(BM34&lt;&gt;"")*(BN34&lt;&gt;""),($F34&gt;$G34)*(BM34&gt;BN34)+($F34=$G34)*(BM34=BN34)+($F34&lt;$G34)*(BM34&lt;BN34),"")</f>
        <v/>
      </c>
      <c r="BQ34" s="240" t="str">
        <f>IF((BP34&lt;&gt;""),IF(OR($F34&lt;&gt;$G34,PrSettings!$M$4="●"),(($F34-$G34)=(BM34-BN34))*1,0),"")</f>
        <v/>
      </c>
      <c r="BR34" s="240" t="str">
        <f t="shared" ref="BR34:BR39" si="487">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8">$C34</f>
        <v>Germany</v>
      </c>
      <c r="BX34" s="240">
        <f t="shared" si="41"/>
        <v>82</v>
      </c>
      <c r="BY34" s="239" t="str">
        <f t="shared" ref="BY34:BY39" si="489">$E34</f>
        <v>Curaçao</v>
      </c>
      <c r="BZ34" s="275"/>
      <c r="CA34" s="275"/>
      <c r="CB34" s="270"/>
      <c r="CC34" s="240" t="str">
        <f t="shared" ref="CC34:CC39" si="490">IF(($F34&lt;&gt;"")*($G34&lt;&gt;"")*(BZ34&lt;&gt;"")*(CA34&lt;&gt;""),($F34&gt;$G34)*(BZ34&gt;CA34)+($F34=$G34)*(BZ34=CA34)+($F34&lt;$G34)*(BZ34&lt;CA34),"")</f>
        <v/>
      </c>
      <c r="CD34" s="240" t="str">
        <f>IF((CC34&lt;&gt;""),IF(OR($F34&lt;&gt;$G34,PrSettings!$M$4="●"),(($F34-$G34)=(BZ34-CA34))*1,0),"")</f>
        <v/>
      </c>
      <c r="CE34" s="240" t="str">
        <f t="shared" ref="CE34:CE39" si="491">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2">$C34</f>
        <v>Germany</v>
      </c>
      <c r="CK34" s="240">
        <f t="shared" si="44"/>
        <v>82</v>
      </c>
      <c r="CL34" s="239" t="str">
        <f t="shared" ref="CL34:CL39" si="493">$E34</f>
        <v>Curaçao</v>
      </c>
      <c r="CM34" s="275"/>
      <c r="CN34" s="275"/>
      <c r="CO34" s="270"/>
      <c r="CP34" s="240" t="str">
        <f t="shared" ref="CP34:CP39" si="494">IF(($F34&lt;&gt;"")*($G34&lt;&gt;"")*(CM34&lt;&gt;"")*(CN34&lt;&gt;""),($F34&gt;$G34)*(CM34&gt;CN34)+($F34=$G34)*(CM34=CN34)+($F34&lt;$G34)*(CM34&lt;CN34),"")</f>
        <v/>
      </c>
      <c r="CQ34" s="240" t="str">
        <f>IF((CP34&lt;&gt;""),IF(OR($F34&lt;&gt;$G34,PrSettings!$M$4="●"),(($F34-$G34)=(CM34-CN34))*1,0),"")</f>
        <v/>
      </c>
      <c r="CR34" s="240" t="str">
        <f t="shared" ref="CR34:CR39" si="495">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6">$C34</f>
        <v>Germany</v>
      </c>
      <c r="CX34" s="240">
        <f t="shared" si="47"/>
        <v>82</v>
      </c>
      <c r="CY34" s="239" t="str">
        <f t="shared" ref="CY34:CY39" si="497">$E34</f>
        <v>Curaçao</v>
      </c>
      <c r="CZ34" s="275"/>
      <c r="DA34" s="275"/>
      <c r="DB34" s="270"/>
      <c r="DC34" s="240" t="str">
        <f t="shared" ref="DC34:DC39" si="498">IF(($F34&lt;&gt;"")*($G34&lt;&gt;"")*(CZ34&lt;&gt;"")*(DA34&lt;&gt;""),($F34&gt;$G34)*(CZ34&gt;DA34)+($F34=$G34)*(CZ34=DA34)+($F34&lt;$G34)*(CZ34&lt;DA34),"")</f>
        <v/>
      </c>
      <c r="DD34" s="240" t="str">
        <f>IF((DC34&lt;&gt;""),IF(OR($F34&lt;&gt;$G34,PrSettings!$M$4="●"),(($F34-$G34)=(CZ34-DA34))*1,0),"")</f>
        <v/>
      </c>
      <c r="DE34" s="240" t="str">
        <f t="shared" ref="DE34:DE39" si="499">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0">$C34</f>
        <v>Germany</v>
      </c>
      <c r="DK34" s="240">
        <f t="shared" si="50"/>
        <v>82</v>
      </c>
      <c r="DL34" s="239" t="str">
        <f t="shared" ref="DL34:DL39" si="501">$E34</f>
        <v>Curaçao</v>
      </c>
      <c r="DM34" s="275"/>
      <c r="DN34" s="275"/>
      <c r="DO34" s="270"/>
      <c r="DP34" s="240" t="str">
        <f t="shared" ref="DP34:DP39" si="502">IF(($F34&lt;&gt;"")*($G34&lt;&gt;"")*(DM34&lt;&gt;"")*(DN34&lt;&gt;""),($F34&gt;$G34)*(DM34&gt;DN34)+($F34=$G34)*(DM34=DN34)+($F34&lt;$G34)*(DM34&lt;DN34),"")</f>
        <v/>
      </c>
      <c r="DQ34" s="240" t="str">
        <f>IF((DP34&lt;&gt;""),IF(OR($F34&lt;&gt;$G34,PrSettings!$M$4="●"),(($F34-$G34)=(DM34-DN34))*1,0),"")</f>
        <v/>
      </c>
      <c r="DR34" s="240" t="str">
        <f t="shared" ref="DR34:DR39" si="503">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4">$C34</f>
        <v>Germany</v>
      </c>
      <c r="DX34" s="240">
        <f t="shared" si="53"/>
        <v>82</v>
      </c>
      <c r="DY34" s="239" t="str">
        <f t="shared" ref="DY34:DY39" si="505">$E34</f>
        <v>Curaçao</v>
      </c>
      <c r="DZ34" s="275"/>
      <c r="EA34" s="275"/>
      <c r="EB34" s="270"/>
      <c r="EC34" s="240" t="str">
        <f t="shared" ref="EC34:EC39" si="506">IF(($F34&lt;&gt;"")*($G34&lt;&gt;"")*(DZ34&lt;&gt;"")*(EA34&lt;&gt;""),($F34&gt;$G34)*(DZ34&gt;EA34)+($F34=$G34)*(DZ34=EA34)+($F34&lt;$G34)*(DZ34&lt;EA34),"")</f>
        <v/>
      </c>
      <c r="ED34" s="240" t="str">
        <f>IF((EC34&lt;&gt;""),IF(OR($F34&lt;&gt;$G34,PrSettings!$M$4="●"),(($F34-$G34)=(DZ34-EA34))*1,0),"")</f>
        <v/>
      </c>
      <c r="EE34" s="240" t="str">
        <f t="shared" ref="EE34:EE39" si="507">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8">$C34</f>
        <v>Germany</v>
      </c>
      <c r="EK34" s="240">
        <f t="shared" si="56"/>
        <v>82</v>
      </c>
      <c r="EL34" s="239" t="str">
        <f t="shared" ref="EL34:EL39" si="509">$E34</f>
        <v>Curaçao</v>
      </c>
      <c r="EM34" s="275"/>
      <c r="EN34" s="275"/>
      <c r="EO34" s="270"/>
      <c r="EP34" s="240" t="str">
        <f t="shared" ref="EP34:EP39" si="510">IF(($F34&lt;&gt;"")*($G34&lt;&gt;"")*(EM34&lt;&gt;"")*(EN34&lt;&gt;""),($F34&gt;$G34)*(EM34&gt;EN34)+($F34=$G34)*(EM34=EN34)+($F34&lt;$G34)*(EM34&lt;EN34),"")</f>
        <v/>
      </c>
      <c r="EQ34" s="240" t="str">
        <f>IF((EP34&lt;&gt;""),IF(OR($F34&lt;&gt;$G34,PrSettings!$M$4="●"),(($F34-$G34)=(EM34-EN34))*1,0),"")</f>
        <v/>
      </c>
      <c r="ER34" s="240" t="str">
        <f t="shared" ref="ER34:ER39" si="511">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2">$C34</f>
        <v>Germany</v>
      </c>
      <c r="EX34" s="240">
        <f t="shared" si="59"/>
        <v>82</v>
      </c>
      <c r="EY34" s="239" t="str">
        <f t="shared" ref="EY34:EY39" si="513">$E34</f>
        <v>Curaçao</v>
      </c>
      <c r="EZ34" s="275"/>
      <c r="FA34" s="275"/>
      <c r="FB34" s="270"/>
      <c r="FC34" s="240" t="str">
        <f t="shared" ref="FC34:FC39" si="514">IF(($F34&lt;&gt;"")*($G34&lt;&gt;"")*(EZ34&lt;&gt;"")*(FA34&lt;&gt;""),($F34&gt;$G34)*(EZ34&gt;FA34)+($F34=$G34)*(EZ34=FA34)+($F34&lt;$G34)*(EZ34&lt;FA34),"")</f>
        <v/>
      </c>
      <c r="FD34" s="240" t="str">
        <f>IF((FC34&lt;&gt;""),IF(OR($F34&lt;&gt;$G34,PrSettings!$M$4="●"),(($F34-$G34)=(EZ34-FA34))*1,0),"")</f>
        <v/>
      </c>
      <c r="FE34" s="240" t="str">
        <f t="shared" ref="FE34:FE39" si="515">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6">$C34</f>
        <v>Germany</v>
      </c>
      <c r="FK34" s="240">
        <f t="shared" si="62"/>
        <v>82</v>
      </c>
      <c r="FL34" s="239" t="str">
        <f t="shared" ref="FL34:FL39" si="517">$E34</f>
        <v>Curaçao</v>
      </c>
      <c r="FM34" s="275"/>
      <c r="FN34" s="275"/>
      <c r="FO34" s="270"/>
      <c r="FP34" s="240" t="str">
        <f t="shared" ref="FP34:FP39" si="518">IF(($F34&lt;&gt;"")*($G34&lt;&gt;"")*(FM34&lt;&gt;"")*(FN34&lt;&gt;""),($F34&gt;$G34)*(FM34&gt;FN34)+($F34=$G34)*(FM34=FN34)+($F34&lt;$G34)*(FM34&lt;FN34),"")</f>
        <v/>
      </c>
      <c r="FQ34" s="240" t="str">
        <f>IF((FP34&lt;&gt;""),IF(OR($F34&lt;&gt;$G34,PrSettings!$M$4="●"),(($F34-$G34)=(FM34-FN34))*1,0),"")</f>
        <v/>
      </c>
      <c r="FR34" s="240" t="str">
        <f t="shared" ref="FR34:FR39" si="519">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0">$C34</f>
        <v>Germany</v>
      </c>
      <c r="FX34" s="240">
        <f t="shared" si="65"/>
        <v>82</v>
      </c>
      <c r="FY34" s="239" t="str">
        <f t="shared" ref="FY34:FY39" si="521">$E34</f>
        <v>Curaçao</v>
      </c>
      <c r="FZ34" s="275"/>
      <c r="GA34" s="275"/>
      <c r="GB34" s="270"/>
      <c r="GC34" s="240" t="str">
        <f t="shared" ref="GC34:GC39" si="522">IF(($F34&lt;&gt;"")*($G34&lt;&gt;"")*(FZ34&lt;&gt;"")*(GA34&lt;&gt;""),($F34&gt;$G34)*(FZ34&gt;GA34)+($F34=$G34)*(FZ34=GA34)+($F34&lt;$G34)*(FZ34&lt;GA34),"")</f>
        <v/>
      </c>
      <c r="GD34" s="240" t="str">
        <f>IF((GC34&lt;&gt;""),IF(OR($F34&lt;&gt;$G34,PrSettings!$M$4="●"),(($F34-$G34)=(FZ34-GA34))*1,0),"")</f>
        <v/>
      </c>
      <c r="GE34" s="240" t="str">
        <f t="shared" ref="GE34:GE39" si="523">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4">$C34</f>
        <v>Germany</v>
      </c>
      <c r="GK34" s="240">
        <f t="shared" si="68"/>
        <v>82</v>
      </c>
      <c r="GL34" s="239" t="str">
        <f t="shared" ref="GL34:GL39" si="525">$E34</f>
        <v>Curaçao</v>
      </c>
      <c r="GM34" s="275"/>
      <c r="GN34" s="275"/>
      <c r="GO34" s="270"/>
      <c r="GP34" s="240" t="str">
        <f t="shared" ref="GP34:GP39" si="526">IF(($F34&lt;&gt;"")*($G34&lt;&gt;"")*(GM34&lt;&gt;"")*(GN34&lt;&gt;""),($F34&gt;$G34)*(GM34&gt;GN34)+($F34=$G34)*(GM34=GN34)+($F34&lt;$G34)*(GM34&lt;GN34),"")</f>
        <v/>
      </c>
      <c r="GQ34" s="240" t="str">
        <f>IF((GP34&lt;&gt;""),IF(OR($F34&lt;&gt;$G34,PrSettings!$M$4="●"),(($F34-$G34)=(GM34-GN34))*1,0),"")</f>
        <v/>
      </c>
      <c r="GR34" s="240" t="str">
        <f t="shared" ref="GR34:GR39" si="527">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8">$C34</f>
        <v>Germany</v>
      </c>
      <c r="GX34" s="240">
        <f t="shared" si="71"/>
        <v>82</v>
      </c>
      <c r="GY34" s="239" t="str">
        <f t="shared" ref="GY34:GY39" si="529">$E34</f>
        <v>Curaçao</v>
      </c>
      <c r="GZ34" s="275"/>
      <c r="HA34" s="275"/>
      <c r="HB34" s="270"/>
      <c r="HC34" s="240" t="str">
        <f t="shared" ref="HC34:HC39" si="530">IF(($F34&lt;&gt;"")*($G34&lt;&gt;"")*(GZ34&lt;&gt;"")*(HA34&lt;&gt;""),($F34&gt;$G34)*(GZ34&gt;HA34)+($F34=$G34)*(GZ34=HA34)+($F34&lt;$G34)*(GZ34&lt;HA34),"")</f>
        <v/>
      </c>
      <c r="HD34" s="240" t="str">
        <f>IF((HC34&lt;&gt;""),IF(OR($F34&lt;&gt;$G34,PrSettings!$M$4="●"),(($F34-$G34)=(GZ34-HA34))*1,0),"")</f>
        <v/>
      </c>
      <c r="HE34" s="240" t="str">
        <f t="shared" ref="HE34:HE39" si="531">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2">$C34</f>
        <v>Germany</v>
      </c>
      <c r="HK34" s="240">
        <f t="shared" si="74"/>
        <v>82</v>
      </c>
      <c r="HL34" s="239" t="str">
        <f t="shared" ref="HL34:HL39" si="533">$E34</f>
        <v>Curaçao</v>
      </c>
      <c r="HM34" s="275"/>
      <c r="HN34" s="275"/>
      <c r="HO34" s="270"/>
      <c r="HP34" s="240" t="str">
        <f t="shared" ref="HP34:HP39" si="534">IF(($F34&lt;&gt;"")*($G34&lt;&gt;"")*(HM34&lt;&gt;"")*(HN34&lt;&gt;""),($F34&gt;$G34)*(HM34&gt;HN34)+($F34=$G34)*(HM34=HN34)+($F34&lt;$G34)*(HM34&lt;HN34),"")</f>
        <v/>
      </c>
      <c r="HQ34" s="240" t="str">
        <f>IF((HP34&lt;&gt;""),IF(OR($F34&lt;&gt;$G34,PrSettings!$M$4="●"),(($F34-$G34)=(HM34-HN34))*1,0),"")</f>
        <v/>
      </c>
      <c r="HR34" s="240" t="str">
        <f t="shared" ref="HR34:HR39" si="535">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6">$C34</f>
        <v>Germany</v>
      </c>
      <c r="HX34" s="240">
        <f t="shared" si="77"/>
        <v>82</v>
      </c>
      <c r="HY34" s="239" t="str">
        <f t="shared" ref="HY34:HY39" si="537">$E34</f>
        <v>Curaçao</v>
      </c>
      <c r="HZ34" s="275"/>
      <c r="IA34" s="275"/>
      <c r="IB34" s="270"/>
      <c r="IC34" s="240" t="str">
        <f t="shared" ref="IC34:IC39" si="538">IF(($F34&lt;&gt;"")*($G34&lt;&gt;"")*(HZ34&lt;&gt;"")*(IA34&lt;&gt;""),($F34&gt;$G34)*(HZ34&gt;IA34)+($F34=$G34)*(HZ34=IA34)+($F34&lt;$G34)*(HZ34&lt;IA34),"")</f>
        <v/>
      </c>
      <c r="ID34" s="240" t="str">
        <f>IF((IC34&lt;&gt;""),IF(OR($F34&lt;&gt;$G34,PrSettings!$M$4="●"),(($F34-$G34)=(HZ34-IA34))*1,0),"")</f>
        <v/>
      </c>
      <c r="IE34" s="240" t="str">
        <f t="shared" ref="IE34:IE39" si="539">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0">$C34</f>
        <v>Germany</v>
      </c>
      <c r="IK34" s="240">
        <f t="shared" si="80"/>
        <v>82</v>
      </c>
      <c r="IL34" s="239" t="str">
        <f t="shared" ref="IL34:IL39" si="541">$E34</f>
        <v>Curaçao</v>
      </c>
      <c r="IM34" s="275"/>
      <c r="IN34" s="275"/>
      <c r="IO34" s="270"/>
      <c r="IP34" s="240" t="str">
        <f t="shared" ref="IP34:IP39" si="542">IF(($F34&lt;&gt;"")*($G34&lt;&gt;"")*(IM34&lt;&gt;"")*(IN34&lt;&gt;""),($F34&gt;$G34)*(IM34&gt;IN34)+($F34=$G34)*(IM34=IN34)+($F34&lt;$G34)*(IM34&lt;IN34),"")</f>
        <v/>
      </c>
      <c r="IQ34" s="240" t="str">
        <f>IF((IP34&lt;&gt;""),IF(OR($F34&lt;&gt;$G34,PrSettings!$M$4="●"),(($F34-$G34)=(IM34-IN34))*1,0),"")</f>
        <v/>
      </c>
      <c r="IR34" s="240" t="str">
        <f t="shared" ref="IR34:IR39" si="543">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4">$C34</f>
        <v>Germany</v>
      </c>
      <c r="IX34" s="240">
        <f t="shared" si="83"/>
        <v>82</v>
      </c>
      <c r="IY34" s="239" t="str">
        <f t="shared" ref="IY34:IY39" si="545">$E34</f>
        <v>Curaçao</v>
      </c>
      <c r="IZ34" s="275"/>
      <c r="JA34" s="275"/>
      <c r="JB34" s="270"/>
      <c r="JC34" s="240" t="str">
        <f t="shared" ref="JC34:JC39" si="546">IF(($F34&lt;&gt;"")*($G34&lt;&gt;"")*(IZ34&lt;&gt;"")*(JA34&lt;&gt;""),($F34&gt;$G34)*(IZ34&gt;JA34)+($F34=$G34)*(IZ34=JA34)+($F34&lt;$G34)*(IZ34&lt;JA34),"")</f>
        <v/>
      </c>
      <c r="JD34" s="240" t="str">
        <f>IF((JC34&lt;&gt;""),IF(OR($F34&lt;&gt;$G34,PrSettings!$M$4="●"),(($F34-$G34)=(IZ34-JA34))*1,0),"")</f>
        <v/>
      </c>
      <c r="JE34" s="240" t="str">
        <f t="shared" ref="JE34:JE39" si="547">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8">$C34</f>
        <v>Germany</v>
      </c>
      <c r="JK34" s="240">
        <f t="shared" si="86"/>
        <v>82</v>
      </c>
      <c r="JL34" s="239" t="str">
        <f t="shared" ref="JL34:JL39" si="549">$E34</f>
        <v>Curaçao</v>
      </c>
      <c r="JM34" s="275"/>
      <c r="JN34" s="275"/>
      <c r="JO34" s="270"/>
      <c r="JP34" s="240" t="str">
        <f t="shared" ref="JP34:JP39" si="550">IF(($F34&lt;&gt;"")*($G34&lt;&gt;"")*(JM34&lt;&gt;"")*(JN34&lt;&gt;""),($F34&gt;$G34)*(JM34&gt;JN34)+($F34=$G34)*(JM34=JN34)+($F34&lt;$G34)*(JM34&lt;JN34),"")</f>
        <v/>
      </c>
      <c r="JQ34" s="240" t="str">
        <f>IF((JP34&lt;&gt;""),IF(OR($F34&lt;&gt;$G34,PrSettings!$M$4="●"),(($F34-$G34)=(JM34-JN34))*1,0),"")</f>
        <v/>
      </c>
      <c r="JR34" s="240" t="str">
        <f t="shared" ref="JR34:JR39" si="551">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2">$C34</f>
        <v>Germany</v>
      </c>
      <c r="JX34" s="240">
        <f t="shared" si="89"/>
        <v>82</v>
      </c>
      <c r="JY34" s="239" t="str">
        <f t="shared" ref="JY34:JY39" si="553">$E34</f>
        <v>Curaçao</v>
      </c>
      <c r="JZ34" s="275"/>
      <c r="KA34" s="275"/>
      <c r="KB34" s="270"/>
      <c r="KC34" s="240" t="str">
        <f t="shared" ref="KC34:KC39" si="554">IF(($F34&lt;&gt;"")*($G34&lt;&gt;"")*(JZ34&lt;&gt;"")*(KA34&lt;&gt;""),($F34&gt;$G34)*(JZ34&gt;KA34)+($F34=$G34)*(JZ34=KA34)+($F34&lt;$G34)*(JZ34&lt;KA34),"")</f>
        <v/>
      </c>
      <c r="KD34" s="240" t="str">
        <f>IF((KC34&lt;&gt;""),IF(OR($F34&lt;&gt;$G34,PrSettings!$M$4="●"),(($F34-$G34)=(JZ34-KA34))*1,0),"")</f>
        <v/>
      </c>
      <c r="KE34" s="240" t="str">
        <f t="shared" ref="KE34:KE39" si="555">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6">$C34</f>
        <v>Germany</v>
      </c>
      <c r="KK34" s="240">
        <f t="shared" si="92"/>
        <v>82</v>
      </c>
      <c r="KL34" s="239" t="str">
        <f t="shared" ref="KL34:KL39" si="557">$E34</f>
        <v>Curaçao</v>
      </c>
      <c r="KM34" s="275"/>
      <c r="KN34" s="275"/>
      <c r="KO34" s="270"/>
      <c r="KP34" s="240" t="str">
        <f t="shared" ref="KP34:KP39" si="558">IF(($F34&lt;&gt;"")*($G34&lt;&gt;"")*(KM34&lt;&gt;"")*(KN34&lt;&gt;""),($F34&gt;$G34)*(KM34&gt;KN34)+($F34=$G34)*(KM34=KN34)+($F34&lt;$G34)*(KM34&lt;KN34),"")</f>
        <v/>
      </c>
      <c r="KQ34" s="240" t="str">
        <f>IF((KP34&lt;&gt;""),IF(OR($F34&lt;&gt;$G34,PrSettings!$M$4="●"),(($F34-$G34)=(KM34-KN34))*1,0),"")</f>
        <v/>
      </c>
      <c r="KR34" s="240" t="str">
        <f t="shared" ref="KR34:KR39" si="559">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0">$C34</f>
        <v>Germany</v>
      </c>
      <c r="KX34" s="240">
        <f t="shared" si="95"/>
        <v>82</v>
      </c>
      <c r="KY34" s="239" t="str">
        <f t="shared" ref="KY34:KY39" si="561">$E34</f>
        <v>Curaçao</v>
      </c>
      <c r="KZ34" s="275"/>
      <c r="LA34" s="275"/>
      <c r="LB34" s="270"/>
      <c r="LC34" s="240" t="str">
        <f t="shared" ref="LC34:LC39" si="562">IF(($F34&lt;&gt;"")*($G34&lt;&gt;"")*(KZ34&lt;&gt;"")*(LA34&lt;&gt;""),($F34&gt;$G34)*(KZ34&gt;LA34)+($F34=$G34)*(KZ34=LA34)+($F34&lt;$G34)*(KZ34&lt;LA34),"")</f>
        <v/>
      </c>
      <c r="LD34" s="240" t="str">
        <f>IF((LC34&lt;&gt;""),IF(OR($F34&lt;&gt;$G34,PrSettings!$M$4="●"),(($F34-$G34)=(KZ34-LA34))*1,0),"")</f>
        <v/>
      </c>
      <c r="LE34" s="240" t="str">
        <f t="shared" ref="LE34:LE39" si="563">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4">$C34</f>
        <v>Germany</v>
      </c>
      <c r="LK34" s="240">
        <f t="shared" si="98"/>
        <v>82</v>
      </c>
      <c r="LL34" s="239" t="str">
        <f t="shared" ref="LL34:LL39" si="565">$E34</f>
        <v>Curaçao</v>
      </c>
      <c r="LM34" s="275"/>
      <c r="LN34" s="275"/>
      <c r="LO34" s="270"/>
      <c r="LP34" s="240" t="str">
        <f t="shared" ref="LP34:LP39" si="566">IF(($F34&lt;&gt;"")*($G34&lt;&gt;"")*(LM34&lt;&gt;"")*(LN34&lt;&gt;""),($F34&gt;$G34)*(LM34&gt;LN34)+($F34=$G34)*(LM34=LN34)+($F34&lt;$G34)*(LM34&lt;LN34),"")</f>
        <v/>
      </c>
      <c r="LQ34" s="240" t="str">
        <f>IF((LP34&lt;&gt;""),IF(OR($F34&lt;&gt;$G34,PrSettings!$M$4="●"),(($F34-$G34)=(LM34-LN34))*1,0),"")</f>
        <v/>
      </c>
      <c r="LR34" s="240" t="str">
        <f t="shared" ref="LR34:LR39" si="567">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8">$C34</f>
        <v>Germany</v>
      </c>
      <c r="LX34" s="240">
        <f t="shared" si="101"/>
        <v>82</v>
      </c>
      <c r="LY34" s="239" t="str">
        <f t="shared" ref="LY34:LY39" si="569">$E34</f>
        <v>Curaçao</v>
      </c>
      <c r="LZ34" s="275"/>
      <c r="MA34" s="275"/>
      <c r="MB34" s="270"/>
      <c r="MC34" s="240" t="str">
        <f t="shared" ref="MC34:MC39" si="570">IF(($F34&lt;&gt;"")*($G34&lt;&gt;"")*(LZ34&lt;&gt;"")*(MA34&lt;&gt;""),($F34&gt;$G34)*(LZ34&gt;MA34)+($F34=$G34)*(LZ34=MA34)+($F34&lt;$G34)*(LZ34&lt;MA34),"")</f>
        <v/>
      </c>
      <c r="MD34" s="240" t="str">
        <f>IF((MC34&lt;&gt;""),IF(OR($F34&lt;&gt;$G34,PrSettings!$M$4="●"),(($F34-$G34)=(LZ34-MA34))*1,0),"")</f>
        <v/>
      </c>
      <c r="ME34" s="240" t="str">
        <f t="shared" ref="ME34:ME39" si="571">IF((MC34&lt;&gt;""),($F34=LZ34)*($G34=MA34),"")</f>
        <v/>
      </c>
      <c r="MF34" s="240" t="str">
        <f>IF(MC34&lt;&gt;"",IF(ABS($F34-$G34)&gt;=PrSettings!$M$7,(ABS($F34-$G34-LZ34+MA34)&lt;=1)*1,IF(AND(MC34,$F34=$G34,$F34&gt;=PrSettings!$M$6),(ABS(LZ34-$F34)&lt;=1)*1,IF(AND(MC34,$F34+$G34&gt;=PrSettings!$M$8),(ABS(LZ34-$F34)+ABS(MA34-$G34)&lt;=1)*1,""))),"")</f>
        <v/>
      </c>
      <c r="MG34" s="272"/>
    </row>
    <row r="35" spans="1:345" x14ac:dyDescent="0.25">
      <c r="B35" s="238">
        <f>INDEX(Groups!$C$7:$C$65,MATCH(C35,Groups!$D$7:$D$65,0))</f>
        <v>34</v>
      </c>
      <c r="C35" s="239" t="str">
        <f>CalcE!$P$23</f>
        <v>Ivory Coast</v>
      </c>
      <c r="D35" s="240">
        <f>INDEX(Groups!$C$7:$C$65,MATCH(E35,Groups!$D$7:$D$65,0))</f>
        <v>23</v>
      </c>
      <c r="E35" s="239" t="str">
        <f>CalcE!$Q$23</f>
        <v>Ecuador</v>
      </c>
      <c r="F35" s="821" t="str">
        <f>CalcE!$R$23</f>
        <v/>
      </c>
      <c r="G35" s="242" t="str">
        <f>CalcE!$S$23</f>
        <v/>
      </c>
      <c r="I35" s="238">
        <f t="shared" si="0"/>
        <v>34</v>
      </c>
      <c r="J35" s="239" t="str">
        <f t="shared" si="468"/>
        <v>Ivory Coast</v>
      </c>
      <c r="K35" s="240">
        <f t="shared" si="26"/>
        <v>23</v>
      </c>
      <c r="L35" s="239" t="str">
        <f t="shared" si="469"/>
        <v>Ecuador</v>
      </c>
      <c r="M35" s="275"/>
      <c r="N35" s="275"/>
      <c r="O35" s="271"/>
      <c r="P35" s="240" t="str">
        <f t="shared" si="470"/>
        <v/>
      </c>
      <c r="Q35" s="240" t="str">
        <f>IF((P35&lt;&gt;""),IF(OR($F35&lt;&gt;$G35,PrSettings!$M$4="●"),(($F35-$G35)=(M35-N35))*1,0),"")</f>
        <v/>
      </c>
      <c r="R35" s="240" t="str">
        <f t="shared" si="471"/>
        <v/>
      </c>
      <c r="S35" s="240" t="str">
        <f>IF(P35&lt;&gt;"",IF(ABS($F35-$G35)&gt;=PrSettings!$M$7,(ABS($F35-$G35-M35+N35)&lt;=1)*1,IF(AND(P35,$F35=$G35,$F35&gt;=PrSettings!$M$6),(ABS(M35-$F35)&lt;=1)*1,IF(AND(P35,$F35+$G35&gt;=PrSettings!$M$8),(ABS(M35-$F35)+ABS(N35-$G35)&lt;=1)*1,""))),"")</f>
        <v/>
      </c>
      <c r="T35" s="273"/>
      <c r="V35" s="238">
        <f t="shared" si="1"/>
        <v>34</v>
      </c>
      <c r="W35" s="239" t="str">
        <f t="shared" si="472"/>
        <v>Ivory Coast</v>
      </c>
      <c r="X35" s="240">
        <f t="shared" si="29"/>
        <v>23</v>
      </c>
      <c r="Y35" s="239" t="str">
        <f t="shared" si="473"/>
        <v>Ecuador</v>
      </c>
      <c r="Z35" s="275"/>
      <c r="AA35" s="275"/>
      <c r="AB35" s="271"/>
      <c r="AC35" s="240" t="str">
        <f t="shared" si="474"/>
        <v/>
      </c>
      <c r="AD35" s="240" t="str">
        <f>IF((AC35&lt;&gt;""),IF(OR($F35&lt;&gt;$G35,PrSettings!$M$4="●"),(($F35-$G35)=(Z35-AA35))*1,0),"")</f>
        <v/>
      </c>
      <c r="AE35" s="240" t="str">
        <f t="shared" si="475"/>
        <v/>
      </c>
      <c r="AF35" s="240" t="str">
        <f>IF(AC35&lt;&gt;"",IF(ABS($F35-$G35)&gt;=PrSettings!$M$7,(ABS($F35-$G35-Z35+AA35)&lt;=1)*1,IF(AND(AC35,$F35=$G35,$F35&gt;=PrSettings!$M$6),(ABS(Z35-$F35)&lt;=1)*1,IF(AND(AC35,$F35+$G35&gt;=PrSettings!$M$8),(ABS(Z35-$F35)+ABS(AA35-$G35)&lt;=1)*1,""))),"")</f>
        <v/>
      </c>
      <c r="AG35" s="273"/>
      <c r="AI35" s="238">
        <f t="shared" si="2"/>
        <v>34</v>
      </c>
      <c r="AJ35" s="239" t="str">
        <f t="shared" si="476"/>
        <v>Ivory Coast</v>
      </c>
      <c r="AK35" s="240">
        <f t="shared" si="32"/>
        <v>23</v>
      </c>
      <c r="AL35" s="239" t="str">
        <f t="shared" si="477"/>
        <v>Ecuador</v>
      </c>
      <c r="AM35" s="275"/>
      <c r="AN35" s="275"/>
      <c r="AO35" s="271"/>
      <c r="AP35" s="240" t="str">
        <f t="shared" si="478"/>
        <v/>
      </c>
      <c r="AQ35" s="240" t="str">
        <f>IF((AP35&lt;&gt;""),IF(OR($F35&lt;&gt;$G35,PrSettings!$M$4="●"),(($F35-$G35)=(AM35-AN35))*1,0),"")</f>
        <v/>
      </c>
      <c r="AR35" s="240" t="str">
        <f t="shared" si="479"/>
        <v/>
      </c>
      <c r="AS35" s="240" t="str">
        <f>IF(AP35&lt;&gt;"",IF(ABS($F35-$G35)&gt;=PrSettings!$M$7,(ABS($F35-$G35-AM35+AN35)&lt;=1)*1,IF(AND(AP35,$F35=$G35,$F35&gt;=PrSettings!$M$6),(ABS(AM35-$F35)&lt;=1)*1,IF(AND(AP35,$F35+$G35&gt;=PrSettings!$M$8),(ABS(AM35-$F35)+ABS(AN35-$G35)&lt;=1)*1,""))),"")</f>
        <v/>
      </c>
      <c r="AT35" s="273"/>
      <c r="AV35" s="238">
        <f t="shared" si="3"/>
        <v>34</v>
      </c>
      <c r="AW35" s="239" t="str">
        <f t="shared" si="480"/>
        <v>Ivory Coast</v>
      </c>
      <c r="AX35" s="240">
        <f t="shared" si="35"/>
        <v>23</v>
      </c>
      <c r="AY35" s="239" t="str">
        <f t="shared" si="481"/>
        <v>Ecuador</v>
      </c>
      <c r="AZ35" s="275"/>
      <c r="BA35" s="275"/>
      <c r="BB35" s="271"/>
      <c r="BC35" s="240" t="str">
        <f t="shared" si="482"/>
        <v/>
      </c>
      <c r="BD35" s="240" t="str">
        <f>IF((BC35&lt;&gt;""),IF(OR($F35&lt;&gt;$G35,PrSettings!$M$4="●"),(($F35-$G35)=(AZ35-BA35))*1,0),"")</f>
        <v/>
      </c>
      <c r="BE35" s="240" t="str">
        <f t="shared" si="483"/>
        <v/>
      </c>
      <c r="BF35" s="240" t="str">
        <f>IF(BC35&lt;&gt;"",IF(ABS($F35-$G35)&gt;=PrSettings!$M$7,(ABS($F35-$G35-AZ35+BA35)&lt;=1)*1,IF(AND(BC35,$F35=$G35,$F35&gt;=PrSettings!$M$6),(ABS(AZ35-$F35)&lt;=1)*1,IF(AND(BC35,$F35+$G35&gt;=PrSettings!$M$8),(ABS(AZ35-$F35)+ABS(BA35-$G35)&lt;=1)*1,""))),"")</f>
        <v/>
      </c>
      <c r="BG35" s="273"/>
      <c r="BI35" s="238">
        <f t="shared" si="4"/>
        <v>34</v>
      </c>
      <c r="BJ35" s="239" t="str">
        <f t="shared" si="484"/>
        <v>Ivory Coast</v>
      </c>
      <c r="BK35" s="240">
        <f t="shared" si="38"/>
        <v>23</v>
      </c>
      <c r="BL35" s="239" t="str">
        <f t="shared" si="485"/>
        <v>Ecuador</v>
      </c>
      <c r="BM35" s="275"/>
      <c r="BN35" s="275"/>
      <c r="BO35" s="271"/>
      <c r="BP35" s="240" t="str">
        <f t="shared" si="486"/>
        <v/>
      </c>
      <c r="BQ35" s="240" t="str">
        <f>IF((BP35&lt;&gt;""),IF(OR($F35&lt;&gt;$G35,PrSettings!$M$4="●"),(($F35-$G35)=(BM35-BN35))*1,0),"")</f>
        <v/>
      </c>
      <c r="BR35" s="240" t="str">
        <f t="shared" si="487"/>
        <v/>
      </c>
      <c r="BS35" s="240" t="str">
        <f>IF(BP35&lt;&gt;"",IF(ABS($F35-$G35)&gt;=PrSettings!$M$7,(ABS($F35-$G35-BM35+BN35)&lt;=1)*1,IF(AND(BP35,$F35=$G35,$F35&gt;=PrSettings!$M$6),(ABS(BM35-$F35)&lt;=1)*1,IF(AND(BP35,$F35+$G35&gt;=PrSettings!$M$8),(ABS(BM35-$F35)+ABS(BN35-$G35)&lt;=1)*1,""))),"")</f>
        <v/>
      </c>
      <c r="BT35" s="273"/>
      <c r="BV35" s="238">
        <f t="shared" si="5"/>
        <v>34</v>
      </c>
      <c r="BW35" s="239" t="str">
        <f t="shared" si="488"/>
        <v>Ivory Coast</v>
      </c>
      <c r="BX35" s="240">
        <f t="shared" si="41"/>
        <v>23</v>
      </c>
      <c r="BY35" s="239" t="str">
        <f t="shared" si="489"/>
        <v>Ecuador</v>
      </c>
      <c r="BZ35" s="275"/>
      <c r="CA35" s="275"/>
      <c r="CB35" s="271"/>
      <c r="CC35" s="240" t="str">
        <f t="shared" si="490"/>
        <v/>
      </c>
      <c r="CD35" s="240" t="str">
        <f>IF((CC35&lt;&gt;""),IF(OR($F35&lt;&gt;$G35,PrSettings!$M$4="●"),(($F35-$G35)=(BZ35-CA35))*1,0),"")</f>
        <v/>
      </c>
      <c r="CE35" s="240" t="str">
        <f t="shared" si="491"/>
        <v/>
      </c>
      <c r="CF35" s="240" t="str">
        <f>IF(CC35&lt;&gt;"",IF(ABS($F35-$G35)&gt;=PrSettings!$M$7,(ABS($F35-$G35-BZ35+CA35)&lt;=1)*1,IF(AND(CC35,$F35=$G35,$F35&gt;=PrSettings!$M$6),(ABS(BZ35-$F35)&lt;=1)*1,IF(AND(CC35,$F35+$G35&gt;=PrSettings!$M$8),(ABS(BZ35-$F35)+ABS(CA35-$G35)&lt;=1)*1,""))),"")</f>
        <v/>
      </c>
      <c r="CG35" s="273"/>
      <c r="CI35" s="238">
        <f t="shared" si="6"/>
        <v>34</v>
      </c>
      <c r="CJ35" s="239" t="str">
        <f t="shared" si="492"/>
        <v>Ivory Coast</v>
      </c>
      <c r="CK35" s="240">
        <f t="shared" si="44"/>
        <v>23</v>
      </c>
      <c r="CL35" s="239" t="str">
        <f t="shared" si="493"/>
        <v>Ecuador</v>
      </c>
      <c r="CM35" s="275"/>
      <c r="CN35" s="275"/>
      <c r="CO35" s="271"/>
      <c r="CP35" s="240" t="str">
        <f t="shared" si="494"/>
        <v/>
      </c>
      <c r="CQ35" s="240" t="str">
        <f>IF((CP35&lt;&gt;""),IF(OR($F35&lt;&gt;$G35,PrSettings!$M$4="●"),(($F35-$G35)=(CM35-CN35))*1,0),"")</f>
        <v/>
      </c>
      <c r="CR35" s="240" t="str">
        <f t="shared" si="495"/>
        <v/>
      </c>
      <c r="CS35" s="240" t="str">
        <f>IF(CP35&lt;&gt;"",IF(ABS($F35-$G35)&gt;=PrSettings!$M$7,(ABS($F35-$G35-CM35+CN35)&lt;=1)*1,IF(AND(CP35,$F35=$G35,$F35&gt;=PrSettings!$M$6),(ABS(CM35-$F35)&lt;=1)*1,IF(AND(CP35,$F35+$G35&gt;=PrSettings!$M$8),(ABS(CM35-$F35)+ABS(CN35-$G35)&lt;=1)*1,""))),"")</f>
        <v/>
      </c>
      <c r="CT35" s="273"/>
      <c r="CV35" s="238">
        <f t="shared" si="7"/>
        <v>34</v>
      </c>
      <c r="CW35" s="239" t="str">
        <f t="shared" si="496"/>
        <v>Ivory Coast</v>
      </c>
      <c r="CX35" s="240">
        <f t="shared" si="47"/>
        <v>23</v>
      </c>
      <c r="CY35" s="239" t="str">
        <f t="shared" si="497"/>
        <v>Ecuador</v>
      </c>
      <c r="CZ35" s="275"/>
      <c r="DA35" s="275"/>
      <c r="DB35" s="271"/>
      <c r="DC35" s="240" t="str">
        <f t="shared" si="498"/>
        <v/>
      </c>
      <c r="DD35" s="240" t="str">
        <f>IF((DC35&lt;&gt;""),IF(OR($F35&lt;&gt;$G35,PrSettings!$M$4="●"),(($F35-$G35)=(CZ35-DA35))*1,0),"")</f>
        <v/>
      </c>
      <c r="DE35" s="240" t="str">
        <f t="shared" si="499"/>
        <v/>
      </c>
      <c r="DF35" s="240" t="str">
        <f>IF(DC35&lt;&gt;"",IF(ABS($F35-$G35)&gt;=PrSettings!$M$7,(ABS($F35-$G35-CZ35+DA35)&lt;=1)*1,IF(AND(DC35,$F35=$G35,$F35&gt;=PrSettings!$M$6),(ABS(CZ35-$F35)&lt;=1)*1,IF(AND(DC35,$F35+$G35&gt;=PrSettings!$M$8),(ABS(CZ35-$F35)+ABS(DA35-$G35)&lt;=1)*1,""))),"")</f>
        <v/>
      </c>
      <c r="DG35" s="273"/>
      <c r="DI35" s="238">
        <f t="shared" si="8"/>
        <v>34</v>
      </c>
      <c r="DJ35" s="239" t="str">
        <f t="shared" si="500"/>
        <v>Ivory Coast</v>
      </c>
      <c r="DK35" s="240">
        <f t="shared" si="50"/>
        <v>23</v>
      </c>
      <c r="DL35" s="239" t="str">
        <f t="shared" si="501"/>
        <v>Ecuador</v>
      </c>
      <c r="DM35" s="275"/>
      <c r="DN35" s="275"/>
      <c r="DO35" s="271"/>
      <c r="DP35" s="240" t="str">
        <f t="shared" si="502"/>
        <v/>
      </c>
      <c r="DQ35" s="240" t="str">
        <f>IF((DP35&lt;&gt;""),IF(OR($F35&lt;&gt;$G35,PrSettings!$M$4="●"),(($F35-$G35)=(DM35-DN35))*1,0),"")</f>
        <v/>
      </c>
      <c r="DR35" s="240" t="str">
        <f t="shared" si="503"/>
        <v/>
      </c>
      <c r="DS35" s="240" t="str">
        <f>IF(DP35&lt;&gt;"",IF(ABS($F35-$G35)&gt;=PrSettings!$M$7,(ABS($F35-$G35-DM35+DN35)&lt;=1)*1,IF(AND(DP35,$F35=$G35,$F35&gt;=PrSettings!$M$6),(ABS(DM35-$F35)&lt;=1)*1,IF(AND(DP35,$F35+$G35&gt;=PrSettings!$M$8),(ABS(DM35-$F35)+ABS(DN35-$G35)&lt;=1)*1,""))),"")</f>
        <v/>
      </c>
      <c r="DT35" s="273"/>
      <c r="DV35" s="238">
        <f t="shared" si="9"/>
        <v>34</v>
      </c>
      <c r="DW35" s="239" t="str">
        <f t="shared" si="504"/>
        <v>Ivory Coast</v>
      </c>
      <c r="DX35" s="240">
        <f t="shared" si="53"/>
        <v>23</v>
      </c>
      <c r="DY35" s="239" t="str">
        <f t="shared" si="505"/>
        <v>Ecuador</v>
      </c>
      <c r="DZ35" s="275"/>
      <c r="EA35" s="275"/>
      <c r="EB35" s="271"/>
      <c r="EC35" s="240" t="str">
        <f t="shared" si="506"/>
        <v/>
      </c>
      <c r="ED35" s="240" t="str">
        <f>IF((EC35&lt;&gt;""),IF(OR($F35&lt;&gt;$G35,PrSettings!$M$4="●"),(($F35-$G35)=(DZ35-EA35))*1,0),"")</f>
        <v/>
      </c>
      <c r="EE35" s="240" t="str">
        <f t="shared" si="507"/>
        <v/>
      </c>
      <c r="EF35" s="240" t="str">
        <f>IF(EC35&lt;&gt;"",IF(ABS($F35-$G35)&gt;=PrSettings!$M$7,(ABS($F35-$G35-DZ35+EA35)&lt;=1)*1,IF(AND(EC35,$F35=$G35,$F35&gt;=PrSettings!$M$6),(ABS(DZ35-$F35)&lt;=1)*1,IF(AND(EC35,$F35+$G35&gt;=PrSettings!$M$8),(ABS(DZ35-$F35)+ABS(EA35-$G35)&lt;=1)*1,""))),"")</f>
        <v/>
      </c>
      <c r="EG35" s="273"/>
      <c r="EI35" s="238">
        <f t="shared" si="10"/>
        <v>34</v>
      </c>
      <c r="EJ35" s="239" t="str">
        <f t="shared" si="508"/>
        <v>Ivory Coast</v>
      </c>
      <c r="EK35" s="240">
        <f t="shared" si="56"/>
        <v>23</v>
      </c>
      <c r="EL35" s="239" t="str">
        <f t="shared" si="509"/>
        <v>Ecuador</v>
      </c>
      <c r="EM35" s="275"/>
      <c r="EN35" s="275"/>
      <c r="EO35" s="271"/>
      <c r="EP35" s="240" t="str">
        <f t="shared" si="510"/>
        <v/>
      </c>
      <c r="EQ35" s="240" t="str">
        <f>IF((EP35&lt;&gt;""),IF(OR($F35&lt;&gt;$G35,PrSettings!$M$4="●"),(($F35-$G35)=(EM35-EN35))*1,0),"")</f>
        <v/>
      </c>
      <c r="ER35" s="240" t="str">
        <f t="shared" si="511"/>
        <v/>
      </c>
      <c r="ES35" s="240" t="str">
        <f>IF(EP35&lt;&gt;"",IF(ABS($F35-$G35)&gt;=PrSettings!$M$7,(ABS($F35-$G35-EM35+EN35)&lt;=1)*1,IF(AND(EP35,$F35=$G35,$F35&gt;=PrSettings!$M$6),(ABS(EM35-$F35)&lt;=1)*1,IF(AND(EP35,$F35+$G35&gt;=PrSettings!$M$8),(ABS(EM35-$F35)+ABS(EN35-$G35)&lt;=1)*1,""))),"")</f>
        <v/>
      </c>
      <c r="ET35" s="273"/>
      <c r="EV35" s="238">
        <f t="shared" si="11"/>
        <v>34</v>
      </c>
      <c r="EW35" s="239" t="str">
        <f t="shared" si="512"/>
        <v>Ivory Coast</v>
      </c>
      <c r="EX35" s="240">
        <f t="shared" si="59"/>
        <v>23</v>
      </c>
      <c r="EY35" s="239" t="str">
        <f t="shared" si="513"/>
        <v>Ecuador</v>
      </c>
      <c r="EZ35" s="275"/>
      <c r="FA35" s="275"/>
      <c r="FB35" s="271"/>
      <c r="FC35" s="240" t="str">
        <f t="shared" si="514"/>
        <v/>
      </c>
      <c r="FD35" s="240" t="str">
        <f>IF((FC35&lt;&gt;""),IF(OR($F35&lt;&gt;$G35,PrSettings!$M$4="●"),(($F35-$G35)=(EZ35-FA35))*1,0),"")</f>
        <v/>
      </c>
      <c r="FE35" s="240" t="str">
        <f t="shared" si="515"/>
        <v/>
      </c>
      <c r="FF35" s="240" t="str">
        <f>IF(FC35&lt;&gt;"",IF(ABS($F35-$G35)&gt;=PrSettings!$M$7,(ABS($F35-$G35-EZ35+FA35)&lt;=1)*1,IF(AND(FC35,$F35=$G35,$F35&gt;=PrSettings!$M$6),(ABS(EZ35-$F35)&lt;=1)*1,IF(AND(FC35,$F35+$G35&gt;=PrSettings!$M$8),(ABS(EZ35-$F35)+ABS(FA35-$G35)&lt;=1)*1,""))),"")</f>
        <v/>
      </c>
      <c r="FG35" s="273"/>
      <c r="FI35" s="238">
        <f t="shared" si="12"/>
        <v>34</v>
      </c>
      <c r="FJ35" s="239" t="str">
        <f t="shared" si="516"/>
        <v>Ivory Coast</v>
      </c>
      <c r="FK35" s="240">
        <f t="shared" si="62"/>
        <v>23</v>
      </c>
      <c r="FL35" s="239" t="str">
        <f t="shared" si="517"/>
        <v>Ecuador</v>
      </c>
      <c r="FM35" s="275"/>
      <c r="FN35" s="275"/>
      <c r="FO35" s="271"/>
      <c r="FP35" s="240" t="str">
        <f t="shared" si="518"/>
        <v/>
      </c>
      <c r="FQ35" s="240" t="str">
        <f>IF((FP35&lt;&gt;""),IF(OR($F35&lt;&gt;$G35,PrSettings!$M$4="●"),(($F35-$G35)=(FM35-FN35))*1,0),"")</f>
        <v/>
      </c>
      <c r="FR35" s="240" t="str">
        <f t="shared" si="519"/>
        <v/>
      </c>
      <c r="FS35" s="240" t="str">
        <f>IF(FP35&lt;&gt;"",IF(ABS($F35-$G35)&gt;=PrSettings!$M$7,(ABS($F35-$G35-FM35+FN35)&lt;=1)*1,IF(AND(FP35,$F35=$G35,$F35&gt;=PrSettings!$M$6),(ABS(FM35-$F35)&lt;=1)*1,IF(AND(FP35,$F35+$G35&gt;=PrSettings!$M$8),(ABS(FM35-$F35)+ABS(FN35-$G35)&lt;=1)*1,""))),"")</f>
        <v/>
      </c>
      <c r="FT35" s="273"/>
      <c r="FV35" s="238">
        <f t="shared" si="13"/>
        <v>34</v>
      </c>
      <c r="FW35" s="239" t="str">
        <f t="shared" si="520"/>
        <v>Ivory Coast</v>
      </c>
      <c r="FX35" s="240">
        <f t="shared" si="65"/>
        <v>23</v>
      </c>
      <c r="FY35" s="239" t="str">
        <f t="shared" si="521"/>
        <v>Ecuador</v>
      </c>
      <c r="FZ35" s="275"/>
      <c r="GA35" s="275"/>
      <c r="GB35" s="271"/>
      <c r="GC35" s="240" t="str">
        <f t="shared" si="522"/>
        <v/>
      </c>
      <c r="GD35" s="240" t="str">
        <f>IF((GC35&lt;&gt;""),IF(OR($F35&lt;&gt;$G35,PrSettings!$M$4="●"),(($F35-$G35)=(FZ35-GA35))*1,0),"")</f>
        <v/>
      </c>
      <c r="GE35" s="240" t="str">
        <f t="shared" si="523"/>
        <v/>
      </c>
      <c r="GF35" s="240" t="str">
        <f>IF(GC35&lt;&gt;"",IF(ABS($F35-$G35)&gt;=PrSettings!$M$7,(ABS($F35-$G35-FZ35+GA35)&lt;=1)*1,IF(AND(GC35,$F35=$G35,$F35&gt;=PrSettings!$M$6),(ABS(FZ35-$F35)&lt;=1)*1,IF(AND(GC35,$F35+$G35&gt;=PrSettings!$M$8),(ABS(FZ35-$F35)+ABS(GA35-$G35)&lt;=1)*1,""))),"")</f>
        <v/>
      </c>
      <c r="GG35" s="273"/>
      <c r="GI35" s="238">
        <f t="shared" si="14"/>
        <v>34</v>
      </c>
      <c r="GJ35" s="239" t="str">
        <f t="shared" si="524"/>
        <v>Ivory Coast</v>
      </c>
      <c r="GK35" s="240">
        <f t="shared" si="68"/>
        <v>23</v>
      </c>
      <c r="GL35" s="239" t="str">
        <f t="shared" si="525"/>
        <v>Ecuador</v>
      </c>
      <c r="GM35" s="275"/>
      <c r="GN35" s="275"/>
      <c r="GO35" s="271"/>
      <c r="GP35" s="240" t="str">
        <f t="shared" si="526"/>
        <v/>
      </c>
      <c r="GQ35" s="240" t="str">
        <f>IF((GP35&lt;&gt;""),IF(OR($F35&lt;&gt;$G35,PrSettings!$M$4="●"),(($F35-$G35)=(GM35-GN35))*1,0),"")</f>
        <v/>
      </c>
      <c r="GR35" s="240" t="str">
        <f t="shared" si="527"/>
        <v/>
      </c>
      <c r="GS35" s="240" t="str">
        <f>IF(GP35&lt;&gt;"",IF(ABS($F35-$G35)&gt;=PrSettings!$M$7,(ABS($F35-$G35-GM35+GN35)&lt;=1)*1,IF(AND(GP35,$F35=$G35,$F35&gt;=PrSettings!$M$6),(ABS(GM35-$F35)&lt;=1)*1,IF(AND(GP35,$F35+$G35&gt;=PrSettings!$M$8),(ABS(GM35-$F35)+ABS(GN35-$G35)&lt;=1)*1,""))),"")</f>
        <v/>
      </c>
      <c r="GT35" s="273"/>
      <c r="GV35" s="238">
        <f t="shared" si="15"/>
        <v>34</v>
      </c>
      <c r="GW35" s="239" t="str">
        <f t="shared" si="528"/>
        <v>Ivory Coast</v>
      </c>
      <c r="GX35" s="240">
        <f t="shared" si="71"/>
        <v>23</v>
      </c>
      <c r="GY35" s="239" t="str">
        <f t="shared" si="529"/>
        <v>Ecuador</v>
      </c>
      <c r="GZ35" s="275"/>
      <c r="HA35" s="275"/>
      <c r="HB35" s="271"/>
      <c r="HC35" s="240" t="str">
        <f t="shared" si="530"/>
        <v/>
      </c>
      <c r="HD35" s="240" t="str">
        <f>IF((HC35&lt;&gt;""),IF(OR($F35&lt;&gt;$G35,PrSettings!$M$4="●"),(($F35-$G35)=(GZ35-HA35))*1,0),"")</f>
        <v/>
      </c>
      <c r="HE35" s="240" t="str">
        <f t="shared" si="531"/>
        <v/>
      </c>
      <c r="HF35" s="240" t="str">
        <f>IF(HC35&lt;&gt;"",IF(ABS($F35-$G35)&gt;=PrSettings!$M$7,(ABS($F35-$G35-GZ35+HA35)&lt;=1)*1,IF(AND(HC35,$F35=$G35,$F35&gt;=PrSettings!$M$6),(ABS(GZ35-$F35)&lt;=1)*1,IF(AND(HC35,$F35+$G35&gt;=PrSettings!$M$8),(ABS(GZ35-$F35)+ABS(HA35-$G35)&lt;=1)*1,""))),"")</f>
        <v/>
      </c>
      <c r="HG35" s="273"/>
      <c r="HI35" s="238">
        <f t="shared" si="16"/>
        <v>34</v>
      </c>
      <c r="HJ35" s="239" t="str">
        <f t="shared" si="532"/>
        <v>Ivory Coast</v>
      </c>
      <c r="HK35" s="240">
        <f t="shared" si="74"/>
        <v>23</v>
      </c>
      <c r="HL35" s="239" t="str">
        <f t="shared" si="533"/>
        <v>Ecuador</v>
      </c>
      <c r="HM35" s="275"/>
      <c r="HN35" s="275"/>
      <c r="HO35" s="271"/>
      <c r="HP35" s="240" t="str">
        <f t="shared" si="534"/>
        <v/>
      </c>
      <c r="HQ35" s="240" t="str">
        <f>IF((HP35&lt;&gt;""),IF(OR($F35&lt;&gt;$G35,PrSettings!$M$4="●"),(($F35-$G35)=(HM35-HN35))*1,0),"")</f>
        <v/>
      </c>
      <c r="HR35" s="240" t="str">
        <f t="shared" si="535"/>
        <v/>
      </c>
      <c r="HS35" s="240" t="str">
        <f>IF(HP35&lt;&gt;"",IF(ABS($F35-$G35)&gt;=PrSettings!$M$7,(ABS($F35-$G35-HM35+HN35)&lt;=1)*1,IF(AND(HP35,$F35=$G35,$F35&gt;=PrSettings!$M$6),(ABS(HM35-$F35)&lt;=1)*1,IF(AND(HP35,$F35+$G35&gt;=PrSettings!$M$8),(ABS(HM35-$F35)+ABS(HN35-$G35)&lt;=1)*1,""))),"")</f>
        <v/>
      </c>
      <c r="HT35" s="273"/>
      <c r="HV35" s="238">
        <f t="shared" si="17"/>
        <v>34</v>
      </c>
      <c r="HW35" s="239" t="str">
        <f t="shared" si="536"/>
        <v>Ivory Coast</v>
      </c>
      <c r="HX35" s="240">
        <f t="shared" si="77"/>
        <v>23</v>
      </c>
      <c r="HY35" s="239" t="str">
        <f t="shared" si="537"/>
        <v>Ecuador</v>
      </c>
      <c r="HZ35" s="275"/>
      <c r="IA35" s="275"/>
      <c r="IB35" s="271"/>
      <c r="IC35" s="240" t="str">
        <f t="shared" si="538"/>
        <v/>
      </c>
      <c r="ID35" s="240" t="str">
        <f>IF((IC35&lt;&gt;""),IF(OR($F35&lt;&gt;$G35,PrSettings!$M$4="●"),(($F35-$G35)=(HZ35-IA35))*1,0),"")</f>
        <v/>
      </c>
      <c r="IE35" s="240" t="str">
        <f t="shared" si="539"/>
        <v/>
      </c>
      <c r="IF35" s="240" t="str">
        <f>IF(IC35&lt;&gt;"",IF(ABS($F35-$G35)&gt;=PrSettings!$M$7,(ABS($F35-$G35-HZ35+IA35)&lt;=1)*1,IF(AND(IC35,$F35=$G35,$F35&gt;=PrSettings!$M$6),(ABS(HZ35-$F35)&lt;=1)*1,IF(AND(IC35,$F35+$G35&gt;=PrSettings!$M$8),(ABS(HZ35-$F35)+ABS(IA35-$G35)&lt;=1)*1,""))),"")</f>
        <v/>
      </c>
      <c r="IG35" s="273"/>
      <c r="II35" s="238">
        <f t="shared" si="18"/>
        <v>34</v>
      </c>
      <c r="IJ35" s="239" t="str">
        <f t="shared" si="540"/>
        <v>Ivory Coast</v>
      </c>
      <c r="IK35" s="240">
        <f t="shared" si="80"/>
        <v>23</v>
      </c>
      <c r="IL35" s="239" t="str">
        <f t="shared" si="541"/>
        <v>Ecuador</v>
      </c>
      <c r="IM35" s="275"/>
      <c r="IN35" s="275"/>
      <c r="IO35" s="271"/>
      <c r="IP35" s="240" t="str">
        <f t="shared" si="542"/>
        <v/>
      </c>
      <c r="IQ35" s="240" t="str">
        <f>IF((IP35&lt;&gt;""),IF(OR($F35&lt;&gt;$G35,PrSettings!$M$4="●"),(($F35-$G35)=(IM35-IN35))*1,0),"")</f>
        <v/>
      </c>
      <c r="IR35" s="240" t="str">
        <f t="shared" si="543"/>
        <v/>
      </c>
      <c r="IS35" s="240" t="str">
        <f>IF(IP35&lt;&gt;"",IF(ABS($F35-$G35)&gt;=PrSettings!$M$7,(ABS($F35-$G35-IM35+IN35)&lt;=1)*1,IF(AND(IP35,$F35=$G35,$F35&gt;=PrSettings!$M$6),(ABS(IM35-$F35)&lt;=1)*1,IF(AND(IP35,$F35+$G35&gt;=PrSettings!$M$8),(ABS(IM35-$F35)+ABS(IN35-$G35)&lt;=1)*1,""))),"")</f>
        <v/>
      </c>
      <c r="IT35" s="273"/>
      <c r="IV35" s="238">
        <f t="shared" si="19"/>
        <v>34</v>
      </c>
      <c r="IW35" s="239" t="str">
        <f t="shared" si="544"/>
        <v>Ivory Coast</v>
      </c>
      <c r="IX35" s="240">
        <f t="shared" si="83"/>
        <v>23</v>
      </c>
      <c r="IY35" s="239" t="str">
        <f t="shared" si="545"/>
        <v>Ecuador</v>
      </c>
      <c r="IZ35" s="275"/>
      <c r="JA35" s="275"/>
      <c r="JB35" s="271"/>
      <c r="JC35" s="240" t="str">
        <f t="shared" si="546"/>
        <v/>
      </c>
      <c r="JD35" s="240" t="str">
        <f>IF((JC35&lt;&gt;""),IF(OR($F35&lt;&gt;$G35,PrSettings!$M$4="●"),(($F35-$G35)=(IZ35-JA35))*1,0),"")</f>
        <v/>
      </c>
      <c r="JE35" s="240" t="str">
        <f t="shared" si="547"/>
        <v/>
      </c>
      <c r="JF35" s="240" t="str">
        <f>IF(JC35&lt;&gt;"",IF(ABS($F35-$G35)&gt;=PrSettings!$M$7,(ABS($F35-$G35-IZ35+JA35)&lt;=1)*1,IF(AND(JC35,$F35=$G35,$F35&gt;=PrSettings!$M$6),(ABS(IZ35-$F35)&lt;=1)*1,IF(AND(JC35,$F35+$G35&gt;=PrSettings!$M$8),(ABS(IZ35-$F35)+ABS(JA35-$G35)&lt;=1)*1,""))),"")</f>
        <v/>
      </c>
      <c r="JG35" s="273"/>
      <c r="JI35" s="238">
        <f t="shared" si="20"/>
        <v>34</v>
      </c>
      <c r="JJ35" s="239" t="str">
        <f t="shared" si="548"/>
        <v>Ivory Coast</v>
      </c>
      <c r="JK35" s="240">
        <f t="shared" si="86"/>
        <v>23</v>
      </c>
      <c r="JL35" s="239" t="str">
        <f t="shared" si="549"/>
        <v>Ecuador</v>
      </c>
      <c r="JM35" s="275"/>
      <c r="JN35" s="275"/>
      <c r="JO35" s="271"/>
      <c r="JP35" s="240" t="str">
        <f t="shared" si="550"/>
        <v/>
      </c>
      <c r="JQ35" s="240" t="str">
        <f>IF((JP35&lt;&gt;""),IF(OR($F35&lt;&gt;$G35,PrSettings!$M$4="●"),(($F35-$G35)=(JM35-JN35))*1,0),"")</f>
        <v/>
      </c>
      <c r="JR35" s="240" t="str">
        <f t="shared" si="551"/>
        <v/>
      </c>
      <c r="JS35" s="240" t="str">
        <f>IF(JP35&lt;&gt;"",IF(ABS($F35-$G35)&gt;=PrSettings!$M$7,(ABS($F35-$G35-JM35+JN35)&lt;=1)*1,IF(AND(JP35,$F35=$G35,$F35&gt;=PrSettings!$M$6),(ABS(JM35-$F35)&lt;=1)*1,IF(AND(JP35,$F35+$G35&gt;=PrSettings!$M$8),(ABS(JM35-$F35)+ABS(JN35-$G35)&lt;=1)*1,""))),"")</f>
        <v/>
      </c>
      <c r="JT35" s="273"/>
      <c r="JV35" s="238">
        <f t="shared" si="21"/>
        <v>34</v>
      </c>
      <c r="JW35" s="239" t="str">
        <f t="shared" si="552"/>
        <v>Ivory Coast</v>
      </c>
      <c r="JX35" s="240">
        <f t="shared" si="89"/>
        <v>23</v>
      </c>
      <c r="JY35" s="239" t="str">
        <f t="shared" si="553"/>
        <v>Ecuador</v>
      </c>
      <c r="JZ35" s="275"/>
      <c r="KA35" s="275"/>
      <c r="KB35" s="271"/>
      <c r="KC35" s="240" t="str">
        <f t="shared" si="554"/>
        <v/>
      </c>
      <c r="KD35" s="240" t="str">
        <f>IF((KC35&lt;&gt;""),IF(OR($F35&lt;&gt;$G35,PrSettings!$M$4="●"),(($F35-$G35)=(JZ35-KA35))*1,0),"")</f>
        <v/>
      </c>
      <c r="KE35" s="240" t="str">
        <f t="shared" si="555"/>
        <v/>
      </c>
      <c r="KF35" s="240" t="str">
        <f>IF(KC35&lt;&gt;"",IF(ABS($F35-$G35)&gt;=PrSettings!$M$7,(ABS($F35-$G35-JZ35+KA35)&lt;=1)*1,IF(AND(KC35,$F35=$G35,$F35&gt;=PrSettings!$M$6),(ABS(JZ35-$F35)&lt;=1)*1,IF(AND(KC35,$F35+$G35&gt;=PrSettings!$M$8),(ABS(JZ35-$F35)+ABS(KA35-$G35)&lt;=1)*1,""))),"")</f>
        <v/>
      </c>
      <c r="KG35" s="273"/>
      <c r="KI35" s="238">
        <f t="shared" si="22"/>
        <v>34</v>
      </c>
      <c r="KJ35" s="239" t="str">
        <f t="shared" si="556"/>
        <v>Ivory Coast</v>
      </c>
      <c r="KK35" s="240">
        <f t="shared" si="92"/>
        <v>23</v>
      </c>
      <c r="KL35" s="239" t="str">
        <f t="shared" si="557"/>
        <v>Ecuador</v>
      </c>
      <c r="KM35" s="275"/>
      <c r="KN35" s="275"/>
      <c r="KO35" s="271"/>
      <c r="KP35" s="240" t="str">
        <f t="shared" si="558"/>
        <v/>
      </c>
      <c r="KQ35" s="240" t="str">
        <f>IF((KP35&lt;&gt;""),IF(OR($F35&lt;&gt;$G35,PrSettings!$M$4="●"),(($F35-$G35)=(KM35-KN35))*1,0),"")</f>
        <v/>
      </c>
      <c r="KR35" s="240" t="str">
        <f t="shared" si="559"/>
        <v/>
      </c>
      <c r="KS35" s="240" t="str">
        <f>IF(KP35&lt;&gt;"",IF(ABS($F35-$G35)&gt;=PrSettings!$M$7,(ABS($F35-$G35-KM35+KN35)&lt;=1)*1,IF(AND(KP35,$F35=$G35,$F35&gt;=PrSettings!$M$6),(ABS(KM35-$F35)&lt;=1)*1,IF(AND(KP35,$F35+$G35&gt;=PrSettings!$M$8),(ABS(KM35-$F35)+ABS(KN35-$G35)&lt;=1)*1,""))),"")</f>
        <v/>
      </c>
      <c r="KT35" s="273"/>
      <c r="KV35" s="238">
        <f t="shared" si="23"/>
        <v>34</v>
      </c>
      <c r="KW35" s="239" t="str">
        <f t="shared" si="560"/>
        <v>Ivory Coast</v>
      </c>
      <c r="KX35" s="240">
        <f t="shared" si="95"/>
        <v>23</v>
      </c>
      <c r="KY35" s="239" t="str">
        <f t="shared" si="561"/>
        <v>Ecuador</v>
      </c>
      <c r="KZ35" s="275"/>
      <c r="LA35" s="275"/>
      <c r="LB35" s="271"/>
      <c r="LC35" s="240" t="str">
        <f t="shared" si="562"/>
        <v/>
      </c>
      <c r="LD35" s="240" t="str">
        <f>IF((LC35&lt;&gt;""),IF(OR($F35&lt;&gt;$G35,PrSettings!$M$4="●"),(($F35-$G35)=(KZ35-LA35))*1,0),"")</f>
        <v/>
      </c>
      <c r="LE35" s="240" t="str">
        <f t="shared" si="563"/>
        <v/>
      </c>
      <c r="LF35" s="240" t="str">
        <f>IF(LC35&lt;&gt;"",IF(ABS($F35-$G35)&gt;=PrSettings!$M$7,(ABS($F35-$G35-KZ35+LA35)&lt;=1)*1,IF(AND(LC35,$F35=$G35,$F35&gt;=PrSettings!$M$6),(ABS(KZ35-$F35)&lt;=1)*1,IF(AND(LC35,$F35+$G35&gt;=PrSettings!$M$8),(ABS(KZ35-$F35)+ABS(LA35-$G35)&lt;=1)*1,""))),"")</f>
        <v/>
      </c>
      <c r="LG35" s="273"/>
      <c r="LI35" s="238">
        <f t="shared" si="24"/>
        <v>34</v>
      </c>
      <c r="LJ35" s="239" t="str">
        <f t="shared" si="564"/>
        <v>Ivory Coast</v>
      </c>
      <c r="LK35" s="240">
        <f t="shared" si="98"/>
        <v>23</v>
      </c>
      <c r="LL35" s="239" t="str">
        <f t="shared" si="565"/>
        <v>Ecuador</v>
      </c>
      <c r="LM35" s="275"/>
      <c r="LN35" s="275"/>
      <c r="LO35" s="271"/>
      <c r="LP35" s="240" t="str">
        <f t="shared" si="566"/>
        <v/>
      </c>
      <c r="LQ35" s="240" t="str">
        <f>IF((LP35&lt;&gt;""),IF(OR($F35&lt;&gt;$G35,PrSettings!$M$4="●"),(($F35-$G35)=(LM35-LN35))*1,0),"")</f>
        <v/>
      </c>
      <c r="LR35" s="240" t="str">
        <f t="shared" si="567"/>
        <v/>
      </c>
      <c r="LS35" s="240" t="str">
        <f>IF(LP35&lt;&gt;"",IF(ABS($F35-$G35)&gt;=PrSettings!$M$7,(ABS($F35-$G35-LM35+LN35)&lt;=1)*1,IF(AND(LP35,$F35=$G35,$F35&gt;=PrSettings!$M$6),(ABS(LM35-$F35)&lt;=1)*1,IF(AND(LP35,$F35+$G35&gt;=PrSettings!$M$8),(ABS(LM35-$F35)+ABS(LN35-$G35)&lt;=1)*1,""))),"")</f>
        <v/>
      </c>
      <c r="LT35" s="273"/>
      <c r="LV35" s="238">
        <f t="shared" si="25"/>
        <v>34</v>
      </c>
      <c r="LW35" s="239" t="str">
        <f t="shared" si="568"/>
        <v>Ivory Coast</v>
      </c>
      <c r="LX35" s="240">
        <f t="shared" si="101"/>
        <v>23</v>
      </c>
      <c r="LY35" s="239" t="str">
        <f t="shared" si="569"/>
        <v>Ecuador</v>
      </c>
      <c r="LZ35" s="275"/>
      <c r="MA35" s="275"/>
      <c r="MB35" s="271"/>
      <c r="MC35" s="240" t="str">
        <f t="shared" si="570"/>
        <v/>
      </c>
      <c r="MD35" s="240" t="str">
        <f>IF((MC35&lt;&gt;""),IF(OR($F35&lt;&gt;$G35,PrSettings!$M$4="●"),(($F35-$G35)=(LZ35-MA35))*1,0),"")</f>
        <v/>
      </c>
      <c r="ME35" s="240" t="str">
        <f t="shared" si="571"/>
        <v/>
      </c>
      <c r="MF35" s="240" t="str">
        <f>IF(MC35&lt;&gt;"",IF(ABS($F35-$G35)&gt;=PrSettings!$M$7,(ABS($F35-$G35-LZ35+MA35)&lt;=1)*1,IF(AND(MC35,$F35=$G35,$F35&gt;=PrSettings!$M$6),(ABS(LZ35-$F35)&lt;=1)*1,IF(AND(MC35,$F35+$G35&gt;=PrSettings!$M$8),(ABS(LZ35-$F35)+ABS(MA35-$G35)&lt;=1)*1,""))),"")</f>
        <v/>
      </c>
      <c r="MG35" s="273"/>
    </row>
    <row r="36" spans="1:345" x14ac:dyDescent="0.25">
      <c r="B36" s="238">
        <f>INDEX(Groups!$C$7:$C$65,MATCH(C36,Groups!$D$7:$D$65,0))</f>
        <v>10</v>
      </c>
      <c r="C36" s="239" t="str">
        <f>CalcE!$P$24</f>
        <v>Germany</v>
      </c>
      <c r="D36" s="240">
        <f>INDEX(Groups!$C$7:$C$65,MATCH(E36,Groups!$D$7:$D$65,0))</f>
        <v>34</v>
      </c>
      <c r="E36" s="239" t="str">
        <f>CalcE!$Q$24</f>
        <v>Ivory Coast</v>
      </c>
      <c r="F36" s="241" t="str">
        <f>CalcE!$R$24</f>
        <v/>
      </c>
      <c r="G36" s="242" t="str">
        <f>CalcE!$S$24</f>
        <v/>
      </c>
      <c r="I36" s="238">
        <f t="shared" si="0"/>
        <v>10</v>
      </c>
      <c r="J36" s="239" t="str">
        <f t="shared" si="468"/>
        <v>Germany</v>
      </c>
      <c r="K36" s="240">
        <f t="shared" si="26"/>
        <v>34</v>
      </c>
      <c r="L36" s="239" t="str">
        <f t="shared" si="469"/>
        <v>Ivory Coast</v>
      </c>
      <c r="M36" s="275"/>
      <c r="N36" s="275"/>
      <c r="O36" s="271"/>
      <c r="P36" s="240" t="str">
        <f t="shared" si="470"/>
        <v/>
      </c>
      <c r="Q36" s="240" t="str">
        <f>IF((P36&lt;&gt;""),IF(OR($F36&lt;&gt;$G36,PrSettings!$M$4="●"),(($F36-$G36)=(M36-N36))*1,0),"")</f>
        <v/>
      </c>
      <c r="R36" s="240" t="str">
        <f t="shared" si="471"/>
        <v/>
      </c>
      <c r="S36" s="240" t="str">
        <f>IF(P36&lt;&gt;"",IF(ABS($F36-$G36)&gt;=PrSettings!$M$7,(ABS($F36-$G36-M36+N36)&lt;=1)*1,IF(AND(P36,$F36=$G36,$F36&gt;=PrSettings!$M$6),(ABS(M36-$F36)&lt;=1)*1,IF(AND(P36,$F36+$G36&gt;=PrSettings!$M$8),(ABS(M36-$F36)+ABS(N36-$G36)&lt;=1)*1,""))),"")</f>
        <v/>
      </c>
      <c r="T36" s="273"/>
      <c r="V36" s="238">
        <f t="shared" si="1"/>
        <v>10</v>
      </c>
      <c r="W36" s="239" t="str">
        <f t="shared" si="472"/>
        <v>Germany</v>
      </c>
      <c r="X36" s="240">
        <f t="shared" si="29"/>
        <v>34</v>
      </c>
      <c r="Y36" s="239" t="str">
        <f t="shared" si="473"/>
        <v>Ivory Coast</v>
      </c>
      <c r="Z36" s="275"/>
      <c r="AA36" s="275"/>
      <c r="AB36" s="271"/>
      <c r="AC36" s="240" t="str">
        <f t="shared" si="474"/>
        <v/>
      </c>
      <c r="AD36" s="240" t="str">
        <f>IF((AC36&lt;&gt;""),IF(OR($F36&lt;&gt;$G36,PrSettings!$M$4="●"),(($F36-$G36)=(Z36-AA36))*1,0),"")</f>
        <v/>
      </c>
      <c r="AE36" s="240" t="str">
        <f t="shared" si="475"/>
        <v/>
      </c>
      <c r="AF36" s="240" t="str">
        <f>IF(AC36&lt;&gt;"",IF(ABS($F36-$G36)&gt;=PrSettings!$M$7,(ABS($F36-$G36-Z36+AA36)&lt;=1)*1,IF(AND(AC36,$F36=$G36,$F36&gt;=PrSettings!$M$6),(ABS(Z36-$F36)&lt;=1)*1,IF(AND(AC36,$F36+$G36&gt;=PrSettings!$M$8),(ABS(Z36-$F36)+ABS(AA36-$G36)&lt;=1)*1,""))),"")</f>
        <v/>
      </c>
      <c r="AG36" s="273"/>
      <c r="AI36" s="238">
        <f t="shared" si="2"/>
        <v>10</v>
      </c>
      <c r="AJ36" s="239" t="str">
        <f t="shared" si="476"/>
        <v>Germany</v>
      </c>
      <c r="AK36" s="240">
        <f t="shared" si="32"/>
        <v>34</v>
      </c>
      <c r="AL36" s="239" t="str">
        <f t="shared" si="477"/>
        <v>Ivory Coast</v>
      </c>
      <c r="AM36" s="275"/>
      <c r="AN36" s="275"/>
      <c r="AO36" s="271"/>
      <c r="AP36" s="240" t="str">
        <f t="shared" si="478"/>
        <v/>
      </c>
      <c r="AQ36" s="240" t="str">
        <f>IF((AP36&lt;&gt;""),IF(OR($F36&lt;&gt;$G36,PrSettings!$M$4="●"),(($F36-$G36)=(AM36-AN36))*1,0),"")</f>
        <v/>
      </c>
      <c r="AR36" s="240" t="str">
        <f t="shared" si="479"/>
        <v/>
      </c>
      <c r="AS36" s="240" t="str">
        <f>IF(AP36&lt;&gt;"",IF(ABS($F36-$G36)&gt;=PrSettings!$M$7,(ABS($F36-$G36-AM36+AN36)&lt;=1)*1,IF(AND(AP36,$F36=$G36,$F36&gt;=PrSettings!$M$6),(ABS(AM36-$F36)&lt;=1)*1,IF(AND(AP36,$F36+$G36&gt;=PrSettings!$M$8),(ABS(AM36-$F36)+ABS(AN36-$G36)&lt;=1)*1,""))),"")</f>
        <v/>
      </c>
      <c r="AT36" s="273"/>
      <c r="AV36" s="238">
        <f t="shared" si="3"/>
        <v>10</v>
      </c>
      <c r="AW36" s="239" t="str">
        <f t="shared" si="480"/>
        <v>Germany</v>
      </c>
      <c r="AX36" s="240">
        <f t="shared" si="35"/>
        <v>34</v>
      </c>
      <c r="AY36" s="239" t="str">
        <f t="shared" si="481"/>
        <v>Ivory Coast</v>
      </c>
      <c r="AZ36" s="275"/>
      <c r="BA36" s="275"/>
      <c r="BB36" s="271"/>
      <c r="BC36" s="240" t="str">
        <f t="shared" si="482"/>
        <v/>
      </c>
      <c r="BD36" s="240" t="str">
        <f>IF((BC36&lt;&gt;""),IF(OR($F36&lt;&gt;$G36,PrSettings!$M$4="●"),(($F36-$G36)=(AZ36-BA36))*1,0),"")</f>
        <v/>
      </c>
      <c r="BE36" s="240" t="str">
        <f t="shared" si="483"/>
        <v/>
      </c>
      <c r="BF36" s="240" t="str">
        <f>IF(BC36&lt;&gt;"",IF(ABS($F36-$G36)&gt;=PrSettings!$M$7,(ABS($F36-$G36-AZ36+BA36)&lt;=1)*1,IF(AND(BC36,$F36=$G36,$F36&gt;=PrSettings!$M$6),(ABS(AZ36-$F36)&lt;=1)*1,IF(AND(BC36,$F36+$G36&gt;=PrSettings!$M$8),(ABS(AZ36-$F36)+ABS(BA36-$G36)&lt;=1)*1,""))),"")</f>
        <v/>
      </c>
      <c r="BG36" s="273"/>
      <c r="BI36" s="238">
        <f t="shared" si="4"/>
        <v>10</v>
      </c>
      <c r="BJ36" s="239" t="str">
        <f t="shared" si="484"/>
        <v>Germany</v>
      </c>
      <c r="BK36" s="240">
        <f t="shared" si="38"/>
        <v>34</v>
      </c>
      <c r="BL36" s="239" t="str">
        <f t="shared" si="485"/>
        <v>Ivory Coast</v>
      </c>
      <c r="BM36" s="275"/>
      <c r="BN36" s="275"/>
      <c r="BO36" s="271"/>
      <c r="BP36" s="240" t="str">
        <f t="shared" si="486"/>
        <v/>
      </c>
      <c r="BQ36" s="240" t="str">
        <f>IF((BP36&lt;&gt;""),IF(OR($F36&lt;&gt;$G36,PrSettings!$M$4="●"),(($F36-$G36)=(BM36-BN36))*1,0),"")</f>
        <v/>
      </c>
      <c r="BR36" s="240" t="str">
        <f t="shared" si="487"/>
        <v/>
      </c>
      <c r="BS36" s="240" t="str">
        <f>IF(BP36&lt;&gt;"",IF(ABS($F36-$G36)&gt;=PrSettings!$M$7,(ABS($F36-$G36-BM36+BN36)&lt;=1)*1,IF(AND(BP36,$F36=$G36,$F36&gt;=PrSettings!$M$6),(ABS(BM36-$F36)&lt;=1)*1,IF(AND(BP36,$F36+$G36&gt;=PrSettings!$M$8),(ABS(BM36-$F36)+ABS(BN36-$G36)&lt;=1)*1,""))),"")</f>
        <v/>
      </c>
      <c r="BT36" s="273"/>
      <c r="BV36" s="238">
        <f t="shared" si="5"/>
        <v>10</v>
      </c>
      <c r="BW36" s="239" t="str">
        <f t="shared" si="488"/>
        <v>Germany</v>
      </c>
      <c r="BX36" s="240">
        <f t="shared" si="41"/>
        <v>34</v>
      </c>
      <c r="BY36" s="239" t="str">
        <f t="shared" si="489"/>
        <v>Ivory Coast</v>
      </c>
      <c r="BZ36" s="275"/>
      <c r="CA36" s="275"/>
      <c r="CB36" s="271"/>
      <c r="CC36" s="240" t="str">
        <f t="shared" si="490"/>
        <v/>
      </c>
      <c r="CD36" s="240" t="str">
        <f>IF((CC36&lt;&gt;""),IF(OR($F36&lt;&gt;$G36,PrSettings!$M$4="●"),(($F36-$G36)=(BZ36-CA36))*1,0),"")</f>
        <v/>
      </c>
      <c r="CE36" s="240" t="str">
        <f t="shared" si="491"/>
        <v/>
      </c>
      <c r="CF36" s="240" t="str">
        <f>IF(CC36&lt;&gt;"",IF(ABS($F36-$G36)&gt;=PrSettings!$M$7,(ABS($F36-$G36-BZ36+CA36)&lt;=1)*1,IF(AND(CC36,$F36=$G36,$F36&gt;=PrSettings!$M$6),(ABS(BZ36-$F36)&lt;=1)*1,IF(AND(CC36,$F36+$G36&gt;=PrSettings!$M$8),(ABS(BZ36-$F36)+ABS(CA36-$G36)&lt;=1)*1,""))),"")</f>
        <v/>
      </c>
      <c r="CG36" s="273"/>
      <c r="CI36" s="238">
        <f t="shared" si="6"/>
        <v>10</v>
      </c>
      <c r="CJ36" s="239" t="str">
        <f t="shared" si="492"/>
        <v>Germany</v>
      </c>
      <c r="CK36" s="240">
        <f t="shared" si="44"/>
        <v>34</v>
      </c>
      <c r="CL36" s="239" t="str">
        <f t="shared" si="493"/>
        <v>Ivory Coast</v>
      </c>
      <c r="CM36" s="275"/>
      <c r="CN36" s="275"/>
      <c r="CO36" s="271"/>
      <c r="CP36" s="240" t="str">
        <f t="shared" si="494"/>
        <v/>
      </c>
      <c r="CQ36" s="240" t="str">
        <f>IF((CP36&lt;&gt;""),IF(OR($F36&lt;&gt;$G36,PrSettings!$M$4="●"),(($F36-$G36)=(CM36-CN36))*1,0),"")</f>
        <v/>
      </c>
      <c r="CR36" s="240" t="str">
        <f t="shared" si="495"/>
        <v/>
      </c>
      <c r="CS36" s="240" t="str">
        <f>IF(CP36&lt;&gt;"",IF(ABS($F36-$G36)&gt;=PrSettings!$M$7,(ABS($F36-$G36-CM36+CN36)&lt;=1)*1,IF(AND(CP36,$F36=$G36,$F36&gt;=PrSettings!$M$6),(ABS(CM36-$F36)&lt;=1)*1,IF(AND(CP36,$F36+$G36&gt;=PrSettings!$M$8),(ABS(CM36-$F36)+ABS(CN36-$G36)&lt;=1)*1,""))),"")</f>
        <v/>
      </c>
      <c r="CT36" s="273"/>
      <c r="CV36" s="238">
        <f t="shared" si="7"/>
        <v>10</v>
      </c>
      <c r="CW36" s="239" t="str">
        <f t="shared" si="496"/>
        <v>Germany</v>
      </c>
      <c r="CX36" s="240">
        <f t="shared" si="47"/>
        <v>34</v>
      </c>
      <c r="CY36" s="239" t="str">
        <f t="shared" si="497"/>
        <v>Ivory Coast</v>
      </c>
      <c r="CZ36" s="275"/>
      <c r="DA36" s="275"/>
      <c r="DB36" s="271"/>
      <c r="DC36" s="240" t="str">
        <f t="shared" si="498"/>
        <v/>
      </c>
      <c r="DD36" s="240" t="str">
        <f>IF((DC36&lt;&gt;""),IF(OR($F36&lt;&gt;$G36,PrSettings!$M$4="●"),(($F36-$G36)=(CZ36-DA36))*1,0),"")</f>
        <v/>
      </c>
      <c r="DE36" s="240" t="str">
        <f t="shared" si="499"/>
        <v/>
      </c>
      <c r="DF36" s="240" t="str">
        <f>IF(DC36&lt;&gt;"",IF(ABS($F36-$G36)&gt;=PrSettings!$M$7,(ABS($F36-$G36-CZ36+DA36)&lt;=1)*1,IF(AND(DC36,$F36=$G36,$F36&gt;=PrSettings!$M$6),(ABS(CZ36-$F36)&lt;=1)*1,IF(AND(DC36,$F36+$G36&gt;=PrSettings!$M$8),(ABS(CZ36-$F36)+ABS(DA36-$G36)&lt;=1)*1,""))),"")</f>
        <v/>
      </c>
      <c r="DG36" s="273"/>
      <c r="DI36" s="238">
        <f t="shared" si="8"/>
        <v>10</v>
      </c>
      <c r="DJ36" s="239" t="str">
        <f t="shared" si="500"/>
        <v>Germany</v>
      </c>
      <c r="DK36" s="240">
        <f t="shared" si="50"/>
        <v>34</v>
      </c>
      <c r="DL36" s="239" t="str">
        <f t="shared" si="501"/>
        <v>Ivory Coast</v>
      </c>
      <c r="DM36" s="275"/>
      <c r="DN36" s="275"/>
      <c r="DO36" s="271"/>
      <c r="DP36" s="240" t="str">
        <f t="shared" si="502"/>
        <v/>
      </c>
      <c r="DQ36" s="240" t="str">
        <f>IF((DP36&lt;&gt;""),IF(OR($F36&lt;&gt;$G36,PrSettings!$M$4="●"),(($F36-$G36)=(DM36-DN36))*1,0),"")</f>
        <v/>
      </c>
      <c r="DR36" s="240" t="str">
        <f t="shared" si="503"/>
        <v/>
      </c>
      <c r="DS36" s="240" t="str">
        <f>IF(DP36&lt;&gt;"",IF(ABS($F36-$G36)&gt;=PrSettings!$M$7,(ABS($F36-$G36-DM36+DN36)&lt;=1)*1,IF(AND(DP36,$F36=$G36,$F36&gt;=PrSettings!$M$6),(ABS(DM36-$F36)&lt;=1)*1,IF(AND(DP36,$F36+$G36&gt;=PrSettings!$M$8),(ABS(DM36-$F36)+ABS(DN36-$G36)&lt;=1)*1,""))),"")</f>
        <v/>
      </c>
      <c r="DT36" s="273"/>
      <c r="DV36" s="238">
        <f t="shared" si="9"/>
        <v>10</v>
      </c>
      <c r="DW36" s="239" t="str">
        <f t="shared" si="504"/>
        <v>Germany</v>
      </c>
      <c r="DX36" s="240">
        <f t="shared" si="53"/>
        <v>34</v>
      </c>
      <c r="DY36" s="239" t="str">
        <f t="shared" si="505"/>
        <v>Ivory Coast</v>
      </c>
      <c r="DZ36" s="275"/>
      <c r="EA36" s="275"/>
      <c r="EB36" s="271"/>
      <c r="EC36" s="240" t="str">
        <f t="shared" si="506"/>
        <v/>
      </c>
      <c r="ED36" s="240" t="str">
        <f>IF((EC36&lt;&gt;""),IF(OR($F36&lt;&gt;$G36,PrSettings!$M$4="●"),(($F36-$G36)=(DZ36-EA36))*1,0),"")</f>
        <v/>
      </c>
      <c r="EE36" s="240" t="str">
        <f t="shared" si="507"/>
        <v/>
      </c>
      <c r="EF36" s="240" t="str">
        <f>IF(EC36&lt;&gt;"",IF(ABS($F36-$G36)&gt;=PrSettings!$M$7,(ABS($F36-$G36-DZ36+EA36)&lt;=1)*1,IF(AND(EC36,$F36=$G36,$F36&gt;=PrSettings!$M$6),(ABS(DZ36-$F36)&lt;=1)*1,IF(AND(EC36,$F36+$G36&gt;=PrSettings!$M$8),(ABS(DZ36-$F36)+ABS(EA36-$G36)&lt;=1)*1,""))),"")</f>
        <v/>
      </c>
      <c r="EG36" s="273"/>
      <c r="EI36" s="238">
        <f t="shared" si="10"/>
        <v>10</v>
      </c>
      <c r="EJ36" s="239" t="str">
        <f t="shared" si="508"/>
        <v>Germany</v>
      </c>
      <c r="EK36" s="240">
        <f t="shared" si="56"/>
        <v>34</v>
      </c>
      <c r="EL36" s="239" t="str">
        <f t="shared" si="509"/>
        <v>Ivory Coast</v>
      </c>
      <c r="EM36" s="275"/>
      <c r="EN36" s="275"/>
      <c r="EO36" s="271"/>
      <c r="EP36" s="240" t="str">
        <f t="shared" si="510"/>
        <v/>
      </c>
      <c r="EQ36" s="240" t="str">
        <f>IF((EP36&lt;&gt;""),IF(OR($F36&lt;&gt;$G36,PrSettings!$M$4="●"),(($F36-$G36)=(EM36-EN36))*1,0),"")</f>
        <v/>
      </c>
      <c r="ER36" s="240" t="str">
        <f t="shared" si="511"/>
        <v/>
      </c>
      <c r="ES36" s="240" t="str">
        <f>IF(EP36&lt;&gt;"",IF(ABS($F36-$G36)&gt;=PrSettings!$M$7,(ABS($F36-$G36-EM36+EN36)&lt;=1)*1,IF(AND(EP36,$F36=$G36,$F36&gt;=PrSettings!$M$6),(ABS(EM36-$F36)&lt;=1)*1,IF(AND(EP36,$F36+$G36&gt;=PrSettings!$M$8),(ABS(EM36-$F36)+ABS(EN36-$G36)&lt;=1)*1,""))),"")</f>
        <v/>
      </c>
      <c r="ET36" s="273"/>
      <c r="EV36" s="238">
        <f t="shared" si="11"/>
        <v>10</v>
      </c>
      <c r="EW36" s="239" t="str">
        <f t="shared" si="512"/>
        <v>Germany</v>
      </c>
      <c r="EX36" s="240">
        <f t="shared" si="59"/>
        <v>34</v>
      </c>
      <c r="EY36" s="239" t="str">
        <f t="shared" si="513"/>
        <v>Ivory Coast</v>
      </c>
      <c r="EZ36" s="275"/>
      <c r="FA36" s="275"/>
      <c r="FB36" s="271"/>
      <c r="FC36" s="240" t="str">
        <f t="shared" si="514"/>
        <v/>
      </c>
      <c r="FD36" s="240" t="str">
        <f>IF((FC36&lt;&gt;""),IF(OR($F36&lt;&gt;$G36,PrSettings!$M$4="●"),(($F36-$G36)=(EZ36-FA36))*1,0),"")</f>
        <v/>
      </c>
      <c r="FE36" s="240" t="str">
        <f t="shared" si="515"/>
        <v/>
      </c>
      <c r="FF36" s="240" t="str">
        <f>IF(FC36&lt;&gt;"",IF(ABS($F36-$G36)&gt;=PrSettings!$M$7,(ABS($F36-$G36-EZ36+FA36)&lt;=1)*1,IF(AND(FC36,$F36=$G36,$F36&gt;=PrSettings!$M$6),(ABS(EZ36-$F36)&lt;=1)*1,IF(AND(FC36,$F36+$G36&gt;=PrSettings!$M$8),(ABS(EZ36-$F36)+ABS(FA36-$G36)&lt;=1)*1,""))),"")</f>
        <v/>
      </c>
      <c r="FG36" s="273"/>
      <c r="FI36" s="238">
        <f t="shared" si="12"/>
        <v>10</v>
      </c>
      <c r="FJ36" s="239" t="str">
        <f t="shared" si="516"/>
        <v>Germany</v>
      </c>
      <c r="FK36" s="240">
        <f t="shared" si="62"/>
        <v>34</v>
      </c>
      <c r="FL36" s="239" t="str">
        <f t="shared" si="517"/>
        <v>Ivory Coast</v>
      </c>
      <c r="FM36" s="275"/>
      <c r="FN36" s="275"/>
      <c r="FO36" s="271"/>
      <c r="FP36" s="240" t="str">
        <f t="shared" si="518"/>
        <v/>
      </c>
      <c r="FQ36" s="240" t="str">
        <f>IF((FP36&lt;&gt;""),IF(OR($F36&lt;&gt;$G36,PrSettings!$M$4="●"),(($F36-$G36)=(FM36-FN36))*1,0),"")</f>
        <v/>
      </c>
      <c r="FR36" s="240" t="str">
        <f t="shared" si="519"/>
        <v/>
      </c>
      <c r="FS36" s="240" t="str">
        <f>IF(FP36&lt;&gt;"",IF(ABS($F36-$G36)&gt;=PrSettings!$M$7,(ABS($F36-$G36-FM36+FN36)&lt;=1)*1,IF(AND(FP36,$F36=$G36,$F36&gt;=PrSettings!$M$6),(ABS(FM36-$F36)&lt;=1)*1,IF(AND(FP36,$F36+$G36&gt;=PrSettings!$M$8),(ABS(FM36-$F36)+ABS(FN36-$G36)&lt;=1)*1,""))),"")</f>
        <v/>
      </c>
      <c r="FT36" s="273"/>
      <c r="FV36" s="238">
        <f t="shared" si="13"/>
        <v>10</v>
      </c>
      <c r="FW36" s="239" t="str">
        <f t="shared" si="520"/>
        <v>Germany</v>
      </c>
      <c r="FX36" s="240">
        <f t="shared" si="65"/>
        <v>34</v>
      </c>
      <c r="FY36" s="239" t="str">
        <f t="shared" si="521"/>
        <v>Ivory Coast</v>
      </c>
      <c r="FZ36" s="275"/>
      <c r="GA36" s="275"/>
      <c r="GB36" s="271"/>
      <c r="GC36" s="240" t="str">
        <f t="shared" si="522"/>
        <v/>
      </c>
      <c r="GD36" s="240" t="str">
        <f>IF((GC36&lt;&gt;""),IF(OR($F36&lt;&gt;$G36,PrSettings!$M$4="●"),(($F36-$G36)=(FZ36-GA36))*1,0),"")</f>
        <v/>
      </c>
      <c r="GE36" s="240" t="str">
        <f t="shared" si="523"/>
        <v/>
      </c>
      <c r="GF36" s="240" t="str">
        <f>IF(GC36&lt;&gt;"",IF(ABS($F36-$G36)&gt;=PrSettings!$M$7,(ABS($F36-$G36-FZ36+GA36)&lt;=1)*1,IF(AND(GC36,$F36=$G36,$F36&gt;=PrSettings!$M$6),(ABS(FZ36-$F36)&lt;=1)*1,IF(AND(GC36,$F36+$G36&gt;=PrSettings!$M$8),(ABS(FZ36-$F36)+ABS(GA36-$G36)&lt;=1)*1,""))),"")</f>
        <v/>
      </c>
      <c r="GG36" s="273"/>
      <c r="GI36" s="238">
        <f t="shared" si="14"/>
        <v>10</v>
      </c>
      <c r="GJ36" s="239" t="str">
        <f t="shared" si="524"/>
        <v>Germany</v>
      </c>
      <c r="GK36" s="240">
        <f t="shared" si="68"/>
        <v>34</v>
      </c>
      <c r="GL36" s="239" t="str">
        <f t="shared" si="525"/>
        <v>Ivory Coast</v>
      </c>
      <c r="GM36" s="275"/>
      <c r="GN36" s="275"/>
      <c r="GO36" s="271"/>
      <c r="GP36" s="240" t="str">
        <f t="shared" si="526"/>
        <v/>
      </c>
      <c r="GQ36" s="240" t="str">
        <f>IF((GP36&lt;&gt;""),IF(OR($F36&lt;&gt;$G36,PrSettings!$M$4="●"),(($F36-$G36)=(GM36-GN36))*1,0),"")</f>
        <v/>
      </c>
      <c r="GR36" s="240" t="str">
        <f t="shared" si="527"/>
        <v/>
      </c>
      <c r="GS36" s="240" t="str">
        <f>IF(GP36&lt;&gt;"",IF(ABS($F36-$G36)&gt;=PrSettings!$M$7,(ABS($F36-$G36-GM36+GN36)&lt;=1)*1,IF(AND(GP36,$F36=$G36,$F36&gt;=PrSettings!$M$6),(ABS(GM36-$F36)&lt;=1)*1,IF(AND(GP36,$F36+$G36&gt;=PrSettings!$M$8),(ABS(GM36-$F36)+ABS(GN36-$G36)&lt;=1)*1,""))),"")</f>
        <v/>
      </c>
      <c r="GT36" s="273"/>
      <c r="GV36" s="238">
        <f t="shared" si="15"/>
        <v>10</v>
      </c>
      <c r="GW36" s="239" t="str">
        <f t="shared" si="528"/>
        <v>Germany</v>
      </c>
      <c r="GX36" s="240">
        <f t="shared" si="71"/>
        <v>34</v>
      </c>
      <c r="GY36" s="239" t="str">
        <f t="shared" si="529"/>
        <v>Ivory Coast</v>
      </c>
      <c r="GZ36" s="275"/>
      <c r="HA36" s="275"/>
      <c r="HB36" s="271"/>
      <c r="HC36" s="240" t="str">
        <f t="shared" si="530"/>
        <v/>
      </c>
      <c r="HD36" s="240" t="str">
        <f>IF((HC36&lt;&gt;""),IF(OR($F36&lt;&gt;$G36,PrSettings!$M$4="●"),(($F36-$G36)=(GZ36-HA36))*1,0),"")</f>
        <v/>
      </c>
      <c r="HE36" s="240" t="str">
        <f t="shared" si="531"/>
        <v/>
      </c>
      <c r="HF36" s="240" t="str">
        <f>IF(HC36&lt;&gt;"",IF(ABS($F36-$G36)&gt;=PrSettings!$M$7,(ABS($F36-$G36-GZ36+HA36)&lt;=1)*1,IF(AND(HC36,$F36=$G36,$F36&gt;=PrSettings!$M$6),(ABS(GZ36-$F36)&lt;=1)*1,IF(AND(HC36,$F36+$G36&gt;=PrSettings!$M$8),(ABS(GZ36-$F36)+ABS(HA36-$G36)&lt;=1)*1,""))),"")</f>
        <v/>
      </c>
      <c r="HG36" s="273"/>
      <c r="HI36" s="238">
        <f t="shared" si="16"/>
        <v>10</v>
      </c>
      <c r="HJ36" s="239" t="str">
        <f t="shared" si="532"/>
        <v>Germany</v>
      </c>
      <c r="HK36" s="240">
        <f t="shared" si="74"/>
        <v>34</v>
      </c>
      <c r="HL36" s="239" t="str">
        <f t="shared" si="533"/>
        <v>Ivory Coast</v>
      </c>
      <c r="HM36" s="275"/>
      <c r="HN36" s="275"/>
      <c r="HO36" s="271"/>
      <c r="HP36" s="240" t="str">
        <f t="shared" si="534"/>
        <v/>
      </c>
      <c r="HQ36" s="240" t="str">
        <f>IF((HP36&lt;&gt;""),IF(OR($F36&lt;&gt;$G36,PrSettings!$M$4="●"),(($F36-$G36)=(HM36-HN36))*1,0),"")</f>
        <v/>
      </c>
      <c r="HR36" s="240" t="str">
        <f t="shared" si="535"/>
        <v/>
      </c>
      <c r="HS36" s="240" t="str">
        <f>IF(HP36&lt;&gt;"",IF(ABS($F36-$G36)&gt;=PrSettings!$M$7,(ABS($F36-$G36-HM36+HN36)&lt;=1)*1,IF(AND(HP36,$F36=$G36,$F36&gt;=PrSettings!$M$6),(ABS(HM36-$F36)&lt;=1)*1,IF(AND(HP36,$F36+$G36&gt;=PrSettings!$M$8),(ABS(HM36-$F36)+ABS(HN36-$G36)&lt;=1)*1,""))),"")</f>
        <v/>
      </c>
      <c r="HT36" s="273"/>
      <c r="HV36" s="238">
        <f t="shared" si="17"/>
        <v>10</v>
      </c>
      <c r="HW36" s="239" t="str">
        <f t="shared" si="536"/>
        <v>Germany</v>
      </c>
      <c r="HX36" s="240">
        <f t="shared" si="77"/>
        <v>34</v>
      </c>
      <c r="HY36" s="239" t="str">
        <f t="shared" si="537"/>
        <v>Ivory Coast</v>
      </c>
      <c r="HZ36" s="275"/>
      <c r="IA36" s="275"/>
      <c r="IB36" s="271"/>
      <c r="IC36" s="240" t="str">
        <f t="shared" si="538"/>
        <v/>
      </c>
      <c r="ID36" s="240" t="str">
        <f>IF((IC36&lt;&gt;""),IF(OR($F36&lt;&gt;$G36,PrSettings!$M$4="●"),(($F36-$G36)=(HZ36-IA36))*1,0),"")</f>
        <v/>
      </c>
      <c r="IE36" s="240" t="str">
        <f t="shared" si="539"/>
        <v/>
      </c>
      <c r="IF36" s="240" t="str">
        <f>IF(IC36&lt;&gt;"",IF(ABS($F36-$G36)&gt;=PrSettings!$M$7,(ABS($F36-$G36-HZ36+IA36)&lt;=1)*1,IF(AND(IC36,$F36=$G36,$F36&gt;=PrSettings!$M$6),(ABS(HZ36-$F36)&lt;=1)*1,IF(AND(IC36,$F36+$G36&gt;=PrSettings!$M$8),(ABS(HZ36-$F36)+ABS(IA36-$G36)&lt;=1)*1,""))),"")</f>
        <v/>
      </c>
      <c r="IG36" s="273"/>
      <c r="II36" s="238">
        <f t="shared" si="18"/>
        <v>10</v>
      </c>
      <c r="IJ36" s="239" t="str">
        <f t="shared" si="540"/>
        <v>Germany</v>
      </c>
      <c r="IK36" s="240">
        <f t="shared" si="80"/>
        <v>34</v>
      </c>
      <c r="IL36" s="239" t="str">
        <f t="shared" si="541"/>
        <v>Ivory Coast</v>
      </c>
      <c r="IM36" s="275"/>
      <c r="IN36" s="275"/>
      <c r="IO36" s="271"/>
      <c r="IP36" s="240" t="str">
        <f t="shared" si="542"/>
        <v/>
      </c>
      <c r="IQ36" s="240" t="str">
        <f>IF((IP36&lt;&gt;""),IF(OR($F36&lt;&gt;$G36,PrSettings!$M$4="●"),(($F36-$G36)=(IM36-IN36))*1,0),"")</f>
        <v/>
      </c>
      <c r="IR36" s="240" t="str">
        <f t="shared" si="543"/>
        <v/>
      </c>
      <c r="IS36" s="240" t="str">
        <f>IF(IP36&lt;&gt;"",IF(ABS($F36-$G36)&gt;=PrSettings!$M$7,(ABS($F36-$G36-IM36+IN36)&lt;=1)*1,IF(AND(IP36,$F36=$G36,$F36&gt;=PrSettings!$M$6),(ABS(IM36-$F36)&lt;=1)*1,IF(AND(IP36,$F36+$G36&gt;=PrSettings!$M$8),(ABS(IM36-$F36)+ABS(IN36-$G36)&lt;=1)*1,""))),"")</f>
        <v/>
      </c>
      <c r="IT36" s="273"/>
      <c r="IV36" s="238">
        <f t="shared" si="19"/>
        <v>10</v>
      </c>
      <c r="IW36" s="239" t="str">
        <f t="shared" si="544"/>
        <v>Germany</v>
      </c>
      <c r="IX36" s="240">
        <f t="shared" si="83"/>
        <v>34</v>
      </c>
      <c r="IY36" s="239" t="str">
        <f t="shared" si="545"/>
        <v>Ivory Coast</v>
      </c>
      <c r="IZ36" s="275"/>
      <c r="JA36" s="275"/>
      <c r="JB36" s="271"/>
      <c r="JC36" s="240" t="str">
        <f t="shared" si="546"/>
        <v/>
      </c>
      <c r="JD36" s="240" t="str">
        <f>IF((JC36&lt;&gt;""),IF(OR($F36&lt;&gt;$G36,PrSettings!$M$4="●"),(($F36-$G36)=(IZ36-JA36))*1,0),"")</f>
        <v/>
      </c>
      <c r="JE36" s="240" t="str">
        <f t="shared" si="547"/>
        <v/>
      </c>
      <c r="JF36" s="240" t="str">
        <f>IF(JC36&lt;&gt;"",IF(ABS($F36-$G36)&gt;=PrSettings!$M$7,(ABS($F36-$G36-IZ36+JA36)&lt;=1)*1,IF(AND(JC36,$F36=$G36,$F36&gt;=PrSettings!$M$6),(ABS(IZ36-$F36)&lt;=1)*1,IF(AND(JC36,$F36+$G36&gt;=PrSettings!$M$8),(ABS(IZ36-$F36)+ABS(JA36-$G36)&lt;=1)*1,""))),"")</f>
        <v/>
      </c>
      <c r="JG36" s="273"/>
      <c r="JI36" s="238">
        <f t="shared" si="20"/>
        <v>10</v>
      </c>
      <c r="JJ36" s="239" t="str">
        <f t="shared" si="548"/>
        <v>Germany</v>
      </c>
      <c r="JK36" s="240">
        <f t="shared" si="86"/>
        <v>34</v>
      </c>
      <c r="JL36" s="239" t="str">
        <f t="shared" si="549"/>
        <v>Ivory Coast</v>
      </c>
      <c r="JM36" s="275"/>
      <c r="JN36" s="275"/>
      <c r="JO36" s="271"/>
      <c r="JP36" s="240" t="str">
        <f t="shared" si="550"/>
        <v/>
      </c>
      <c r="JQ36" s="240" t="str">
        <f>IF((JP36&lt;&gt;""),IF(OR($F36&lt;&gt;$G36,PrSettings!$M$4="●"),(($F36-$G36)=(JM36-JN36))*1,0),"")</f>
        <v/>
      </c>
      <c r="JR36" s="240" t="str">
        <f t="shared" si="551"/>
        <v/>
      </c>
      <c r="JS36" s="240" t="str">
        <f>IF(JP36&lt;&gt;"",IF(ABS($F36-$G36)&gt;=PrSettings!$M$7,(ABS($F36-$G36-JM36+JN36)&lt;=1)*1,IF(AND(JP36,$F36=$G36,$F36&gt;=PrSettings!$M$6),(ABS(JM36-$F36)&lt;=1)*1,IF(AND(JP36,$F36+$G36&gt;=PrSettings!$M$8),(ABS(JM36-$F36)+ABS(JN36-$G36)&lt;=1)*1,""))),"")</f>
        <v/>
      </c>
      <c r="JT36" s="273"/>
      <c r="JV36" s="238">
        <f t="shared" si="21"/>
        <v>10</v>
      </c>
      <c r="JW36" s="239" t="str">
        <f t="shared" si="552"/>
        <v>Germany</v>
      </c>
      <c r="JX36" s="240">
        <f t="shared" si="89"/>
        <v>34</v>
      </c>
      <c r="JY36" s="239" t="str">
        <f t="shared" si="553"/>
        <v>Ivory Coast</v>
      </c>
      <c r="JZ36" s="275"/>
      <c r="KA36" s="275"/>
      <c r="KB36" s="271"/>
      <c r="KC36" s="240" t="str">
        <f t="shared" si="554"/>
        <v/>
      </c>
      <c r="KD36" s="240" t="str">
        <f>IF((KC36&lt;&gt;""),IF(OR($F36&lt;&gt;$G36,PrSettings!$M$4="●"),(($F36-$G36)=(JZ36-KA36))*1,0),"")</f>
        <v/>
      </c>
      <c r="KE36" s="240" t="str">
        <f t="shared" si="555"/>
        <v/>
      </c>
      <c r="KF36" s="240" t="str">
        <f>IF(KC36&lt;&gt;"",IF(ABS($F36-$G36)&gt;=PrSettings!$M$7,(ABS($F36-$G36-JZ36+KA36)&lt;=1)*1,IF(AND(KC36,$F36=$G36,$F36&gt;=PrSettings!$M$6),(ABS(JZ36-$F36)&lt;=1)*1,IF(AND(KC36,$F36+$G36&gt;=PrSettings!$M$8),(ABS(JZ36-$F36)+ABS(KA36-$G36)&lt;=1)*1,""))),"")</f>
        <v/>
      </c>
      <c r="KG36" s="273"/>
      <c r="KI36" s="238">
        <f t="shared" si="22"/>
        <v>10</v>
      </c>
      <c r="KJ36" s="239" t="str">
        <f t="shared" si="556"/>
        <v>Germany</v>
      </c>
      <c r="KK36" s="240">
        <f t="shared" si="92"/>
        <v>34</v>
      </c>
      <c r="KL36" s="239" t="str">
        <f t="shared" si="557"/>
        <v>Ivory Coast</v>
      </c>
      <c r="KM36" s="275"/>
      <c r="KN36" s="275"/>
      <c r="KO36" s="271"/>
      <c r="KP36" s="240" t="str">
        <f t="shared" si="558"/>
        <v/>
      </c>
      <c r="KQ36" s="240" t="str">
        <f>IF((KP36&lt;&gt;""),IF(OR($F36&lt;&gt;$G36,PrSettings!$M$4="●"),(($F36-$G36)=(KM36-KN36))*1,0),"")</f>
        <v/>
      </c>
      <c r="KR36" s="240" t="str">
        <f t="shared" si="559"/>
        <v/>
      </c>
      <c r="KS36" s="240" t="str">
        <f>IF(KP36&lt;&gt;"",IF(ABS($F36-$G36)&gt;=PrSettings!$M$7,(ABS($F36-$G36-KM36+KN36)&lt;=1)*1,IF(AND(KP36,$F36=$G36,$F36&gt;=PrSettings!$M$6),(ABS(KM36-$F36)&lt;=1)*1,IF(AND(KP36,$F36+$G36&gt;=PrSettings!$M$8),(ABS(KM36-$F36)+ABS(KN36-$G36)&lt;=1)*1,""))),"")</f>
        <v/>
      </c>
      <c r="KT36" s="273"/>
      <c r="KV36" s="238">
        <f t="shared" si="23"/>
        <v>10</v>
      </c>
      <c r="KW36" s="239" t="str">
        <f t="shared" si="560"/>
        <v>Germany</v>
      </c>
      <c r="KX36" s="240">
        <f t="shared" si="95"/>
        <v>34</v>
      </c>
      <c r="KY36" s="239" t="str">
        <f t="shared" si="561"/>
        <v>Ivory Coast</v>
      </c>
      <c r="KZ36" s="275"/>
      <c r="LA36" s="275"/>
      <c r="LB36" s="271"/>
      <c r="LC36" s="240" t="str">
        <f t="shared" si="562"/>
        <v/>
      </c>
      <c r="LD36" s="240" t="str">
        <f>IF((LC36&lt;&gt;""),IF(OR($F36&lt;&gt;$G36,PrSettings!$M$4="●"),(($F36-$G36)=(KZ36-LA36))*1,0),"")</f>
        <v/>
      </c>
      <c r="LE36" s="240" t="str">
        <f t="shared" si="563"/>
        <v/>
      </c>
      <c r="LF36" s="240" t="str">
        <f>IF(LC36&lt;&gt;"",IF(ABS($F36-$G36)&gt;=PrSettings!$M$7,(ABS($F36-$G36-KZ36+LA36)&lt;=1)*1,IF(AND(LC36,$F36=$G36,$F36&gt;=PrSettings!$M$6),(ABS(KZ36-$F36)&lt;=1)*1,IF(AND(LC36,$F36+$G36&gt;=PrSettings!$M$8),(ABS(KZ36-$F36)+ABS(LA36-$G36)&lt;=1)*1,""))),"")</f>
        <v/>
      </c>
      <c r="LG36" s="273"/>
      <c r="LI36" s="238">
        <f t="shared" si="24"/>
        <v>10</v>
      </c>
      <c r="LJ36" s="239" t="str">
        <f t="shared" si="564"/>
        <v>Germany</v>
      </c>
      <c r="LK36" s="240">
        <f t="shared" si="98"/>
        <v>34</v>
      </c>
      <c r="LL36" s="239" t="str">
        <f t="shared" si="565"/>
        <v>Ivory Coast</v>
      </c>
      <c r="LM36" s="275"/>
      <c r="LN36" s="275"/>
      <c r="LO36" s="271"/>
      <c r="LP36" s="240" t="str">
        <f t="shared" si="566"/>
        <v/>
      </c>
      <c r="LQ36" s="240" t="str">
        <f>IF((LP36&lt;&gt;""),IF(OR($F36&lt;&gt;$G36,PrSettings!$M$4="●"),(($F36-$G36)=(LM36-LN36))*1,0),"")</f>
        <v/>
      </c>
      <c r="LR36" s="240" t="str">
        <f t="shared" si="567"/>
        <v/>
      </c>
      <c r="LS36" s="240" t="str">
        <f>IF(LP36&lt;&gt;"",IF(ABS($F36-$G36)&gt;=PrSettings!$M$7,(ABS($F36-$G36-LM36+LN36)&lt;=1)*1,IF(AND(LP36,$F36=$G36,$F36&gt;=PrSettings!$M$6),(ABS(LM36-$F36)&lt;=1)*1,IF(AND(LP36,$F36+$G36&gt;=PrSettings!$M$8),(ABS(LM36-$F36)+ABS(LN36-$G36)&lt;=1)*1,""))),"")</f>
        <v/>
      </c>
      <c r="LT36" s="273"/>
      <c r="LV36" s="238">
        <f t="shared" si="25"/>
        <v>10</v>
      </c>
      <c r="LW36" s="239" t="str">
        <f t="shared" si="568"/>
        <v>Germany</v>
      </c>
      <c r="LX36" s="240">
        <f t="shared" si="101"/>
        <v>34</v>
      </c>
      <c r="LY36" s="239" t="str">
        <f t="shared" si="569"/>
        <v>Ivory Coast</v>
      </c>
      <c r="LZ36" s="275"/>
      <c r="MA36" s="275"/>
      <c r="MB36" s="271"/>
      <c r="MC36" s="240" t="str">
        <f t="shared" si="570"/>
        <v/>
      </c>
      <c r="MD36" s="240" t="str">
        <f>IF((MC36&lt;&gt;""),IF(OR($F36&lt;&gt;$G36,PrSettings!$M$4="●"),(($F36-$G36)=(LZ36-MA36))*1,0),"")</f>
        <v/>
      </c>
      <c r="ME36" s="240" t="str">
        <f t="shared" si="571"/>
        <v/>
      </c>
      <c r="MF36" s="240" t="str">
        <f>IF(MC36&lt;&gt;"",IF(ABS($F36-$G36)&gt;=PrSettings!$M$7,(ABS($F36-$G36-LZ36+MA36)&lt;=1)*1,IF(AND(MC36,$F36=$G36,$F36&gt;=PrSettings!$M$6),(ABS(LZ36-$F36)&lt;=1)*1,IF(AND(MC36,$F36+$G36&gt;=PrSettings!$M$8),(ABS(LZ36-$F36)+ABS(MA36-$G36)&lt;=1)*1,""))),"")</f>
        <v/>
      </c>
      <c r="MG36" s="273"/>
    </row>
    <row r="37" spans="1:345" x14ac:dyDescent="0.25">
      <c r="B37" s="238">
        <f>INDEX(Groups!$C$7:$C$65,MATCH(C37,Groups!$D$7:$D$65,0))</f>
        <v>23</v>
      </c>
      <c r="C37" s="239" t="str">
        <f>CalcE!$P$25</f>
        <v>Ecuador</v>
      </c>
      <c r="D37" s="240">
        <f>INDEX(Groups!$C$7:$C$65,MATCH(E37,Groups!$D$7:$D$65,0))</f>
        <v>82</v>
      </c>
      <c r="E37" s="239" t="str">
        <f>CalcE!$Q$25</f>
        <v>Curaçao</v>
      </c>
      <c r="F37" s="241" t="str">
        <f>CalcE!$R$25</f>
        <v/>
      </c>
      <c r="G37" s="242" t="str">
        <f>CalcE!$S$25</f>
        <v/>
      </c>
      <c r="I37" s="238">
        <f t="shared" si="0"/>
        <v>23</v>
      </c>
      <c r="J37" s="239" t="str">
        <f t="shared" si="468"/>
        <v>Ecuador</v>
      </c>
      <c r="K37" s="240">
        <f t="shared" si="26"/>
        <v>82</v>
      </c>
      <c r="L37" s="239" t="str">
        <f t="shared" si="469"/>
        <v>Curaçao</v>
      </c>
      <c r="M37" s="275"/>
      <c r="N37" s="275"/>
      <c r="O37" s="271"/>
      <c r="P37" s="240" t="str">
        <f t="shared" si="470"/>
        <v/>
      </c>
      <c r="Q37" s="240" t="str">
        <f>IF((P37&lt;&gt;""),IF(OR($F37&lt;&gt;$G37,PrSettings!$M$4="●"),(($F37-$G37)=(M37-N37))*1,0),"")</f>
        <v/>
      </c>
      <c r="R37" s="240" t="str">
        <f t="shared" si="471"/>
        <v/>
      </c>
      <c r="S37" s="240" t="str">
        <f>IF(P37&lt;&gt;"",IF(ABS($F37-$G37)&gt;=PrSettings!$M$7,(ABS($F37-$G37-M37+N37)&lt;=1)*1,IF(AND(P37,$F37=$G37,$F37&gt;=PrSettings!$M$6),(ABS(M37-$F37)&lt;=1)*1,IF(AND(P37,$F37+$G37&gt;=PrSettings!$M$8),(ABS(M37-$F37)+ABS(N37-$G37)&lt;=1)*1,""))),"")</f>
        <v/>
      </c>
      <c r="T37" s="273"/>
      <c r="V37" s="238">
        <f t="shared" si="1"/>
        <v>23</v>
      </c>
      <c r="W37" s="239" t="str">
        <f t="shared" si="472"/>
        <v>Ecuador</v>
      </c>
      <c r="X37" s="240">
        <f t="shared" si="29"/>
        <v>82</v>
      </c>
      <c r="Y37" s="239" t="str">
        <f t="shared" si="473"/>
        <v>Curaçao</v>
      </c>
      <c r="Z37" s="275"/>
      <c r="AA37" s="275"/>
      <c r="AB37" s="271"/>
      <c r="AC37" s="240" t="str">
        <f t="shared" si="474"/>
        <v/>
      </c>
      <c r="AD37" s="240" t="str">
        <f>IF((AC37&lt;&gt;""),IF(OR($F37&lt;&gt;$G37,PrSettings!$M$4="●"),(($F37-$G37)=(Z37-AA37))*1,0),"")</f>
        <v/>
      </c>
      <c r="AE37" s="240" t="str">
        <f t="shared" si="475"/>
        <v/>
      </c>
      <c r="AF37" s="240" t="str">
        <f>IF(AC37&lt;&gt;"",IF(ABS($F37-$G37)&gt;=PrSettings!$M$7,(ABS($F37-$G37-Z37+AA37)&lt;=1)*1,IF(AND(AC37,$F37=$G37,$F37&gt;=PrSettings!$M$6),(ABS(Z37-$F37)&lt;=1)*1,IF(AND(AC37,$F37+$G37&gt;=PrSettings!$M$8),(ABS(Z37-$F37)+ABS(AA37-$G37)&lt;=1)*1,""))),"")</f>
        <v/>
      </c>
      <c r="AG37" s="273"/>
      <c r="AI37" s="238">
        <f t="shared" si="2"/>
        <v>23</v>
      </c>
      <c r="AJ37" s="239" t="str">
        <f t="shared" si="476"/>
        <v>Ecuador</v>
      </c>
      <c r="AK37" s="240">
        <f t="shared" si="32"/>
        <v>82</v>
      </c>
      <c r="AL37" s="239" t="str">
        <f t="shared" si="477"/>
        <v>Curaçao</v>
      </c>
      <c r="AM37" s="275"/>
      <c r="AN37" s="275"/>
      <c r="AO37" s="271"/>
      <c r="AP37" s="240" t="str">
        <f t="shared" si="478"/>
        <v/>
      </c>
      <c r="AQ37" s="240" t="str">
        <f>IF((AP37&lt;&gt;""),IF(OR($F37&lt;&gt;$G37,PrSettings!$M$4="●"),(($F37-$G37)=(AM37-AN37))*1,0),"")</f>
        <v/>
      </c>
      <c r="AR37" s="240" t="str">
        <f t="shared" si="479"/>
        <v/>
      </c>
      <c r="AS37" s="240" t="str">
        <f>IF(AP37&lt;&gt;"",IF(ABS($F37-$G37)&gt;=PrSettings!$M$7,(ABS($F37-$G37-AM37+AN37)&lt;=1)*1,IF(AND(AP37,$F37=$G37,$F37&gt;=PrSettings!$M$6),(ABS(AM37-$F37)&lt;=1)*1,IF(AND(AP37,$F37+$G37&gt;=PrSettings!$M$8),(ABS(AM37-$F37)+ABS(AN37-$G37)&lt;=1)*1,""))),"")</f>
        <v/>
      </c>
      <c r="AT37" s="273"/>
      <c r="AV37" s="238">
        <f t="shared" si="3"/>
        <v>23</v>
      </c>
      <c r="AW37" s="239" t="str">
        <f t="shared" si="480"/>
        <v>Ecuador</v>
      </c>
      <c r="AX37" s="240">
        <f t="shared" si="35"/>
        <v>82</v>
      </c>
      <c r="AY37" s="239" t="str">
        <f t="shared" si="481"/>
        <v>Curaçao</v>
      </c>
      <c r="AZ37" s="275"/>
      <c r="BA37" s="275"/>
      <c r="BB37" s="271"/>
      <c r="BC37" s="240" t="str">
        <f t="shared" si="482"/>
        <v/>
      </c>
      <c r="BD37" s="240" t="str">
        <f>IF((BC37&lt;&gt;""),IF(OR($F37&lt;&gt;$G37,PrSettings!$M$4="●"),(($F37-$G37)=(AZ37-BA37))*1,0),"")</f>
        <v/>
      </c>
      <c r="BE37" s="240" t="str">
        <f t="shared" si="483"/>
        <v/>
      </c>
      <c r="BF37" s="240" t="str">
        <f>IF(BC37&lt;&gt;"",IF(ABS($F37-$G37)&gt;=PrSettings!$M$7,(ABS($F37-$G37-AZ37+BA37)&lt;=1)*1,IF(AND(BC37,$F37=$G37,$F37&gt;=PrSettings!$M$6),(ABS(AZ37-$F37)&lt;=1)*1,IF(AND(BC37,$F37+$G37&gt;=PrSettings!$M$8),(ABS(AZ37-$F37)+ABS(BA37-$G37)&lt;=1)*1,""))),"")</f>
        <v/>
      </c>
      <c r="BG37" s="273"/>
      <c r="BI37" s="238">
        <f t="shared" si="4"/>
        <v>23</v>
      </c>
      <c r="BJ37" s="239" t="str">
        <f t="shared" si="484"/>
        <v>Ecuador</v>
      </c>
      <c r="BK37" s="240">
        <f t="shared" si="38"/>
        <v>82</v>
      </c>
      <c r="BL37" s="239" t="str">
        <f t="shared" si="485"/>
        <v>Curaçao</v>
      </c>
      <c r="BM37" s="275"/>
      <c r="BN37" s="275"/>
      <c r="BO37" s="271"/>
      <c r="BP37" s="240" t="str">
        <f t="shared" si="486"/>
        <v/>
      </c>
      <c r="BQ37" s="240" t="str">
        <f>IF((BP37&lt;&gt;""),IF(OR($F37&lt;&gt;$G37,PrSettings!$M$4="●"),(($F37-$G37)=(BM37-BN37))*1,0),"")</f>
        <v/>
      </c>
      <c r="BR37" s="240" t="str">
        <f t="shared" si="487"/>
        <v/>
      </c>
      <c r="BS37" s="240" t="str">
        <f>IF(BP37&lt;&gt;"",IF(ABS($F37-$G37)&gt;=PrSettings!$M$7,(ABS($F37-$G37-BM37+BN37)&lt;=1)*1,IF(AND(BP37,$F37=$G37,$F37&gt;=PrSettings!$M$6),(ABS(BM37-$F37)&lt;=1)*1,IF(AND(BP37,$F37+$G37&gt;=PrSettings!$M$8),(ABS(BM37-$F37)+ABS(BN37-$G37)&lt;=1)*1,""))),"")</f>
        <v/>
      </c>
      <c r="BT37" s="273"/>
      <c r="BV37" s="238">
        <f t="shared" si="5"/>
        <v>23</v>
      </c>
      <c r="BW37" s="239" t="str">
        <f t="shared" si="488"/>
        <v>Ecuador</v>
      </c>
      <c r="BX37" s="240">
        <f t="shared" si="41"/>
        <v>82</v>
      </c>
      <c r="BY37" s="239" t="str">
        <f t="shared" si="489"/>
        <v>Curaçao</v>
      </c>
      <c r="BZ37" s="275"/>
      <c r="CA37" s="275"/>
      <c r="CB37" s="271"/>
      <c r="CC37" s="240" t="str">
        <f t="shared" si="490"/>
        <v/>
      </c>
      <c r="CD37" s="240" t="str">
        <f>IF((CC37&lt;&gt;""),IF(OR($F37&lt;&gt;$G37,PrSettings!$M$4="●"),(($F37-$G37)=(BZ37-CA37))*1,0),"")</f>
        <v/>
      </c>
      <c r="CE37" s="240" t="str">
        <f t="shared" si="491"/>
        <v/>
      </c>
      <c r="CF37" s="240" t="str">
        <f>IF(CC37&lt;&gt;"",IF(ABS($F37-$G37)&gt;=PrSettings!$M$7,(ABS($F37-$G37-BZ37+CA37)&lt;=1)*1,IF(AND(CC37,$F37=$G37,$F37&gt;=PrSettings!$M$6),(ABS(BZ37-$F37)&lt;=1)*1,IF(AND(CC37,$F37+$G37&gt;=PrSettings!$M$8),(ABS(BZ37-$F37)+ABS(CA37-$G37)&lt;=1)*1,""))),"")</f>
        <v/>
      </c>
      <c r="CG37" s="273"/>
      <c r="CI37" s="238">
        <f t="shared" si="6"/>
        <v>23</v>
      </c>
      <c r="CJ37" s="239" t="str">
        <f t="shared" si="492"/>
        <v>Ecuador</v>
      </c>
      <c r="CK37" s="240">
        <f t="shared" si="44"/>
        <v>82</v>
      </c>
      <c r="CL37" s="239" t="str">
        <f t="shared" si="493"/>
        <v>Curaçao</v>
      </c>
      <c r="CM37" s="275"/>
      <c r="CN37" s="275"/>
      <c r="CO37" s="271"/>
      <c r="CP37" s="240" t="str">
        <f t="shared" si="494"/>
        <v/>
      </c>
      <c r="CQ37" s="240" t="str">
        <f>IF((CP37&lt;&gt;""),IF(OR($F37&lt;&gt;$G37,PrSettings!$M$4="●"),(($F37-$G37)=(CM37-CN37))*1,0),"")</f>
        <v/>
      </c>
      <c r="CR37" s="240" t="str">
        <f t="shared" si="495"/>
        <v/>
      </c>
      <c r="CS37" s="240" t="str">
        <f>IF(CP37&lt;&gt;"",IF(ABS($F37-$G37)&gt;=PrSettings!$M$7,(ABS($F37-$G37-CM37+CN37)&lt;=1)*1,IF(AND(CP37,$F37=$G37,$F37&gt;=PrSettings!$M$6),(ABS(CM37-$F37)&lt;=1)*1,IF(AND(CP37,$F37+$G37&gt;=PrSettings!$M$8),(ABS(CM37-$F37)+ABS(CN37-$G37)&lt;=1)*1,""))),"")</f>
        <v/>
      </c>
      <c r="CT37" s="273"/>
      <c r="CV37" s="238">
        <f t="shared" si="7"/>
        <v>23</v>
      </c>
      <c r="CW37" s="239" t="str">
        <f t="shared" si="496"/>
        <v>Ecuador</v>
      </c>
      <c r="CX37" s="240">
        <f t="shared" si="47"/>
        <v>82</v>
      </c>
      <c r="CY37" s="239" t="str">
        <f t="shared" si="497"/>
        <v>Curaçao</v>
      </c>
      <c r="CZ37" s="275"/>
      <c r="DA37" s="275"/>
      <c r="DB37" s="271"/>
      <c r="DC37" s="240" t="str">
        <f t="shared" si="498"/>
        <v/>
      </c>
      <c r="DD37" s="240" t="str">
        <f>IF((DC37&lt;&gt;""),IF(OR($F37&lt;&gt;$G37,PrSettings!$M$4="●"),(($F37-$G37)=(CZ37-DA37))*1,0),"")</f>
        <v/>
      </c>
      <c r="DE37" s="240" t="str">
        <f t="shared" si="499"/>
        <v/>
      </c>
      <c r="DF37" s="240" t="str">
        <f>IF(DC37&lt;&gt;"",IF(ABS($F37-$G37)&gt;=PrSettings!$M$7,(ABS($F37-$G37-CZ37+DA37)&lt;=1)*1,IF(AND(DC37,$F37=$G37,$F37&gt;=PrSettings!$M$6),(ABS(CZ37-$F37)&lt;=1)*1,IF(AND(DC37,$F37+$G37&gt;=PrSettings!$M$8),(ABS(CZ37-$F37)+ABS(DA37-$G37)&lt;=1)*1,""))),"")</f>
        <v/>
      </c>
      <c r="DG37" s="273"/>
      <c r="DI37" s="238">
        <f t="shared" si="8"/>
        <v>23</v>
      </c>
      <c r="DJ37" s="239" t="str">
        <f t="shared" si="500"/>
        <v>Ecuador</v>
      </c>
      <c r="DK37" s="240">
        <f t="shared" si="50"/>
        <v>82</v>
      </c>
      <c r="DL37" s="239" t="str">
        <f t="shared" si="501"/>
        <v>Curaçao</v>
      </c>
      <c r="DM37" s="275"/>
      <c r="DN37" s="275"/>
      <c r="DO37" s="271"/>
      <c r="DP37" s="240" t="str">
        <f t="shared" si="502"/>
        <v/>
      </c>
      <c r="DQ37" s="240" t="str">
        <f>IF((DP37&lt;&gt;""),IF(OR($F37&lt;&gt;$G37,PrSettings!$M$4="●"),(($F37-$G37)=(DM37-DN37))*1,0),"")</f>
        <v/>
      </c>
      <c r="DR37" s="240" t="str">
        <f t="shared" si="503"/>
        <v/>
      </c>
      <c r="DS37" s="240" t="str">
        <f>IF(DP37&lt;&gt;"",IF(ABS($F37-$G37)&gt;=PrSettings!$M$7,(ABS($F37-$G37-DM37+DN37)&lt;=1)*1,IF(AND(DP37,$F37=$G37,$F37&gt;=PrSettings!$M$6),(ABS(DM37-$F37)&lt;=1)*1,IF(AND(DP37,$F37+$G37&gt;=PrSettings!$M$8),(ABS(DM37-$F37)+ABS(DN37-$G37)&lt;=1)*1,""))),"")</f>
        <v/>
      </c>
      <c r="DT37" s="273"/>
      <c r="DV37" s="238">
        <f t="shared" si="9"/>
        <v>23</v>
      </c>
      <c r="DW37" s="239" t="str">
        <f t="shared" si="504"/>
        <v>Ecuador</v>
      </c>
      <c r="DX37" s="240">
        <f t="shared" si="53"/>
        <v>82</v>
      </c>
      <c r="DY37" s="239" t="str">
        <f t="shared" si="505"/>
        <v>Curaçao</v>
      </c>
      <c r="DZ37" s="275"/>
      <c r="EA37" s="275"/>
      <c r="EB37" s="271"/>
      <c r="EC37" s="240" t="str">
        <f t="shared" si="506"/>
        <v/>
      </c>
      <c r="ED37" s="240" t="str">
        <f>IF((EC37&lt;&gt;""),IF(OR($F37&lt;&gt;$G37,PrSettings!$M$4="●"),(($F37-$G37)=(DZ37-EA37))*1,0),"")</f>
        <v/>
      </c>
      <c r="EE37" s="240" t="str">
        <f t="shared" si="507"/>
        <v/>
      </c>
      <c r="EF37" s="240" t="str">
        <f>IF(EC37&lt;&gt;"",IF(ABS($F37-$G37)&gt;=PrSettings!$M$7,(ABS($F37-$G37-DZ37+EA37)&lt;=1)*1,IF(AND(EC37,$F37=$G37,$F37&gt;=PrSettings!$M$6),(ABS(DZ37-$F37)&lt;=1)*1,IF(AND(EC37,$F37+$G37&gt;=PrSettings!$M$8),(ABS(DZ37-$F37)+ABS(EA37-$G37)&lt;=1)*1,""))),"")</f>
        <v/>
      </c>
      <c r="EG37" s="273"/>
      <c r="EI37" s="238">
        <f t="shared" si="10"/>
        <v>23</v>
      </c>
      <c r="EJ37" s="239" t="str">
        <f t="shared" si="508"/>
        <v>Ecuador</v>
      </c>
      <c r="EK37" s="240">
        <f t="shared" si="56"/>
        <v>82</v>
      </c>
      <c r="EL37" s="239" t="str">
        <f t="shared" si="509"/>
        <v>Curaçao</v>
      </c>
      <c r="EM37" s="275"/>
      <c r="EN37" s="275"/>
      <c r="EO37" s="271"/>
      <c r="EP37" s="240" t="str">
        <f t="shared" si="510"/>
        <v/>
      </c>
      <c r="EQ37" s="240" t="str">
        <f>IF((EP37&lt;&gt;""),IF(OR($F37&lt;&gt;$G37,PrSettings!$M$4="●"),(($F37-$G37)=(EM37-EN37))*1,0),"")</f>
        <v/>
      </c>
      <c r="ER37" s="240" t="str">
        <f t="shared" si="511"/>
        <v/>
      </c>
      <c r="ES37" s="240" t="str">
        <f>IF(EP37&lt;&gt;"",IF(ABS($F37-$G37)&gt;=PrSettings!$M$7,(ABS($F37-$G37-EM37+EN37)&lt;=1)*1,IF(AND(EP37,$F37=$G37,$F37&gt;=PrSettings!$M$6),(ABS(EM37-$F37)&lt;=1)*1,IF(AND(EP37,$F37+$G37&gt;=PrSettings!$M$8),(ABS(EM37-$F37)+ABS(EN37-$G37)&lt;=1)*1,""))),"")</f>
        <v/>
      </c>
      <c r="ET37" s="273"/>
      <c r="EV37" s="238">
        <f t="shared" si="11"/>
        <v>23</v>
      </c>
      <c r="EW37" s="239" t="str">
        <f t="shared" si="512"/>
        <v>Ecuador</v>
      </c>
      <c r="EX37" s="240">
        <f t="shared" si="59"/>
        <v>82</v>
      </c>
      <c r="EY37" s="239" t="str">
        <f t="shared" si="513"/>
        <v>Curaçao</v>
      </c>
      <c r="EZ37" s="275"/>
      <c r="FA37" s="275"/>
      <c r="FB37" s="271"/>
      <c r="FC37" s="240" t="str">
        <f t="shared" si="514"/>
        <v/>
      </c>
      <c r="FD37" s="240" t="str">
        <f>IF((FC37&lt;&gt;""),IF(OR($F37&lt;&gt;$G37,PrSettings!$M$4="●"),(($F37-$G37)=(EZ37-FA37))*1,0),"")</f>
        <v/>
      </c>
      <c r="FE37" s="240" t="str">
        <f t="shared" si="515"/>
        <v/>
      </c>
      <c r="FF37" s="240" t="str">
        <f>IF(FC37&lt;&gt;"",IF(ABS($F37-$G37)&gt;=PrSettings!$M$7,(ABS($F37-$G37-EZ37+FA37)&lt;=1)*1,IF(AND(FC37,$F37=$G37,$F37&gt;=PrSettings!$M$6),(ABS(EZ37-$F37)&lt;=1)*1,IF(AND(FC37,$F37+$G37&gt;=PrSettings!$M$8),(ABS(EZ37-$F37)+ABS(FA37-$G37)&lt;=1)*1,""))),"")</f>
        <v/>
      </c>
      <c r="FG37" s="273"/>
      <c r="FI37" s="238">
        <f t="shared" si="12"/>
        <v>23</v>
      </c>
      <c r="FJ37" s="239" t="str">
        <f t="shared" si="516"/>
        <v>Ecuador</v>
      </c>
      <c r="FK37" s="240">
        <f t="shared" si="62"/>
        <v>82</v>
      </c>
      <c r="FL37" s="239" t="str">
        <f t="shared" si="517"/>
        <v>Curaçao</v>
      </c>
      <c r="FM37" s="275"/>
      <c r="FN37" s="275"/>
      <c r="FO37" s="271"/>
      <c r="FP37" s="240" t="str">
        <f t="shared" si="518"/>
        <v/>
      </c>
      <c r="FQ37" s="240" t="str">
        <f>IF((FP37&lt;&gt;""),IF(OR($F37&lt;&gt;$G37,PrSettings!$M$4="●"),(($F37-$G37)=(FM37-FN37))*1,0),"")</f>
        <v/>
      </c>
      <c r="FR37" s="240" t="str">
        <f t="shared" si="519"/>
        <v/>
      </c>
      <c r="FS37" s="240" t="str">
        <f>IF(FP37&lt;&gt;"",IF(ABS($F37-$G37)&gt;=PrSettings!$M$7,(ABS($F37-$G37-FM37+FN37)&lt;=1)*1,IF(AND(FP37,$F37=$G37,$F37&gt;=PrSettings!$M$6),(ABS(FM37-$F37)&lt;=1)*1,IF(AND(FP37,$F37+$G37&gt;=PrSettings!$M$8),(ABS(FM37-$F37)+ABS(FN37-$G37)&lt;=1)*1,""))),"")</f>
        <v/>
      </c>
      <c r="FT37" s="273"/>
      <c r="FV37" s="238">
        <f t="shared" si="13"/>
        <v>23</v>
      </c>
      <c r="FW37" s="239" t="str">
        <f t="shared" si="520"/>
        <v>Ecuador</v>
      </c>
      <c r="FX37" s="240">
        <f t="shared" si="65"/>
        <v>82</v>
      </c>
      <c r="FY37" s="239" t="str">
        <f t="shared" si="521"/>
        <v>Curaçao</v>
      </c>
      <c r="FZ37" s="275"/>
      <c r="GA37" s="275"/>
      <c r="GB37" s="271"/>
      <c r="GC37" s="240" t="str">
        <f t="shared" si="522"/>
        <v/>
      </c>
      <c r="GD37" s="240" t="str">
        <f>IF((GC37&lt;&gt;""),IF(OR($F37&lt;&gt;$G37,PrSettings!$M$4="●"),(($F37-$G37)=(FZ37-GA37))*1,0),"")</f>
        <v/>
      </c>
      <c r="GE37" s="240" t="str">
        <f t="shared" si="523"/>
        <v/>
      </c>
      <c r="GF37" s="240" t="str">
        <f>IF(GC37&lt;&gt;"",IF(ABS($F37-$G37)&gt;=PrSettings!$M$7,(ABS($F37-$G37-FZ37+GA37)&lt;=1)*1,IF(AND(GC37,$F37=$G37,$F37&gt;=PrSettings!$M$6),(ABS(FZ37-$F37)&lt;=1)*1,IF(AND(GC37,$F37+$G37&gt;=PrSettings!$M$8),(ABS(FZ37-$F37)+ABS(GA37-$G37)&lt;=1)*1,""))),"")</f>
        <v/>
      </c>
      <c r="GG37" s="273"/>
      <c r="GI37" s="238">
        <f t="shared" si="14"/>
        <v>23</v>
      </c>
      <c r="GJ37" s="239" t="str">
        <f t="shared" si="524"/>
        <v>Ecuador</v>
      </c>
      <c r="GK37" s="240">
        <f t="shared" si="68"/>
        <v>82</v>
      </c>
      <c r="GL37" s="239" t="str">
        <f t="shared" si="525"/>
        <v>Curaçao</v>
      </c>
      <c r="GM37" s="275"/>
      <c r="GN37" s="275"/>
      <c r="GO37" s="271"/>
      <c r="GP37" s="240" t="str">
        <f t="shared" si="526"/>
        <v/>
      </c>
      <c r="GQ37" s="240" t="str">
        <f>IF((GP37&lt;&gt;""),IF(OR($F37&lt;&gt;$G37,PrSettings!$M$4="●"),(($F37-$G37)=(GM37-GN37))*1,0),"")</f>
        <v/>
      </c>
      <c r="GR37" s="240" t="str">
        <f t="shared" si="527"/>
        <v/>
      </c>
      <c r="GS37" s="240" t="str">
        <f>IF(GP37&lt;&gt;"",IF(ABS($F37-$G37)&gt;=PrSettings!$M$7,(ABS($F37-$G37-GM37+GN37)&lt;=1)*1,IF(AND(GP37,$F37=$G37,$F37&gt;=PrSettings!$M$6),(ABS(GM37-$F37)&lt;=1)*1,IF(AND(GP37,$F37+$G37&gt;=PrSettings!$M$8),(ABS(GM37-$F37)+ABS(GN37-$G37)&lt;=1)*1,""))),"")</f>
        <v/>
      </c>
      <c r="GT37" s="273"/>
      <c r="GV37" s="238">
        <f t="shared" si="15"/>
        <v>23</v>
      </c>
      <c r="GW37" s="239" t="str">
        <f t="shared" si="528"/>
        <v>Ecuador</v>
      </c>
      <c r="GX37" s="240">
        <f t="shared" si="71"/>
        <v>82</v>
      </c>
      <c r="GY37" s="239" t="str">
        <f t="shared" si="529"/>
        <v>Curaçao</v>
      </c>
      <c r="GZ37" s="275"/>
      <c r="HA37" s="275"/>
      <c r="HB37" s="271"/>
      <c r="HC37" s="240" t="str">
        <f t="shared" si="530"/>
        <v/>
      </c>
      <c r="HD37" s="240" t="str">
        <f>IF((HC37&lt;&gt;""),IF(OR($F37&lt;&gt;$G37,PrSettings!$M$4="●"),(($F37-$G37)=(GZ37-HA37))*1,0),"")</f>
        <v/>
      </c>
      <c r="HE37" s="240" t="str">
        <f t="shared" si="531"/>
        <v/>
      </c>
      <c r="HF37" s="240" t="str">
        <f>IF(HC37&lt;&gt;"",IF(ABS($F37-$G37)&gt;=PrSettings!$M$7,(ABS($F37-$G37-GZ37+HA37)&lt;=1)*1,IF(AND(HC37,$F37=$G37,$F37&gt;=PrSettings!$M$6),(ABS(GZ37-$F37)&lt;=1)*1,IF(AND(HC37,$F37+$G37&gt;=PrSettings!$M$8),(ABS(GZ37-$F37)+ABS(HA37-$G37)&lt;=1)*1,""))),"")</f>
        <v/>
      </c>
      <c r="HG37" s="273"/>
      <c r="HI37" s="238">
        <f t="shared" si="16"/>
        <v>23</v>
      </c>
      <c r="HJ37" s="239" t="str">
        <f t="shared" si="532"/>
        <v>Ecuador</v>
      </c>
      <c r="HK37" s="240">
        <f t="shared" si="74"/>
        <v>82</v>
      </c>
      <c r="HL37" s="239" t="str">
        <f t="shared" si="533"/>
        <v>Curaçao</v>
      </c>
      <c r="HM37" s="275"/>
      <c r="HN37" s="275"/>
      <c r="HO37" s="271"/>
      <c r="HP37" s="240" t="str">
        <f t="shared" si="534"/>
        <v/>
      </c>
      <c r="HQ37" s="240" t="str">
        <f>IF((HP37&lt;&gt;""),IF(OR($F37&lt;&gt;$G37,PrSettings!$M$4="●"),(($F37-$G37)=(HM37-HN37))*1,0),"")</f>
        <v/>
      </c>
      <c r="HR37" s="240" t="str">
        <f t="shared" si="535"/>
        <v/>
      </c>
      <c r="HS37" s="240" t="str">
        <f>IF(HP37&lt;&gt;"",IF(ABS($F37-$G37)&gt;=PrSettings!$M$7,(ABS($F37-$G37-HM37+HN37)&lt;=1)*1,IF(AND(HP37,$F37=$G37,$F37&gt;=PrSettings!$M$6),(ABS(HM37-$F37)&lt;=1)*1,IF(AND(HP37,$F37+$G37&gt;=PrSettings!$M$8),(ABS(HM37-$F37)+ABS(HN37-$G37)&lt;=1)*1,""))),"")</f>
        <v/>
      </c>
      <c r="HT37" s="273"/>
      <c r="HV37" s="238">
        <f t="shared" si="17"/>
        <v>23</v>
      </c>
      <c r="HW37" s="239" t="str">
        <f t="shared" si="536"/>
        <v>Ecuador</v>
      </c>
      <c r="HX37" s="240">
        <f t="shared" si="77"/>
        <v>82</v>
      </c>
      <c r="HY37" s="239" t="str">
        <f t="shared" si="537"/>
        <v>Curaçao</v>
      </c>
      <c r="HZ37" s="275"/>
      <c r="IA37" s="275"/>
      <c r="IB37" s="271"/>
      <c r="IC37" s="240" t="str">
        <f t="shared" si="538"/>
        <v/>
      </c>
      <c r="ID37" s="240" t="str">
        <f>IF((IC37&lt;&gt;""),IF(OR($F37&lt;&gt;$G37,PrSettings!$M$4="●"),(($F37-$G37)=(HZ37-IA37))*1,0),"")</f>
        <v/>
      </c>
      <c r="IE37" s="240" t="str">
        <f t="shared" si="539"/>
        <v/>
      </c>
      <c r="IF37" s="240" t="str">
        <f>IF(IC37&lt;&gt;"",IF(ABS($F37-$G37)&gt;=PrSettings!$M$7,(ABS($F37-$G37-HZ37+IA37)&lt;=1)*1,IF(AND(IC37,$F37=$G37,$F37&gt;=PrSettings!$M$6),(ABS(HZ37-$F37)&lt;=1)*1,IF(AND(IC37,$F37+$G37&gt;=PrSettings!$M$8),(ABS(HZ37-$F37)+ABS(IA37-$G37)&lt;=1)*1,""))),"")</f>
        <v/>
      </c>
      <c r="IG37" s="273"/>
      <c r="II37" s="238">
        <f t="shared" si="18"/>
        <v>23</v>
      </c>
      <c r="IJ37" s="239" t="str">
        <f t="shared" si="540"/>
        <v>Ecuador</v>
      </c>
      <c r="IK37" s="240">
        <f t="shared" si="80"/>
        <v>82</v>
      </c>
      <c r="IL37" s="239" t="str">
        <f t="shared" si="541"/>
        <v>Curaçao</v>
      </c>
      <c r="IM37" s="275"/>
      <c r="IN37" s="275"/>
      <c r="IO37" s="271"/>
      <c r="IP37" s="240" t="str">
        <f t="shared" si="542"/>
        <v/>
      </c>
      <c r="IQ37" s="240" t="str">
        <f>IF((IP37&lt;&gt;""),IF(OR($F37&lt;&gt;$G37,PrSettings!$M$4="●"),(($F37-$G37)=(IM37-IN37))*1,0),"")</f>
        <v/>
      </c>
      <c r="IR37" s="240" t="str">
        <f t="shared" si="543"/>
        <v/>
      </c>
      <c r="IS37" s="240" t="str">
        <f>IF(IP37&lt;&gt;"",IF(ABS($F37-$G37)&gt;=PrSettings!$M$7,(ABS($F37-$G37-IM37+IN37)&lt;=1)*1,IF(AND(IP37,$F37=$G37,$F37&gt;=PrSettings!$M$6),(ABS(IM37-$F37)&lt;=1)*1,IF(AND(IP37,$F37+$G37&gt;=PrSettings!$M$8),(ABS(IM37-$F37)+ABS(IN37-$G37)&lt;=1)*1,""))),"")</f>
        <v/>
      </c>
      <c r="IT37" s="273"/>
      <c r="IV37" s="238">
        <f t="shared" si="19"/>
        <v>23</v>
      </c>
      <c r="IW37" s="239" t="str">
        <f t="shared" si="544"/>
        <v>Ecuador</v>
      </c>
      <c r="IX37" s="240">
        <f t="shared" si="83"/>
        <v>82</v>
      </c>
      <c r="IY37" s="239" t="str">
        <f t="shared" si="545"/>
        <v>Curaçao</v>
      </c>
      <c r="IZ37" s="275"/>
      <c r="JA37" s="275"/>
      <c r="JB37" s="271"/>
      <c r="JC37" s="240" t="str">
        <f t="shared" si="546"/>
        <v/>
      </c>
      <c r="JD37" s="240" t="str">
        <f>IF((JC37&lt;&gt;""),IF(OR($F37&lt;&gt;$G37,PrSettings!$M$4="●"),(($F37-$G37)=(IZ37-JA37))*1,0),"")</f>
        <v/>
      </c>
      <c r="JE37" s="240" t="str">
        <f t="shared" si="547"/>
        <v/>
      </c>
      <c r="JF37" s="240" t="str">
        <f>IF(JC37&lt;&gt;"",IF(ABS($F37-$G37)&gt;=PrSettings!$M$7,(ABS($F37-$G37-IZ37+JA37)&lt;=1)*1,IF(AND(JC37,$F37=$G37,$F37&gt;=PrSettings!$M$6),(ABS(IZ37-$F37)&lt;=1)*1,IF(AND(JC37,$F37+$G37&gt;=PrSettings!$M$8),(ABS(IZ37-$F37)+ABS(JA37-$G37)&lt;=1)*1,""))),"")</f>
        <v/>
      </c>
      <c r="JG37" s="273"/>
      <c r="JI37" s="238">
        <f t="shared" si="20"/>
        <v>23</v>
      </c>
      <c r="JJ37" s="239" t="str">
        <f t="shared" si="548"/>
        <v>Ecuador</v>
      </c>
      <c r="JK37" s="240">
        <f t="shared" si="86"/>
        <v>82</v>
      </c>
      <c r="JL37" s="239" t="str">
        <f t="shared" si="549"/>
        <v>Curaçao</v>
      </c>
      <c r="JM37" s="275"/>
      <c r="JN37" s="275"/>
      <c r="JO37" s="271"/>
      <c r="JP37" s="240" t="str">
        <f t="shared" si="550"/>
        <v/>
      </c>
      <c r="JQ37" s="240" t="str">
        <f>IF((JP37&lt;&gt;""),IF(OR($F37&lt;&gt;$G37,PrSettings!$M$4="●"),(($F37-$G37)=(JM37-JN37))*1,0),"")</f>
        <v/>
      </c>
      <c r="JR37" s="240" t="str">
        <f t="shared" si="551"/>
        <v/>
      </c>
      <c r="JS37" s="240" t="str">
        <f>IF(JP37&lt;&gt;"",IF(ABS($F37-$G37)&gt;=PrSettings!$M$7,(ABS($F37-$G37-JM37+JN37)&lt;=1)*1,IF(AND(JP37,$F37=$G37,$F37&gt;=PrSettings!$M$6),(ABS(JM37-$F37)&lt;=1)*1,IF(AND(JP37,$F37+$G37&gt;=PrSettings!$M$8),(ABS(JM37-$F37)+ABS(JN37-$G37)&lt;=1)*1,""))),"")</f>
        <v/>
      </c>
      <c r="JT37" s="273"/>
      <c r="JV37" s="238">
        <f t="shared" si="21"/>
        <v>23</v>
      </c>
      <c r="JW37" s="239" t="str">
        <f t="shared" si="552"/>
        <v>Ecuador</v>
      </c>
      <c r="JX37" s="240">
        <f t="shared" si="89"/>
        <v>82</v>
      </c>
      <c r="JY37" s="239" t="str">
        <f t="shared" si="553"/>
        <v>Curaçao</v>
      </c>
      <c r="JZ37" s="275"/>
      <c r="KA37" s="275"/>
      <c r="KB37" s="271"/>
      <c r="KC37" s="240" t="str">
        <f t="shared" si="554"/>
        <v/>
      </c>
      <c r="KD37" s="240" t="str">
        <f>IF((KC37&lt;&gt;""),IF(OR($F37&lt;&gt;$G37,PrSettings!$M$4="●"),(($F37-$G37)=(JZ37-KA37))*1,0),"")</f>
        <v/>
      </c>
      <c r="KE37" s="240" t="str">
        <f t="shared" si="555"/>
        <v/>
      </c>
      <c r="KF37" s="240" t="str">
        <f>IF(KC37&lt;&gt;"",IF(ABS($F37-$G37)&gt;=PrSettings!$M$7,(ABS($F37-$G37-JZ37+KA37)&lt;=1)*1,IF(AND(KC37,$F37=$G37,$F37&gt;=PrSettings!$M$6),(ABS(JZ37-$F37)&lt;=1)*1,IF(AND(KC37,$F37+$G37&gt;=PrSettings!$M$8),(ABS(JZ37-$F37)+ABS(KA37-$G37)&lt;=1)*1,""))),"")</f>
        <v/>
      </c>
      <c r="KG37" s="273"/>
      <c r="KI37" s="238">
        <f t="shared" si="22"/>
        <v>23</v>
      </c>
      <c r="KJ37" s="239" t="str">
        <f t="shared" si="556"/>
        <v>Ecuador</v>
      </c>
      <c r="KK37" s="240">
        <f t="shared" si="92"/>
        <v>82</v>
      </c>
      <c r="KL37" s="239" t="str">
        <f t="shared" si="557"/>
        <v>Curaçao</v>
      </c>
      <c r="KM37" s="275"/>
      <c r="KN37" s="275"/>
      <c r="KO37" s="271"/>
      <c r="KP37" s="240" t="str">
        <f t="shared" si="558"/>
        <v/>
      </c>
      <c r="KQ37" s="240" t="str">
        <f>IF((KP37&lt;&gt;""),IF(OR($F37&lt;&gt;$G37,PrSettings!$M$4="●"),(($F37-$G37)=(KM37-KN37))*1,0),"")</f>
        <v/>
      </c>
      <c r="KR37" s="240" t="str">
        <f t="shared" si="559"/>
        <v/>
      </c>
      <c r="KS37" s="240" t="str">
        <f>IF(KP37&lt;&gt;"",IF(ABS($F37-$G37)&gt;=PrSettings!$M$7,(ABS($F37-$G37-KM37+KN37)&lt;=1)*1,IF(AND(KP37,$F37=$G37,$F37&gt;=PrSettings!$M$6),(ABS(KM37-$F37)&lt;=1)*1,IF(AND(KP37,$F37+$G37&gt;=PrSettings!$M$8),(ABS(KM37-$F37)+ABS(KN37-$G37)&lt;=1)*1,""))),"")</f>
        <v/>
      </c>
      <c r="KT37" s="273"/>
      <c r="KV37" s="238">
        <f t="shared" si="23"/>
        <v>23</v>
      </c>
      <c r="KW37" s="239" t="str">
        <f t="shared" si="560"/>
        <v>Ecuador</v>
      </c>
      <c r="KX37" s="240">
        <f t="shared" si="95"/>
        <v>82</v>
      </c>
      <c r="KY37" s="239" t="str">
        <f t="shared" si="561"/>
        <v>Curaçao</v>
      </c>
      <c r="KZ37" s="275"/>
      <c r="LA37" s="275"/>
      <c r="LB37" s="271"/>
      <c r="LC37" s="240" t="str">
        <f t="shared" si="562"/>
        <v/>
      </c>
      <c r="LD37" s="240" t="str">
        <f>IF((LC37&lt;&gt;""),IF(OR($F37&lt;&gt;$G37,PrSettings!$M$4="●"),(($F37-$G37)=(KZ37-LA37))*1,0),"")</f>
        <v/>
      </c>
      <c r="LE37" s="240" t="str">
        <f t="shared" si="563"/>
        <v/>
      </c>
      <c r="LF37" s="240" t="str">
        <f>IF(LC37&lt;&gt;"",IF(ABS($F37-$G37)&gt;=PrSettings!$M$7,(ABS($F37-$G37-KZ37+LA37)&lt;=1)*1,IF(AND(LC37,$F37=$G37,$F37&gt;=PrSettings!$M$6),(ABS(KZ37-$F37)&lt;=1)*1,IF(AND(LC37,$F37+$G37&gt;=PrSettings!$M$8),(ABS(KZ37-$F37)+ABS(LA37-$G37)&lt;=1)*1,""))),"")</f>
        <v/>
      </c>
      <c r="LG37" s="273"/>
      <c r="LI37" s="238">
        <f t="shared" si="24"/>
        <v>23</v>
      </c>
      <c r="LJ37" s="239" t="str">
        <f t="shared" si="564"/>
        <v>Ecuador</v>
      </c>
      <c r="LK37" s="240">
        <f t="shared" si="98"/>
        <v>82</v>
      </c>
      <c r="LL37" s="239" t="str">
        <f t="shared" si="565"/>
        <v>Curaçao</v>
      </c>
      <c r="LM37" s="275"/>
      <c r="LN37" s="275"/>
      <c r="LO37" s="271"/>
      <c r="LP37" s="240" t="str">
        <f t="shared" si="566"/>
        <v/>
      </c>
      <c r="LQ37" s="240" t="str">
        <f>IF((LP37&lt;&gt;""),IF(OR($F37&lt;&gt;$G37,PrSettings!$M$4="●"),(($F37-$G37)=(LM37-LN37))*1,0),"")</f>
        <v/>
      </c>
      <c r="LR37" s="240" t="str">
        <f t="shared" si="567"/>
        <v/>
      </c>
      <c r="LS37" s="240" t="str">
        <f>IF(LP37&lt;&gt;"",IF(ABS($F37-$G37)&gt;=PrSettings!$M$7,(ABS($F37-$G37-LM37+LN37)&lt;=1)*1,IF(AND(LP37,$F37=$G37,$F37&gt;=PrSettings!$M$6),(ABS(LM37-$F37)&lt;=1)*1,IF(AND(LP37,$F37+$G37&gt;=PrSettings!$M$8),(ABS(LM37-$F37)+ABS(LN37-$G37)&lt;=1)*1,""))),"")</f>
        <v/>
      </c>
      <c r="LT37" s="273"/>
      <c r="LV37" s="238">
        <f t="shared" si="25"/>
        <v>23</v>
      </c>
      <c r="LW37" s="239" t="str">
        <f t="shared" si="568"/>
        <v>Ecuador</v>
      </c>
      <c r="LX37" s="240">
        <f t="shared" si="101"/>
        <v>82</v>
      </c>
      <c r="LY37" s="239" t="str">
        <f t="shared" si="569"/>
        <v>Curaçao</v>
      </c>
      <c r="LZ37" s="275"/>
      <c r="MA37" s="275"/>
      <c r="MB37" s="271"/>
      <c r="MC37" s="240" t="str">
        <f t="shared" si="570"/>
        <v/>
      </c>
      <c r="MD37" s="240" t="str">
        <f>IF((MC37&lt;&gt;""),IF(OR($F37&lt;&gt;$G37,PrSettings!$M$4="●"),(($F37-$G37)=(LZ37-MA37))*1,0),"")</f>
        <v/>
      </c>
      <c r="ME37" s="240" t="str">
        <f t="shared" si="571"/>
        <v/>
      </c>
      <c r="MF37" s="240" t="str">
        <f>IF(MC37&lt;&gt;"",IF(ABS($F37-$G37)&gt;=PrSettings!$M$7,(ABS($F37-$G37-LZ37+MA37)&lt;=1)*1,IF(AND(MC37,$F37=$G37,$F37&gt;=PrSettings!$M$6),(ABS(LZ37-$F37)&lt;=1)*1,IF(AND(MC37,$F37+$G37&gt;=PrSettings!$M$8),(ABS(LZ37-$F37)+ABS(MA37-$G37)&lt;=1)*1,""))),"")</f>
        <v/>
      </c>
      <c r="MG37" s="273"/>
    </row>
    <row r="38" spans="1:345" x14ac:dyDescent="0.25">
      <c r="B38" s="238">
        <f>INDEX(Groups!$C$7:$C$65,MATCH(C38,Groups!$D$7:$D$65,0))</f>
        <v>82</v>
      </c>
      <c r="C38" s="239" t="str">
        <f>CalcE!$P$26</f>
        <v>Curaçao</v>
      </c>
      <c r="D38" s="240">
        <f>INDEX(Groups!$C$7:$C$65,MATCH(E38,Groups!$D$7:$D$65,0))</f>
        <v>34</v>
      </c>
      <c r="E38" s="239" t="str">
        <f>CalcE!$Q$26</f>
        <v>Ivory Coast</v>
      </c>
      <c r="F38" s="241" t="str">
        <f>CalcE!$R$26</f>
        <v/>
      </c>
      <c r="G38" s="242" t="str">
        <f>CalcE!$S$26</f>
        <v/>
      </c>
      <c r="I38" s="238">
        <f t="shared" si="0"/>
        <v>82</v>
      </c>
      <c r="J38" s="239" t="str">
        <f t="shared" si="468"/>
        <v>Curaçao</v>
      </c>
      <c r="K38" s="240">
        <f t="shared" si="26"/>
        <v>34</v>
      </c>
      <c r="L38" s="239" t="str">
        <f t="shared" si="469"/>
        <v>Ivory Coast</v>
      </c>
      <c r="M38" s="275"/>
      <c r="N38" s="275"/>
      <c r="O38" s="271"/>
      <c r="P38" s="240" t="str">
        <f t="shared" si="470"/>
        <v/>
      </c>
      <c r="Q38" s="240" t="str">
        <f>IF((P38&lt;&gt;""),IF(OR($F38&lt;&gt;$G38,PrSettings!$M$4="●"),(($F38-$G38)=(M38-N38))*1,0),"")</f>
        <v/>
      </c>
      <c r="R38" s="240" t="str">
        <f t="shared" si="471"/>
        <v/>
      </c>
      <c r="S38" s="240" t="str">
        <f>IF(P38&lt;&gt;"",IF(ABS($F38-$G38)&gt;=PrSettings!$M$7,(ABS($F38-$G38-M38+N38)&lt;=1)*1,IF(AND(P38,$F38=$G38,$F38&gt;=PrSettings!$M$6),(ABS(M38-$F38)&lt;=1)*1,IF(AND(P38,$F38+$G38&gt;=PrSettings!$M$8),(ABS(M38-$F38)+ABS(N38-$G38)&lt;=1)*1,""))),"")</f>
        <v/>
      </c>
      <c r="T38" s="273"/>
      <c r="V38" s="238">
        <f t="shared" si="1"/>
        <v>82</v>
      </c>
      <c r="W38" s="239" t="str">
        <f t="shared" si="472"/>
        <v>Curaçao</v>
      </c>
      <c r="X38" s="240">
        <f t="shared" si="29"/>
        <v>34</v>
      </c>
      <c r="Y38" s="239" t="str">
        <f t="shared" si="473"/>
        <v>Ivory Coast</v>
      </c>
      <c r="Z38" s="275"/>
      <c r="AA38" s="275"/>
      <c r="AB38" s="271"/>
      <c r="AC38" s="240" t="str">
        <f t="shared" si="474"/>
        <v/>
      </c>
      <c r="AD38" s="240" t="str">
        <f>IF((AC38&lt;&gt;""),IF(OR($F38&lt;&gt;$G38,PrSettings!$M$4="●"),(($F38-$G38)=(Z38-AA38))*1,0),"")</f>
        <v/>
      </c>
      <c r="AE38" s="240" t="str">
        <f t="shared" si="475"/>
        <v/>
      </c>
      <c r="AF38" s="240" t="str">
        <f>IF(AC38&lt;&gt;"",IF(ABS($F38-$G38)&gt;=PrSettings!$M$7,(ABS($F38-$G38-Z38+AA38)&lt;=1)*1,IF(AND(AC38,$F38=$G38,$F38&gt;=PrSettings!$M$6),(ABS(Z38-$F38)&lt;=1)*1,IF(AND(AC38,$F38+$G38&gt;=PrSettings!$M$8),(ABS(Z38-$F38)+ABS(AA38-$G38)&lt;=1)*1,""))),"")</f>
        <v/>
      </c>
      <c r="AG38" s="273"/>
      <c r="AI38" s="238">
        <f t="shared" si="2"/>
        <v>82</v>
      </c>
      <c r="AJ38" s="239" t="str">
        <f t="shared" si="476"/>
        <v>Curaçao</v>
      </c>
      <c r="AK38" s="240">
        <f t="shared" si="32"/>
        <v>34</v>
      </c>
      <c r="AL38" s="239" t="str">
        <f t="shared" si="477"/>
        <v>Ivory Coast</v>
      </c>
      <c r="AM38" s="275"/>
      <c r="AN38" s="275"/>
      <c r="AO38" s="271"/>
      <c r="AP38" s="240" t="str">
        <f t="shared" si="478"/>
        <v/>
      </c>
      <c r="AQ38" s="240" t="str">
        <f>IF((AP38&lt;&gt;""),IF(OR($F38&lt;&gt;$G38,PrSettings!$M$4="●"),(($F38-$G38)=(AM38-AN38))*1,0),"")</f>
        <v/>
      </c>
      <c r="AR38" s="240" t="str">
        <f t="shared" si="479"/>
        <v/>
      </c>
      <c r="AS38" s="240" t="str">
        <f>IF(AP38&lt;&gt;"",IF(ABS($F38-$G38)&gt;=PrSettings!$M$7,(ABS($F38-$G38-AM38+AN38)&lt;=1)*1,IF(AND(AP38,$F38=$G38,$F38&gt;=PrSettings!$M$6),(ABS(AM38-$F38)&lt;=1)*1,IF(AND(AP38,$F38+$G38&gt;=PrSettings!$M$8),(ABS(AM38-$F38)+ABS(AN38-$G38)&lt;=1)*1,""))),"")</f>
        <v/>
      </c>
      <c r="AT38" s="273"/>
      <c r="AV38" s="238">
        <f t="shared" si="3"/>
        <v>82</v>
      </c>
      <c r="AW38" s="239" t="str">
        <f t="shared" si="480"/>
        <v>Curaçao</v>
      </c>
      <c r="AX38" s="240">
        <f t="shared" si="35"/>
        <v>34</v>
      </c>
      <c r="AY38" s="239" t="str">
        <f t="shared" si="481"/>
        <v>Ivory Coast</v>
      </c>
      <c r="AZ38" s="275"/>
      <c r="BA38" s="275"/>
      <c r="BB38" s="271"/>
      <c r="BC38" s="240" t="str">
        <f t="shared" si="482"/>
        <v/>
      </c>
      <c r="BD38" s="240" t="str">
        <f>IF((BC38&lt;&gt;""),IF(OR($F38&lt;&gt;$G38,PrSettings!$M$4="●"),(($F38-$G38)=(AZ38-BA38))*1,0),"")</f>
        <v/>
      </c>
      <c r="BE38" s="240" t="str">
        <f t="shared" si="483"/>
        <v/>
      </c>
      <c r="BF38" s="240" t="str">
        <f>IF(BC38&lt;&gt;"",IF(ABS($F38-$G38)&gt;=PrSettings!$M$7,(ABS($F38-$G38-AZ38+BA38)&lt;=1)*1,IF(AND(BC38,$F38=$G38,$F38&gt;=PrSettings!$M$6),(ABS(AZ38-$F38)&lt;=1)*1,IF(AND(BC38,$F38+$G38&gt;=PrSettings!$M$8),(ABS(AZ38-$F38)+ABS(BA38-$G38)&lt;=1)*1,""))),"")</f>
        <v/>
      </c>
      <c r="BG38" s="273"/>
      <c r="BI38" s="238">
        <f t="shared" si="4"/>
        <v>82</v>
      </c>
      <c r="BJ38" s="239" t="str">
        <f t="shared" si="484"/>
        <v>Curaçao</v>
      </c>
      <c r="BK38" s="240">
        <f t="shared" si="38"/>
        <v>34</v>
      </c>
      <c r="BL38" s="239" t="str">
        <f t="shared" si="485"/>
        <v>Ivory Coast</v>
      </c>
      <c r="BM38" s="275"/>
      <c r="BN38" s="275"/>
      <c r="BO38" s="271"/>
      <c r="BP38" s="240" t="str">
        <f t="shared" si="486"/>
        <v/>
      </c>
      <c r="BQ38" s="240" t="str">
        <f>IF((BP38&lt;&gt;""),IF(OR($F38&lt;&gt;$G38,PrSettings!$M$4="●"),(($F38-$G38)=(BM38-BN38))*1,0),"")</f>
        <v/>
      </c>
      <c r="BR38" s="240" t="str">
        <f t="shared" si="487"/>
        <v/>
      </c>
      <c r="BS38" s="240" t="str">
        <f>IF(BP38&lt;&gt;"",IF(ABS($F38-$G38)&gt;=PrSettings!$M$7,(ABS($F38-$G38-BM38+BN38)&lt;=1)*1,IF(AND(BP38,$F38=$G38,$F38&gt;=PrSettings!$M$6),(ABS(BM38-$F38)&lt;=1)*1,IF(AND(BP38,$F38+$G38&gt;=PrSettings!$M$8),(ABS(BM38-$F38)+ABS(BN38-$G38)&lt;=1)*1,""))),"")</f>
        <v/>
      </c>
      <c r="BT38" s="273"/>
      <c r="BV38" s="238">
        <f t="shared" si="5"/>
        <v>82</v>
      </c>
      <c r="BW38" s="239" t="str">
        <f t="shared" si="488"/>
        <v>Curaçao</v>
      </c>
      <c r="BX38" s="240">
        <f t="shared" si="41"/>
        <v>34</v>
      </c>
      <c r="BY38" s="239" t="str">
        <f t="shared" si="489"/>
        <v>Ivory Coast</v>
      </c>
      <c r="BZ38" s="275"/>
      <c r="CA38" s="275"/>
      <c r="CB38" s="271"/>
      <c r="CC38" s="240" t="str">
        <f t="shared" si="490"/>
        <v/>
      </c>
      <c r="CD38" s="240" t="str">
        <f>IF((CC38&lt;&gt;""),IF(OR($F38&lt;&gt;$G38,PrSettings!$M$4="●"),(($F38-$G38)=(BZ38-CA38))*1,0),"")</f>
        <v/>
      </c>
      <c r="CE38" s="240" t="str">
        <f t="shared" si="491"/>
        <v/>
      </c>
      <c r="CF38" s="240" t="str">
        <f>IF(CC38&lt;&gt;"",IF(ABS($F38-$G38)&gt;=PrSettings!$M$7,(ABS($F38-$G38-BZ38+CA38)&lt;=1)*1,IF(AND(CC38,$F38=$G38,$F38&gt;=PrSettings!$M$6),(ABS(BZ38-$F38)&lt;=1)*1,IF(AND(CC38,$F38+$G38&gt;=PrSettings!$M$8),(ABS(BZ38-$F38)+ABS(CA38-$G38)&lt;=1)*1,""))),"")</f>
        <v/>
      </c>
      <c r="CG38" s="273"/>
      <c r="CI38" s="238">
        <f t="shared" si="6"/>
        <v>82</v>
      </c>
      <c r="CJ38" s="239" t="str">
        <f t="shared" si="492"/>
        <v>Curaçao</v>
      </c>
      <c r="CK38" s="240">
        <f t="shared" si="44"/>
        <v>34</v>
      </c>
      <c r="CL38" s="239" t="str">
        <f t="shared" si="493"/>
        <v>Ivory Coast</v>
      </c>
      <c r="CM38" s="275"/>
      <c r="CN38" s="275"/>
      <c r="CO38" s="271"/>
      <c r="CP38" s="240" t="str">
        <f t="shared" si="494"/>
        <v/>
      </c>
      <c r="CQ38" s="240" t="str">
        <f>IF((CP38&lt;&gt;""),IF(OR($F38&lt;&gt;$G38,PrSettings!$M$4="●"),(($F38-$G38)=(CM38-CN38))*1,0),"")</f>
        <v/>
      </c>
      <c r="CR38" s="240" t="str">
        <f t="shared" si="495"/>
        <v/>
      </c>
      <c r="CS38" s="240" t="str">
        <f>IF(CP38&lt;&gt;"",IF(ABS($F38-$G38)&gt;=PrSettings!$M$7,(ABS($F38-$G38-CM38+CN38)&lt;=1)*1,IF(AND(CP38,$F38=$G38,$F38&gt;=PrSettings!$M$6),(ABS(CM38-$F38)&lt;=1)*1,IF(AND(CP38,$F38+$G38&gt;=PrSettings!$M$8),(ABS(CM38-$F38)+ABS(CN38-$G38)&lt;=1)*1,""))),"")</f>
        <v/>
      </c>
      <c r="CT38" s="273"/>
      <c r="CV38" s="238">
        <f t="shared" si="7"/>
        <v>82</v>
      </c>
      <c r="CW38" s="239" t="str">
        <f t="shared" si="496"/>
        <v>Curaçao</v>
      </c>
      <c r="CX38" s="240">
        <f t="shared" si="47"/>
        <v>34</v>
      </c>
      <c r="CY38" s="239" t="str">
        <f t="shared" si="497"/>
        <v>Ivory Coast</v>
      </c>
      <c r="CZ38" s="275"/>
      <c r="DA38" s="275"/>
      <c r="DB38" s="271"/>
      <c r="DC38" s="240" t="str">
        <f t="shared" si="498"/>
        <v/>
      </c>
      <c r="DD38" s="240" t="str">
        <f>IF((DC38&lt;&gt;""),IF(OR($F38&lt;&gt;$G38,PrSettings!$M$4="●"),(($F38-$G38)=(CZ38-DA38))*1,0),"")</f>
        <v/>
      </c>
      <c r="DE38" s="240" t="str">
        <f t="shared" si="499"/>
        <v/>
      </c>
      <c r="DF38" s="240" t="str">
        <f>IF(DC38&lt;&gt;"",IF(ABS($F38-$G38)&gt;=PrSettings!$M$7,(ABS($F38-$G38-CZ38+DA38)&lt;=1)*1,IF(AND(DC38,$F38=$G38,$F38&gt;=PrSettings!$M$6),(ABS(CZ38-$F38)&lt;=1)*1,IF(AND(DC38,$F38+$G38&gt;=PrSettings!$M$8),(ABS(CZ38-$F38)+ABS(DA38-$G38)&lt;=1)*1,""))),"")</f>
        <v/>
      </c>
      <c r="DG38" s="273"/>
      <c r="DI38" s="238">
        <f t="shared" si="8"/>
        <v>82</v>
      </c>
      <c r="DJ38" s="239" t="str">
        <f t="shared" si="500"/>
        <v>Curaçao</v>
      </c>
      <c r="DK38" s="240">
        <f t="shared" si="50"/>
        <v>34</v>
      </c>
      <c r="DL38" s="239" t="str">
        <f t="shared" si="501"/>
        <v>Ivory Coast</v>
      </c>
      <c r="DM38" s="275"/>
      <c r="DN38" s="275"/>
      <c r="DO38" s="271"/>
      <c r="DP38" s="240" t="str">
        <f t="shared" si="502"/>
        <v/>
      </c>
      <c r="DQ38" s="240" t="str">
        <f>IF((DP38&lt;&gt;""),IF(OR($F38&lt;&gt;$G38,PrSettings!$M$4="●"),(($F38-$G38)=(DM38-DN38))*1,0),"")</f>
        <v/>
      </c>
      <c r="DR38" s="240" t="str">
        <f t="shared" si="503"/>
        <v/>
      </c>
      <c r="DS38" s="240" t="str">
        <f>IF(DP38&lt;&gt;"",IF(ABS($F38-$G38)&gt;=PrSettings!$M$7,(ABS($F38-$G38-DM38+DN38)&lt;=1)*1,IF(AND(DP38,$F38=$G38,$F38&gt;=PrSettings!$M$6),(ABS(DM38-$F38)&lt;=1)*1,IF(AND(DP38,$F38+$G38&gt;=PrSettings!$M$8),(ABS(DM38-$F38)+ABS(DN38-$G38)&lt;=1)*1,""))),"")</f>
        <v/>
      </c>
      <c r="DT38" s="273"/>
      <c r="DV38" s="238">
        <f t="shared" si="9"/>
        <v>82</v>
      </c>
      <c r="DW38" s="239" t="str">
        <f t="shared" si="504"/>
        <v>Curaçao</v>
      </c>
      <c r="DX38" s="240">
        <f t="shared" si="53"/>
        <v>34</v>
      </c>
      <c r="DY38" s="239" t="str">
        <f t="shared" si="505"/>
        <v>Ivory Coast</v>
      </c>
      <c r="DZ38" s="275"/>
      <c r="EA38" s="275"/>
      <c r="EB38" s="271"/>
      <c r="EC38" s="240" t="str">
        <f t="shared" si="506"/>
        <v/>
      </c>
      <c r="ED38" s="240" t="str">
        <f>IF((EC38&lt;&gt;""),IF(OR($F38&lt;&gt;$G38,PrSettings!$M$4="●"),(($F38-$G38)=(DZ38-EA38))*1,0),"")</f>
        <v/>
      </c>
      <c r="EE38" s="240" t="str">
        <f t="shared" si="507"/>
        <v/>
      </c>
      <c r="EF38" s="240" t="str">
        <f>IF(EC38&lt;&gt;"",IF(ABS($F38-$G38)&gt;=PrSettings!$M$7,(ABS($F38-$G38-DZ38+EA38)&lt;=1)*1,IF(AND(EC38,$F38=$G38,$F38&gt;=PrSettings!$M$6),(ABS(DZ38-$F38)&lt;=1)*1,IF(AND(EC38,$F38+$G38&gt;=PrSettings!$M$8),(ABS(DZ38-$F38)+ABS(EA38-$G38)&lt;=1)*1,""))),"")</f>
        <v/>
      </c>
      <c r="EG38" s="273"/>
      <c r="EI38" s="238">
        <f t="shared" si="10"/>
        <v>82</v>
      </c>
      <c r="EJ38" s="239" t="str">
        <f t="shared" si="508"/>
        <v>Curaçao</v>
      </c>
      <c r="EK38" s="240">
        <f t="shared" si="56"/>
        <v>34</v>
      </c>
      <c r="EL38" s="239" t="str">
        <f t="shared" si="509"/>
        <v>Ivory Coast</v>
      </c>
      <c r="EM38" s="275"/>
      <c r="EN38" s="275"/>
      <c r="EO38" s="271"/>
      <c r="EP38" s="240" t="str">
        <f t="shared" si="510"/>
        <v/>
      </c>
      <c r="EQ38" s="240" t="str">
        <f>IF((EP38&lt;&gt;""),IF(OR($F38&lt;&gt;$G38,PrSettings!$M$4="●"),(($F38-$G38)=(EM38-EN38))*1,0),"")</f>
        <v/>
      </c>
      <c r="ER38" s="240" t="str">
        <f t="shared" si="511"/>
        <v/>
      </c>
      <c r="ES38" s="240" t="str">
        <f>IF(EP38&lt;&gt;"",IF(ABS($F38-$G38)&gt;=PrSettings!$M$7,(ABS($F38-$G38-EM38+EN38)&lt;=1)*1,IF(AND(EP38,$F38=$G38,$F38&gt;=PrSettings!$M$6),(ABS(EM38-$F38)&lt;=1)*1,IF(AND(EP38,$F38+$G38&gt;=PrSettings!$M$8),(ABS(EM38-$F38)+ABS(EN38-$G38)&lt;=1)*1,""))),"")</f>
        <v/>
      </c>
      <c r="ET38" s="273"/>
      <c r="EV38" s="238">
        <f t="shared" si="11"/>
        <v>82</v>
      </c>
      <c r="EW38" s="239" t="str">
        <f t="shared" si="512"/>
        <v>Curaçao</v>
      </c>
      <c r="EX38" s="240">
        <f t="shared" si="59"/>
        <v>34</v>
      </c>
      <c r="EY38" s="239" t="str">
        <f t="shared" si="513"/>
        <v>Ivory Coast</v>
      </c>
      <c r="EZ38" s="275"/>
      <c r="FA38" s="275"/>
      <c r="FB38" s="271"/>
      <c r="FC38" s="240" t="str">
        <f t="shared" si="514"/>
        <v/>
      </c>
      <c r="FD38" s="240" t="str">
        <f>IF((FC38&lt;&gt;""),IF(OR($F38&lt;&gt;$G38,PrSettings!$M$4="●"),(($F38-$G38)=(EZ38-FA38))*1,0),"")</f>
        <v/>
      </c>
      <c r="FE38" s="240" t="str">
        <f t="shared" si="515"/>
        <v/>
      </c>
      <c r="FF38" s="240" t="str">
        <f>IF(FC38&lt;&gt;"",IF(ABS($F38-$G38)&gt;=PrSettings!$M$7,(ABS($F38-$G38-EZ38+FA38)&lt;=1)*1,IF(AND(FC38,$F38=$G38,$F38&gt;=PrSettings!$M$6),(ABS(EZ38-$F38)&lt;=1)*1,IF(AND(FC38,$F38+$G38&gt;=PrSettings!$M$8),(ABS(EZ38-$F38)+ABS(FA38-$G38)&lt;=1)*1,""))),"")</f>
        <v/>
      </c>
      <c r="FG38" s="273"/>
      <c r="FI38" s="238">
        <f t="shared" si="12"/>
        <v>82</v>
      </c>
      <c r="FJ38" s="239" t="str">
        <f t="shared" si="516"/>
        <v>Curaçao</v>
      </c>
      <c r="FK38" s="240">
        <f t="shared" si="62"/>
        <v>34</v>
      </c>
      <c r="FL38" s="239" t="str">
        <f t="shared" si="517"/>
        <v>Ivory Coast</v>
      </c>
      <c r="FM38" s="275"/>
      <c r="FN38" s="275"/>
      <c r="FO38" s="271"/>
      <c r="FP38" s="240" t="str">
        <f t="shared" si="518"/>
        <v/>
      </c>
      <c r="FQ38" s="240" t="str">
        <f>IF((FP38&lt;&gt;""),IF(OR($F38&lt;&gt;$G38,PrSettings!$M$4="●"),(($F38-$G38)=(FM38-FN38))*1,0),"")</f>
        <v/>
      </c>
      <c r="FR38" s="240" t="str">
        <f t="shared" si="519"/>
        <v/>
      </c>
      <c r="FS38" s="240" t="str">
        <f>IF(FP38&lt;&gt;"",IF(ABS($F38-$G38)&gt;=PrSettings!$M$7,(ABS($F38-$G38-FM38+FN38)&lt;=1)*1,IF(AND(FP38,$F38=$G38,$F38&gt;=PrSettings!$M$6),(ABS(FM38-$F38)&lt;=1)*1,IF(AND(FP38,$F38+$G38&gt;=PrSettings!$M$8),(ABS(FM38-$F38)+ABS(FN38-$G38)&lt;=1)*1,""))),"")</f>
        <v/>
      </c>
      <c r="FT38" s="273"/>
      <c r="FV38" s="238">
        <f t="shared" si="13"/>
        <v>82</v>
      </c>
      <c r="FW38" s="239" t="str">
        <f t="shared" si="520"/>
        <v>Curaçao</v>
      </c>
      <c r="FX38" s="240">
        <f t="shared" si="65"/>
        <v>34</v>
      </c>
      <c r="FY38" s="239" t="str">
        <f t="shared" si="521"/>
        <v>Ivory Coast</v>
      </c>
      <c r="FZ38" s="275"/>
      <c r="GA38" s="275"/>
      <c r="GB38" s="271"/>
      <c r="GC38" s="240" t="str">
        <f t="shared" si="522"/>
        <v/>
      </c>
      <c r="GD38" s="240" t="str">
        <f>IF((GC38&lt;&gt;""),IF(OR($F38&lt;&gt;$G38,PrSettings!$M$4="●"),(($F38-$G38)=(FZ38-GA38))*1,0),"")</f>
        <v/>
      </c>
      <c r="GE38" s="240" t="str">
        <f t="shared" si="523"/>
        <v/>
      </c>
      <c r="GF38" s="240" t="str">
        <f>IF(GC38&lt;&gt;"",IF(ABS($F38-$G38)&gt;=PrSettings!$M$7,(ABS($F38-$G38-FZ38+GA38)&lt;=1)*1,IF(AND(GC38,$F38=$G38,$F38&gt;=PrSettings!$M$6),(ABS(FZ38-$F38)&lt;=1)*1,IF(AND(GC38,$F38+$G38&gt;=PrSettings!$M$8),(ABS(FZ38-$F38)+ABS(GA38-$G38)&lt;=1)*1,""))),"")</f>
        <v/>
      </c>
      <c r="GG38" s="273"/>
      <c r="GI38" s="238">
        <f t="shared" si="14"/>
        <v>82</v>
      </c>
      <c r="GJ38" s="239" t="str">
        <f t="shared" si="524"/>
        <v>Curaçao</v>
      </c>
      <c r="GK38" s="240">
        <f t="shared" si="68"/>
        <v>34</v>
      </c>
      <c r="GL38" s="239" t="str">
        <f t="shared" si="525"/>
        <v>Ivory Coast</v>
      </c>
      <c r="GM38" s="275"/>
      <c r="GN38" s="275"/>
      <c r="GO38" s="271"/>
      <c r="GP38" s="240" t="str">
        <f t="shared" si="526"/>
        <v/>
      </c>
      <c r="GQ38" s="240" t="str">
        <f>IF((GP38&lt;&gt;""),IF(OR($F38&lt;&gt;$G38,PrSettings!$M$4="●"),(($F38-$G38)=(GM38-GN38))*1,0),"")</f>
        <v/>
      </c>
      <c r="GR38" s="240" t="str">
        <f t="shared" si="527"/>
        <v/>
      </c>
      <c r="GS38" s="240" t="str">
        <f>IF(GP38&lt;&gt;"",IF(ABS($F38-$G38)&gt;=PrSettings!$M$7,(ABS($F38-$G38-GM38+GN38)&lt;=1)*1,IF(AND(GP38,$F38=$G38,$F38&gt;=PrSettings!$M$6),(ABS(GM38-$F38)&lt;=1)*1,IF(AND(GP38,$F38+$G38&gt;=PrSettings!$M$8),(ABS(GM38-$F38)+ABS(GN38-$G38)&lt;=1)*1,""))),"")</f>
        <v/>
      </c>
      <c r="GT38" s="273"/>
      <c r="GV38" s="238">
        <f t="shared" si="15"/>
        <v>82</v>
      </c>
      <c r="GW38" s="239" t="str">
        <f t="shared" si="528"/>
        <v>Curaçao</v>
      </c>
      <c r="GX38" s="240">
        <f t="shared" si="71"/>
        <v>34</v>
      </c>
      <c r="GY38" s="239" t="str">
        <f t="shared" si="529"/>
        <v>Ivory Coast</v>
      </c>
      <c r="GZ38" s="275"/>
      <c r="HA38" s="275"/>
      <c r="HB38" s="271"/>
      <c r="HC38" s="240" t="str">
        <f t="shared" si="530"/>
        <v/>
      </c>
      <c r="HD38" s="240" t="str">
        <f>IF((HC38&lt;&gt;""),IF(OR($F38&lt;&gt;$G38,PrSettings!$M$4="●"),(($F38-$G38)=(GZ38-HA38))*1,0),"")</f>
        <v/>
      </c>
      <c r="HE38" s="240" t="str">
        <f t="shared" si="531"/>
        <v/>
      </c>
      <c r="HF38" s="240" t="str">
        <f>IF(HC38&lt;&gt;"",IF(ABS($F38-$G38)&gt;=PrSettings!$M$7,(ABS($F38-$G38-GZ38+HA38)&lt;=1)*1,IF(AND(HC38,$F38=$G38,$F38&gt;=PrSettings!$M$6),(ABS(GZ38-$F38)&lt;=1)*1,IF(AND(HC38,$F38+$G38&gt;=PrSettings!$M$8),(ABS(GZ38-$F38)+ABS(HA38-$G38)&lt;=1)*1,""))),"")</f>
        <v/>
      </c>
      <c r="HG38" s="273"/>
      <c r="HI38" s="238">
        <f t="shared" si="16"/>
        <v>82</v>
      </c>
      <c r="HJ38" s="239" t="str">
        <f t="shared" si="532"/>
        <v>Curaçao</v>
      </c>
      <c r="HK38" s="240">
        <f t="shared" si="74"/>
        <v>34</v>
      </c>
      <c r="HL38" s="239" t="str">
        <f t="shared" si="533"/>
        <v>Ivory Coast</v>
      </c>
      <c r="HM38" s="275"/>
      <c r="HN38" s="275"/>
      <c r="HO38" s="271"/>
      <c r="HP38" s="240" t="str">
        <f t="shared" si="534"/>
        <v/>
      </c>
      <c r="HQ38" s="240" t="str">
        <f>IF((HP38&lt;&gt;""),IF(OR($F38&lt;&gt;$G38,PrSettings!$M$4="●"),(($F38-$G38)=(HM38-HN38))*1,0),"")</f>
        <v/>
      </c>
      <c r="HR38" s="240" t="str">
        <f t="shared" si="535"/>
        <v/>
      </c>
      <c r="HS38" s="240" t="str">
        <f>IF(HP38&lt;&gt;"",IF(ABS($F38-$G38)&gt;=PrSettings!$M$7,(ABS($F38-$G38-HM38+HN38)&lt;=1)*1,IF(AND(HP38,$F38=$G38,$F38&gt;=PrSettings!$M$6),(ABS(HM38-$F38)&lt;=1)*1,IF(AND(HP38,$F38+$G38&gt;=PrSettings!$M$8),(ABS(HM38-$F38)+ABS(HN38-$G38)&lt;=1)*1,""))),"")</f>
        <v/>
      </c>
      <c r="HT38" s="273"/>
      <c r="HV38" s="238">
        <f t="shared" si="17"/>
        <v>82</v>
      </c>
      <c r="HW38" s="239" t="str">
        <f t="shared" si="536"/>
        <v>Curaçao</v>
      </c>
      <c r="HX38" s="240">
        <f t="shared" si="77"/>
        <v>34</v>
      </c>
      <c r="HY38" s="239" t="str">
        <f t="shared" si="537"/>
        <v>Ivory Coast</v>
      </c>
      <c r="HZ38" s="275"/>
      <c r="IA38" s="275"/>
      <c r="IB38" s="271"/>
      <c r="IC38" s="240" t="str">
        <f t="shared" si="538"/>
        <v/>
      </c>
      <c r="ID38" s="240" t="str">
        <f>IF((IC38&lt;&gt;""),IF(OR($F38&lt;&gt;$G38,PrSettings!$M$4="●"),(($F38-$G38)=(HZ38-IA38))*1,0),"")</f>
        <v/>
      </c>
      <c r="IE38" s="240" t="str">
        <f t="shared" si="539"/>
        <v/>
      </c>
      <c r="IF38" s="240" t="str">
        <f>IF(IC38&lt;&gt;"",IF(ABS($F38-$G38)&gt;=PrSettings!$M$7,(ABS($F38-$G38-HZ38+IA38)&lt;=1)*1,IF(AND(IC38,$F38=$G38,$F38&gt;=PrSettings!$M$6),(ABS(HZ38-$F38)&lt;=1)*1,IF(AND(IC38,$F38+$G38&gt;=PrSettings!$M$8),(ABS(HZ38-$F38)+ABS(IA38-$G38)&lt;=1)*1,""))),"")</f>
        <v/>
      </c>
      <c r="IG38" s="273"/>
      <c r="II38" s="238">
        <f t="shared" si="18"/>
        <v>82</v>
      </c>
      <c r="IJ38" s="239" t="str">
        <f t="shared" si="540"/>
        <v>Curaçao</v>
      </c>
      <c r="IK38" s="240">
        <f t="shared" si="80"/>
        <v>34</v>
      </c>
      <c r="IL38" s="239" t="str">
        <f t="shared" si="541"/>
        <v>Ivory Coast</v>
      </c>
      <c r="IM38" s="275"/>
      <c r="IN38" s="275"/>
      <c r="IO38" s="271"/>
      <c r="IP38" s="240" t="str">
        <f t="shared" si="542"/>
        <v/>
      </c>
      <c r="IQ38" s="240" t="str">
        <f>IF((IP38&lt;&gt;""),IF(OR($F38&lt;&gt;$G38,PrSettings!$M$4="●"),(($F38-$G38)=(IM38-IN38))*1,0),"")</f>
        <v/>
      </c>
      <c r="IR38" s="240" t="str">
        <f t="shared" si="543"/>
        <v/>
      </c>
      <c r="IS38" s="240" t="str">
        <f>IF(IP38&lt;&gt;"",IF(ABS($F38-$G38)&gt;=PrSettings!$M$7,(ABS($F38-$G38-IM38+IN38)&lt;=1)*1,IF(AND(IP38,$F38=$G38,$F38&gt;=PrSettings!$M$6),(ABS(IM38-$F38)&lt;=1)*1,IF(AND(IP38,$F38+$G38&gt;=PrSettings!$M$8),(ABS(IM38-$F38)+ABS(IN38-$G38)&lt;=1)*1,""))),"")</f>
        <v/>
      </c>
      <c r="IT38" s="273"/>
      <c r="IV38" s="238">
        <f t="shared" si="19"/>
        <v>82</v>
      </c>
      <c r="IW38" s="239" t="str">
        <f t="shared" si="544"/>
        <v>Curaçao</v>
      </c>
      <c r="IX38" s="240">
        <f t="shared" si="83"/>
        <v>34</v>
      </c>
      <c r="IY38" s="239" t="str">
        <f t="shared" si="545"/>
        <v>Ivory Coast</v>
      </c>
      <c r="IZ38" s="275"/>
      <c r="JA38" s="275"/>
      <c r="JB38" s="271"/>
      <c r="JC38" s="240" t="str">
        <f t="shared" si="546"/>
        <v/>
      </c>
      <c r="JD38" s="240" t="str">
        <f>IF((JC38&lt;&gt;""),IF(OR($F38&lt;&gt;$G38,PrSettings!$M$4="●"),(($F38-$G38)=(IZ38-JA38))*1,0),"")</f>
        <v/>
      </c>
      <c r="JE38" s="240" t="str">
        <f t="shared" si="547"/>
        <v/>
      </c>
      <c r="JF38" s="240" t="str">
        <f>IF(JC38&lt;&gt;"",IF(ABS($F38-$G38)&gt;=PrSettings!$M$7,(ABS($F38-$G38-IZ38+JA38)&lt;=1)*1,IF(AND(JC38,$F38=$G38,$F38&gt;=PrSettings!$M$6),(ABS(IZ38-$F38)&lt;=1)*1,IF(AND(JC38,$F38+$G38&gt;=PrSettings!$M$8),(ABS(IZ38-$F38)+ABS(JA38-$G38)&lt;=1)*1,""))),"")</f>
        <v/>
      </c>
      <c r="JG38" s="273"/>
      <c r="JI38" s="238">
        <f t="shared" si="20"/>
        <v>82</v>
      </c>
      <c r="JJ38" s="239" t="str">
        <f t="shared" si="548"/>
        <v>Curaçao</v>
      </c>
      <c r="JK38" s="240">
        <f t="shared" si="86"/>
        <v>34</v>
      </c>
      <c r="JL38" s="239" t="str">
        <f t="shared" si="549"/>
        <v>Ivory Coast</v>
      </c>
      <c r="JM38" s="275"/>
      <c r="JN38" s="275"/>
      <c r="JO38" s="271"/>
      <c r="JP38" s="240" t="str">
        <f t="shared" si="550"/>
        <v/>
      </c>
      <c r="JQ38" s="240" t="str">
        <f>IF((JP38&lt;&gt;""),IF(OR($F38&lt;&gt;$G38,PrSettings!$M$4="●"),(($F38-$G38)=(JM38-JN38))*1,0),"")</f>
        <v/>
      </c>
      <c r="JR38" s="240" t="str">
        <f t="shared" si="551"/>
        <v/>
      </c>
      <c r="JS38" s="240" t="str">
        <f>IF(JP38&lt;&gt;"",IF(ABS($F38-$G38)&gt;=PrSettings!$M$7,(ABS($F38-$G38-JM38+JN38)&lt;=1)*1,IF(AND(JP38,$F38=$G38,$F38&gt;=PrSettings!$M$6),(ABS(JM38-$F38)&lt;=1)*1,IF(AND(JP38,$F38+$G38&gt;=PrSettings!$M$8),(ABS(JM38-$F38)+ABS(JN38-$G38)&lt;=1)*1,""))),"")</f>
        <v/>
      </c>
      <c r="JT38" s="273"/>
      <c r="JV38" s="238">
        <f t="shared" si="21"/>
        <v>82</v>
      </c>
      <c r="JW38" s="239" t="str">
        <f t="shared" si="552"/>
        <v>Curaçao</v>
      </c>
      <c r="JX38" s="240">
        <f t="shared" si="89"/>
        <v>34</v>
      </c>
      <c r="JY38" s="239" t="str">
        <f t="shared" si="553"/>
        <v>Ivory Coast</v>
      </c>
      <c r="JZ38" s="275"/>
      <c r="KA38" s="275"/>
      <c r="KB38" s="271"/>
      <c r="KC38" s="240" t="str">
        <f t="shared" si="554"/>
        <v/>
      </c>
      <c r="KD38" s="240" t="str">
        <f>IF((KC38&lt;&gt;""),IF(OR($F38&lt;&gt;$G38,PrSettings!$M$4="●"),(($F38-$G38)=(JZ38-KA38))*1,0),"")</f>
        <v/>
      </c>
      <c r="KE38" s="240" t="str">
        <f t="shared" si="555"/>
        <v/>
      </c>
      <c r="KF38" s="240" t="str">
        <f>IF(KC38&lt;&gt;"",IF(ABS($F38-$G38)&gt;=PrSettings!$M$7,(ABS($F38-$G38-JZ38+KA38)&lt;=1)*1,IF(AND(KC38,$F38=$G38,$F38&gt;=PrSettings!$M$6),(ABS(JZ38-$F38)&lt;=1)*1,IF(AND(KC38,$F38+$G38&gt;=PrSettings!$M$8),(ABS(JZ38-$F38)+ABS(KA38-$G38)&lt;=1)*1,""))),"")</f>
        <v/>
      </c>
      <c r="KG38" s="273"/>
      <c r="KI38" s="238">
        <f t="shared" si="22"/>
        <v>82</v>
      </c>
      <c r="KJ38" s="239" t="str">
        <f t="shared" si="556"/>
        <v>Curaçao</v>
      </c>
      <c r="KK38" s="240">
        <f t="shared" si="92"/>
        <v>34</v>
      </c>
      <c r="KL38" s="239" t="str">
        <f t="shared" si="557"/>
        <v>Ivory Coast</v>
      </c>
      <c r="KM38" s="275"/>
      <c r="KN38" s="275"/>
      <c r="KO38" s="271"/>
      <c r="KP38" s="240" t="str">
        <f t="shared" si="558"/>
        <v/>
      </c>
      <c r="KQ38" s="240" t="str">
        <f>IF((KP38&lt;&gt;""),IF(OR($F38&lt;&gt;$G38,PrSettings!$M$4="●"),(($F38-$G38)=(KM38-KN38))*1,0),"")</f>
        <v/>
      </c>
      <c r="KR38" s="240" t="str">
        <f t="shared" si="559"/>
        <v/>
      </c>
      <c r="KS38" s="240" t="str">
        <f>IF(KP38&lt;&gt;"",IF(ABS($F38-$G38)&gt;=PrSettings!$M$7,(ABS($F38-$G38-KM38+KN38)&lt;=1)*1,IF(AND(KP38,$F38=$G38,$F38&gt;=PrSettings!$M$6),(ABS(KM38-$F38)&lt;=1)*1,IF(AND(KP38,$F38+$G38&gt;=PrSettings!$M$8),(ABS(KM38-$F38)+ABS(KN38-$G38)&lt;=1)*1,""))),"")</f>
        <v/>
      </c>
      <c r="KT38" s="273"/>
      <c r="KV38" s="238">
        <f t="shared" si="23"/>
        <v>82</v>
      </c>
      <c r="KW38" s="239" t="str">
        <f t="shared" si="560"/>
        <v>Curaçao</v>
      </c>
      <c r="KX38" s="240">
        <f t="shared" si="95"/>
        <v>34</v>
      </c>
      <c r="KY38" s="239" t="str">
        <f t="shared" si="561"/>
        <v>Ivory Coast</v>
      </c>
      <c r="KZ38" s="275"/>
      <c r="LA38" s="275"/>
      <c r="LB38" s="271"/>
      <c r="LC38" s="240" t="str">
        <f t="shared" si="562"/>
        <v/>
      </c>
      <c r="LD38" s="240" t="str">
        <f>IF((LC38&lt;&gt;""),IF(OR($F38&lt;&gt;$G38,PrSettings!$M$4="●"),(($F38-$G38)=(KZ38-LA38))*1,0),"")</f>
        <v/>
      </c>
      <c r="LE38" s="240" t="str">
        <f t="shared" si="563"/>
        <v/>
      </c>
      <c r="LF38" s="240" t="str">
        <f>IF(LC38&lt;&gt;"",IF(ABS($F38-$G38)&gt;=PrSettings!$M$7,(ABS($F38-$G38-KZ38+LA38)&lt;=1)*1,IF(AND(LC38,$F38=$G38,$F38&gt;=PrSettings!$M$6),(ABS(KZ38-$F38)&lt;=1)*1,IF(AND(LC38,$F38+$G38&gt;=PrSettings!$M$8),(ABS(KZ38-$F38)+ABS(LA38-$G38)&lt;=1)*1,""))),"")</f>
        <v/>
      </c>
      <c r="LG38" s="273"/>
      <c r="LI38" s="238">
        <f t="shared" si="24"/>
        <v>82</v>
      </c>
      <c r="LJ38" s="239" t="str">
        <f t="shared" si="564"/>
        <v>Curaçao</v>
      </c>
      <c r="LK38" s="240">
        <f t="shared" si="98"/>
        <v>34</v>
      </c>
      <c r="LL38" s="239" t="str">
        <f t="shared" si="565"/>
        <v>Ivory Coast</v>
      </c>
      <c r="LM38" s="275"/>
      <c r="LN38" s="275"/>
      <c r="LO38" s="271"/>
      <c r="LP38" s="240" t="str">
        <f t="shared" si="566"/>
        <v/>
      </c>
      <c r="LQ38" s="240" t="str">
        <f>IF((LP38&lt;&gt;""),IF(OR($F38&lt;&gt;$G38,PrSettings!$M$4="●"),(($F38-$G38)=(LM38-LN38))*1,0),"")</f>
        <v/>
      </c>
      <c r="LR38" s="240" t="str">
        <f t="shared" si="567"/>
        <v/>
      </c>
      <c r="LS38" s="240" t="str">
        <f>IF(LP38&lt;&gt;"",IF(ABS($F38-$G38)&gt;=PrSettings!$M$7,(ABS($F38-$G38-LM38+LN38)&lt;=1)*1,IF(AND(LP38,$F38=$G38,$F38&gt;=PrSettings!$M$6),(ABS(LM38-$F38)&lt;=1)*1,IF(AND(LP38,$F38+$G38&gt;=PrSettings!$M$8),(ABS(LM38-$F38)+ABS(LN38-$G38)&lt;=1)*1,""))),"")</f>
        <v/>
      </c>
      <c r="LT38" s="273"/>
      <c r="LV38" s="238">
        <f t="shared" si="25"/>
        <v>82</v>
      </c>
      <c r="LW38" s="239" t="str">
        <f t="shared" si="568"/>
        <v>Curaçao</v>
      </c>
      <c r="LX38" s="240">
        <f t="shared" si="101"/>
        <v>34</v>
      </c>
      <c r="LY38" s="239" t="str">
        <f t="shared" si="569"/>
        <v>Ivory Coast</v>
      </c>
      <c r="LZ38" s="275"/>
      <c r="MA38" s="275"/>
      <c r="MB38" s="271"/>
      <c r="MC38" s="240" t="str">
        <f t="shared" si="570"/>
        <v/>
      </c>
      <c r="MD38" s="240" t="str">
        <f>IF((MC38&lt;&gt;""),IF(OR($F38&lt;&gt;$G38,PrSettings!$M$4="●"),(($F38-$G38)=(LZ38-MA38))*1,0),"")</f>
        <v/>
      </c>
      <c r="ME38" s="240" t="str">
        <f t="shared" si="571"/>
        <v/>
      </c>
      <c r="MF38" s="240" t="str">
        <f>IF(MC38&lt;&gt;"",IF(ABS($F38-$G38)&gt;=PrSettings!$M$7,(ABS($F38-$G38-LZ38+MA38)&lt;=1)*1,IF(AND(MC38,$F38=$G38,$F38&gt;=PrSettings!$M$6),(ABS(LZ38-$F38)&lt;=1)*1,IF(AND(MC38,$F38+$G38&gt;=PrSettings!$M$8),(ABS(LZ38-$F38)+ABS(MA38-$G38)&lt;=1)*1,""))),"")</f>
        <v/>
      </c>
      <c r="MG38" s="273"/>
    </row>
    <row r="39" spans="1:345" x14ac:dyDescent="0.25">
      <c r="B39" s="238">
        <f>INDEX(Groups!$C$7:$C$65,MATCH(C39,Groups!$D$7:$D$65,0))</f>
        <v>23</v>
      </c>
      <c r="C39" s="239" t="str">
        <f>CalcE!$P$27</f>
        <v>Ecuador</v>
      </c>
      <c r="D39" s="240">
        <f>INDEX(Groups!$C$7:$C$65,MATCH(E39,Groups!$D$7:$D$65,0))</f>
        <v>10</v>
      </c>
      <c r="E39" s="239" t="str">
        <f>CalcE!$Q$27</f>
        <v>Germany</v>
      </c>
      <c r="F39" s="241" t="str">
        <f>CalcE!$R$27</f>
        <v/>
      </c>
      <c r="G39" s="242" t="str">
        <f>CalcE!$S$27</f>
        <v/>
      </c>
      <c r="I39" s="238">
        <f t="shared" si="0"/>
        <v>23</v>
      </c>
      <c r="J39" s="239" t="str">
        <f t="shared" si="468"/>
        <v>Ecuador</v>
      </c>
      <c r="K39" s="240">
        <f t="shared" si="26"/>
        <v>10</v>
      </c>
      <c r="L39" s="239" t="str">
        <f t="shared" si="469"/>
        <v>Germany</v>
      </c>
      <c r="M39" s="275"/>
      <c r="N39" s="275"/>
      <c r="O39" s="545"/>
      <c r="P39" s="240" t="str">
        <f t="shared" si="470"/>
        <v/>
      </c>
      <c r="Q39" s="240" t="str">
        <f>IF((P39&lt;&gt;""),IF(OR($F39&lt;&gt;$G39,PrSettings!$M$4="●"),(($F39-$G39)=(M39-N39))*1,0),"")</f>
        <v/>
      </c>
      <c r="R39" s="240" t="str">
        <f t="shared" si="471"/>
        <v/>
      </c>
      <c r="S39" s="240" t="str">
        <f>IF(P39&lt;&gt;"",IF(ABS($F39-$G39)&gt;=PrSettings!$M$7,(ABS($F39-$G39-M39+N39)&lt;=1)*1,IF(AND(P39,$F39=$G39,$F39&gt;=PrSettings!$M$6),(ABS(M39-$F39)&lt;=1)*1,IF(AND(P39,$F39+$G39&gt;=PrSettings!$M$8),(ABS(M39-$F39)+ABS(N39-$G39)&lt;=1)*1,""))),"")</f>
        <v/>
      </c>
      <c r="T39" s="546"/>
      <c r="V39" s="238">
        <f t="shared" si="1"/>
        <v>23</v>
      </c>
      <c r="W39" s="239" t="str">
        <f t="shared" si="472"/>
        <v>Ecuador</v>
      </c>
      <c r="X39" s="240">
        <f t="shared" si="29"/>
        <v>10</v>
      </c>
      <c r="Y39" s="239" t="str">
        <f t="shared" si="473"/>
        <v>Germany</v>
      </c>
      <c r="Z39" s="275"/>
      <c r="AA39" s="275"/>
      <c r="AB39" s="545"/>
      <c r="AC39" s="240" t="str">
        <f t="shared" si="474"/>
        <v/>
      </c>
      <c r="AD39" s="240" t="str">
        <f>IF((AC39&lt;&gt;""),IF(OR($F39&lt;&gt;$G39,PrSettings!$M$4="●"),(($F39-$G39)=(Z39-AA39))*1,0),"")</f>
        <v/>
      </c>
      <c r="AE39" s="240" t="str">
        <f t="shared" si="475"/>
        <v/>
      </c>
      <c r="AF39" s="240" t="str">
        <f>IF(AC39&lt;&gt;"",IF(ABS($F39-$G39)&gt;=PrSettings!$M$7,(ABS($F39-$G39-Z39+AA39)&lt;=1)*1,IF(AND(AC39,$F39=$G39,$F39&gt;=PrSettings!$M$6),(ABS(Z39-$F39)&lt;=1)*1,IF(AND(AC39,$F39+$G39&gt;=PrSettings!$M$8),(ABS(Z39-$F39)+ABS(AA39-$G39)&lt;=1)*1,""))),"")</f>
        <v/>
      </c>
      <c r="AG39" s="546"/>
      <c r="AI39" s="238">
        <f t="shared" si="2"/>
        <v>23</v>
      </c>
      <c r="AJ39" s="239" t="str">
        <f t="shared" si="476"/>
        <v>Ecuador</v>
      </c>
      <c r="AK39" s="240">
        <f t="shared" si="32"/>
        <v>10</v>
      </c>
      <c r="AL39" s="239" t="str">
        <f t="shared" si="477"/>
        <v>Germany</v>
      </c>
      <c r="AM39" s="275"/>
      <c r="AN39" s="275"/>
      <c r="AO39" s="545"/>
      <c r="AP39" s="240" t="str">
        <f t="shared" si="478"/>
        <v/>
      </c>
      <c r="AQ39" s="240" t="str">
        <f>IF((AP39&lt;&gt;""),IF(OR($F39&lt;&gt;$G39,PrSettings!$M$4="●"),(($F39-$G39)=(AM39-AN39))*1,0),"")</f>
        <v/>
      </c>
      <c r="AR39" s="240" t="str">
        <f t="shared" si="479"/>
        <v/>
      </c>
      <c r="AS39" s="240" t="str">
        <f>IF(AP39&lt;&gt;"",IF(ABS($F39-$G39)&gt;=PrSettings!$M$7,(ABS($F39-$G39-AM39+AN39)&lt;=1)*1,IF(AND(AP39,$F39=$G39,$F39&gt;=PrSettings!$M$6),(ABS(AM39-$F39)&lt;=1)*1,IF(AND(AP39,$F39+$G39&gt;=PrSettings!$M$8),(ABS(AM39-$F39)+ABS(AN39-$G39)&lt;=1)*1,""))),"")</f>
        <v/>
      </c>
      <c r="AT39" s="546"/>
      <c r="AV39" s="238">
        <f t="shared" si="3"/>
        <v>23</v>
      </c>
      <c r="AW39" s="239" t="str">
        <f t="shared" si="480"/>
        <v>Ecuador</v>
      </c>
      <c r="AX39" s="240">
        <f t="shared" si="35"/>
        <v>10</v>
      </c>
      <c r="AY39" s="239" t="str">
        <f t="shared" si="481"/>
        <v>Germany</v>
      </c>
      <c r="AZ39" s="275"/>
      <c r="BA39" s="275"/>
      <c r="BB39" s="545"/>
      <c r="BC39" s="240" t="str">
        <f t="shared" si="482"/>
        <v/>
      </c>
      <c r="BD39" s="240" t="str">
        <f>IF((BC39&lt;&gt;""),IF(OR($F39&lt;&gt;$G39,PrSettings!$M$4="●"),(($F39-$G39)=(AZ39-BA39))*1,0),"")</f>
        <v/>
      </c>
      <c r="BE39" s="240" t="str">
        <f t="shared" si="483"/>
        <v/>
      </c>
      <c r="BF39" s="240" t="str">
        <f>IF(BC39&lt;&gt;"",IF(ABS($F39-$G39)&gt;=PrSettings!$M$7,(ABS($F39-$G39-AZ39+BA39)&lt;=1)*1,IF(AND(BC39,$F39=$G39,$F39&gt;=PrSettings!$M$6),(ABS(AZ39-$F39)&lt;=1)*1,IF(AND(BC39,$F39+$G39&gt;=PrSettings!$M$8),(ABS(AZ39-$F39)+ABS(BA39-$G39)&lt;=1)*1,""))),"")</f>
        <v/>
      </c>
      <c r="BG39" s="546"/>
      <c r="BI39" s="238">
        <f t="shared" si="4"/>
        <v>23</v>
      </c>
      <c r="BJ39" s="239" t="str">
        <f t="shared" si="484"/>
        <v>Ecuador</v>
      </c>
      <c r="BK39" s="240">
        <f t="shared" si="38"/>
        <v>10</v>
      </c>
      <c r="BL39" s="239" t="str">
        <f t="shared" si="485"/>
        <v>Germany</v>
      </c>
      <c r="BM39" s="275"/>
      <c r="BN39" s="275"/>
      <c r="BO39" s="545"/>
      <c r="BP39" s="240" t="str">
        <f t="shared" si="486"/>
        <v/>
      </c>
      <c r="BQ39" s="240" t="str">
        <f>IF((BP39&lt;&gt;""),IF(OR($F39&lt;&gt;$G39,PrSettings!$M$4="●"),(($F39-$G39)=(BM39-BN39))*1,0),"")</f>
        <v/>
      </c>
      <c r="BR39" s="240" t="str">
        <f t="shared" si="487"/>
        <v/>
      </c>
      <c r="BS39" s="240" t="str">
        <f>IF(BP39&lt;&gt;"",IF(ABS($F39-$G39)&gt;=PrSettings!$M$7,(ABS($F39-$G39-BM39+BN39)&lt;=1)*1,IF(AND(BP39,$F39=$G39,$F39&gt;=PrSettings!$M$6),(ABS(BM39-$F39)&lt;=1)*1,IF(AND(BP39,$F39+$G39&gt;=PrSettings!$M$8),(ABS(BM39-$F39)+ABS(BN39-$G39)&lt;=1)*1,""))),"")</f>
        <v/>
      </c>
      <c r="BT39" s="546"/>
      <c r="BV39" s="238">
        <f t="shared" si="5"/>
        <v>23</v>
      </c>
      <c r="BW39" s="239" t="str">
        <f t="shared" si="488"/>
        <v>Ecuador</v>
      </c>
      <c r="BX39" s="240">
        <f t="shared" si="41"/>
        <v>10</v>
      </c>
      <c r="BY39" s="239" t="str">
        <f t="shared" si="489"/>
        <v>Germany</v>
      </c>
      <c r="BZ39" s="275"/>
      <c r="CA39" s="275"/>
      <c r="CB39" s="545"/>
      <c r="CC39" s="240" t="str">
        <f t="shared" si="490"/>
        <v/>
      </c>
      <c r="CD39" s="240" t="str">
        <f>IF((CC39&lt;&gt;""),IF(OR($F39&lt;&gt;$G39,PrSettings!$M$4="●"),(($F39-$G39)=(BZ39-CA39))*1,0),"")</f>
        <v/>
      </c>
      <c r="CE39" s="240" t="str">
        <f t="shared" si="491"/>
        <v/>
      </c>
      <c r="CF39" s="240" t="str">
        <f>IF(CC39&lt;&gt;"",IF(ABS($F39-$G39)&gt;=PrSettings!$M$7,(ABS($F39-$G39-BZ39+CA39)&lt;=1)*1,IF(AND(CC39,$F39=$G39,$F39&gt;=PrSettings!$M$6),(ABS(BZ39-$F39)&lt;=1)*1,IF(AND(CC39,$F39+$G39&gt;=PrSettings!$M$8),(ABS(BZ39-$F39)+ABS(CA39-$G39)&lt;=1)*1,""))),"")</f>
        <v/>
      </c>
      <c r="CG39" s="546"/>
      <c r="CI39" s="238">
        <f t="shared" si="6"/>
        <v>23</v>
      </c>
      <c r="CJ39" s="239" t="str">
        <f t="shared" si="492"/>
        <v>Ecuador</v>
      </c>
      <c r="CK39" s="240">
        <f t="shared" si="44"/>
        <v>10</v>
      </c>
      <c r="CL39" s="239" t="str">
        <f t="shared" si="493"/>
        <v>Germany</v>
      </c>
      <c r="CM39" s="275"/>
      <c r="CN39" s="275"/>
      <c r="CO39" s="545"/>
      <c r="CP39" s="240" t="str">
        <f t="shared" si="494"/>
        <v/>
      </c>
      <c r="CQ39" s="240" t="str">
        <f>IF((CP39&lt;&gt;""),IF(OR($F39&lt;&gt;$G39,PrSettings!$M$4="●"),(($F39-$G39)=(CM39-CN39))*1,0),"")</f>
        <v/>
      </c>
      <c r="CR39" s="240" t="str">
        <f t="shared" si="495"/>
        <v/>
      </c>
      <c r="CS39" s="240" t="str">
        <f>IF(CP39&lt;&gt;"",IF(ABS($F39-$G39)&gt;=PrSettings!$M$7,(ABS($F39-$G39-CM39+CN39)&lt;=1)*1,IF(AND(CP39,$F39=$G39,$F39&gt;=PrSettings!$M$6),(ABS(CM39-$F39)&lt;=1)*1,IF(AND(CP39,$F39+$G39&gt;=PrSettings!$M$8),(ABS(CM39-$F39)+ABS(CN39-$G39)&lt;=1)*1,""))),"")</f>
        <v/>
      </c>
      <c r="CT39" s="546"/>
      <c r="CV39" s="238">
        <f t="shared" si="7"/>
        <v>23</v>
      </c>
      <c r="CW39" s="239" t="str">
        <f t="shared" si="496"/>
        <v>Ecuador</v>
      </c>
      <c r="CX39" s="240">
        <f t="shared" si="47"/>
        <v>10</v>
      </c>
      <c r="CY39" s="239" t="str">
        <f t="shared" si="497"/>
        <v>Germany</v>
      </c>
      <c r="CZ39" s="275"/>
      <c r="DA39" s="275"/>
      <c r="DB39" s="545"/>
      <c r="DC39" s="240" t="str">
        <f t="shared" si="498"/>
        <v/>
      </c>
      <c r="DD39" s="240" t="str">
        <f>IF((DC39&lt;&gt;""),IF(OR($F39&lt;&gt;$G39,PrSettings!$M$4="●"),(($F39-$G39)=(CZ39-DA39))*1,0),"")</f>
        <v/>
      </c>
      <c r="DE39" s="240" t="str">
        <f t="shared" si="499"/>
        <v/>
      </c>
      <c r="DF39" s="240" t="str">
        <f>IF(DC39&lt;&gt;"",IF(ABS($F39-$G39)&gt;=PrSettings!$M$7,(ABS($F39-$G39-CZ39+DA39)&lt;=1)*1,IF(AND(DC39,$F39=$G39,$F39&gt;=PrSettings!$M$6),(ABS(CZ39-$F39)&lt;=1)*1,IF(AND(DC39,$F39+$G39&gt;=PrSettings!$M$8),(ABS(CZ39-$F39)+ABS(DA39-$G39)&lt;=1)*1,""))),"")</f>
        <v/>
      </c>
      <c r="DG39" s="546"/>
      <c r="DI39" s="238">
        <f t="shared" si="8"/>
        <v>23</v>
      </c>
      <c r="DJ39" s="239" t="str">
        <f t="shared" si="500"/>
        <v>Ecuador</v>
      </c>
      <c r="DK39" s="240">
        <f t="shared" si="50"/>
        <v>10</v>
      </c>
      <c r="DL39" s="239" t="str">
        <f t="shared" si="501"/>
        <v>Germany</v>
      </c>
      <c r="DM39" s="275"/>
      <c r="DN39" s="275"/>
      <c r="DO39" s="545"/>
      <c r="DP39" s="240" t="str">
        <f t="shared" si="502"/>
        <v/>
      </c>
      <c r="DQ39" s="240" t="str">
        <f>IF((DP39&lt;&gt;""),IF(OR($F39&lt;&gt;$G39,PrSettings!$M$4="●"),(($F39-$G39)=(DM39-DN39))*1,0),"")</f>
        <v/>
      </c>
      <c r="DR39" s="240" t="str">
        <f t="shared" si="503"/>
        <v/>
      </c>
      <c r="DS39" s="240" t="str">
        <f>IF(DP39&lt;&gt;"",IF(ABS($F39-$G39)&gt;=PrSettings!$M$7,(ABS($F39-$G39-DM39+DN39)&lt;=1)*1,IF(AND(DP39,$F39=$G39,$F39&gt;=PrSettings!$M$6),(ABS(DM39-$F39)&lt;=1)*1,IF(AND(DP39,$F39+$G39&gt;=PrSettings!$M$8),(ABS(DM39-$F39)+ABS(DN39-$G39)&lt;=1)*1,""))),"")</f>
        <v/>
      </c>
      <c r="DT39" s="546"/>
      <c r="DV39" s="238">
        <f t="shared" si="9"/>
        <v>23</v>
      </c>
      <c r="DW39" s="239" t="str">
        <f t="shared" si="504"/>
        <v>Ecuador</v>
      </c>
      <c r="DX39" s="240">
        <f t="shared" si="53"/>
        <v>10</v>
      </c>
      <c r="DY39" s="239" t="str">
        <f t="shared" si="505"/>
        <v>Germany</v>
      </c>
      <c r="DZ39" s="275"/>
      <c r="EA39" s="275"/>
      <c r="EB39" s="545"/>
      <c r="EC39" s="240" t="str">
        <f t="shared" si="506"/>
        <v/>
      </c>
      <c r="ED39" s="240" t="str">
        <f>IF((EC39&lt;&gt;""),IF(OR($F39&lt;&gt;$G39,PrSettings!$M$4="●"),(($F39-$G39)=(DZ39-EA39))*1,0),"")</f>
        <v/>
      </c>
      <c r="EE39" s="240" t="str">
        <f t="shared" si="507"/>
        <v/>
      </c>
      <c r="EF39" s="240" t="str">
        <f>IF(EC39&lt;&gt;"",IF(ABS($F39-$G39)&gt;=PrSettings!$M$7,(ABS($F39-$G39-DZ39+EA39)&lt;=1)*1,IF(AND(EC39,$F39=$G39,$F39&gt;=PrSettings!$M$6),(ABS(DZ39-$F39)&lt;=1)*1,IF(AND(EC39,$F39+$G39&gt;=PrSettings!$M$8),(ABS(DZ39-$F39)+ABS(EA39-$G39)&lt;=1)*1,""))),"")</f>
        <v/>
      </c>
      <c r="EG39" s="546"/>
      <c r="EI39" s="238">
        <f t="shared" si="10"/>
        <v>23</v>
      </c>
      <c r="EJ39" s="239" t="str">
        <f t="shared" si="508"/>
        <v>Ecuador</v>
      </c>
      <c r="EK39" s="240">
        <f t="shared" si="56"/>
        <v>10</v>
      </c>
      <c r="EL39" s="239" t="str">
        <f t="shared" si="509"/>
        <v>Germany</v>
      </c>
      <c r="EM39" s="275"/>
      <c r="EN39" s="275"/>
      <c r="EO39" s="545"/>
      <c r="EP39" s="240" t="str">
        <f t="shared" si="510"/>
        <v/>
      </c>
      <c r="EQ39" s="240" t="str">
        <f>IF((EP39&lt;&gt;""),IF(OR($F39&lt;&gt;$G39,PrSettings!$M$4="●"),(($F39-$G39)=(EM39-EN39))*1,0),"")</f>
        <v/>
      </c>
      <c r="ER39" s="240" t="str">
        <f t="shared" si="511"/>
        <v/>
      </c>
      <c r="ES39" s="240" t="str">
        <f>IF(EP39&lt;&gt;"",IF(ABS($F39-$G39)&gt;=PrSettings!$M$7,(ABS($F39-$G39-EM39+EN39)&lt;=1)*1,IF(AND(EP39,$F39=$G39,$F39&gt;=PrSettings!$M$6),(ABS(EM39-$F39)&lt;=1)*1,IF(AND(EP39,$F39+$G39&gt;=PrSettings!$M$8),(ABS(EM39-$F39)+ABS(EN39-$G39)&lt;=1)*1,""))),"")</f>
        <v/>
      </c>
      <c r="ET39" s="546"/>
      <c r="EV39" s="238">
        <f t="shared" si="11"/>
        <v>23</v>
      </c>
      <c r="EW39" s="239" t="str">
        <f t="shared" si="512"/>
        <v>Ecuador</v>
      </c>
      <c r="EX39" s="240">
        <f t="shared" si="59"/>
        <v>10</v>
      </c>
      <c r="EY39" s="239" t="str">
        <f t="shared" si="513"/>
        <v>Germany</v>
      </c>
      <c r="EZ39" s="275"/>
      <c r="FA39" s="275"/>
      <c r="FB39" s="545"/>
      <c r="FC39" s="240" t="str">
        <f t="shared" si="514"/>
        <v/>
      </c>
      <c r="FD39" s="240" t="str">
        <f>IF((FC39&lt;&gt;""),IF(OR($F39&lt;&gt;$G39,PrSettings!$M$4="●"),(($F39-$G39)=(EZ39-FA39))*1,0),"")</f>
        <v/>
      </c>
      <c r="FE39" s="240" t="str">
        <f t="shared" si="515"/>
        <v/>
      </c>
      <c r="FF39" s="240" t="str">
        <f>IF(FC39&lt;&gt;"",IF(ABS($F39-$G39)&gt;=PrSettings!$M$7,(ABS($F39-$G39-EZ39+FA39)&lt;=1)*1,IF(AND(FC39,$F39=$G39,$F39&gt;=PrSettings!$M$6),(ABS(EZ39-$F39)&lt;=1)*1,IF(AND(FC39,$F39+$G39&gt;=PrSettings!$M$8),(ABS(EZ39-$F39)+ABS(FA39-$G39)&lt;=1)*1,""))),"")</f>
        <v/>
      </c>
      <c r="FG39" s="546"/>
      <c r="FI39" s="238">
        <f t="shared" si="12"/>
        <v>23</v>
      </c>
      <c r="FJ39" s="239" t="str">
        <f t="shared" si="516"/>
        <v>Ecuador</v>
      </c>
      <c r="FK39" s="240">
        <f t="shared" si="62"/>
        <v>10</v>
      </c>
      <c r="FL39" s="239" t="str">
        <f t="shared" si="517"/>
        <v>Germany</v>
      </c>
      <c r="FM39" s="275"/>
      <c r="FN39" s="275"/>
      <c r="FO39" s="545"/>
      <c r="FP39" s="240" t="str">
        <f t="shared" si="518"/>
        <v/>
      </c>
      <c r="FQ39" s="240" t="str">
        <f>IF((FP39&lt;&gt;""),IF(OR($F39&lt;&gt;$G39,PrSettings!$M$4="●"),(($F39-$G39)=(FM39-FN39))*1,0),"")</f>
        <v/>
      </c>
      <c r="FR39" s="240" t="str">
        <f t="shared" si="519"/>
        <v/>
      </c>
      <c r="FS39" s="240" t="str">
        <f>IF(FP39&lt;&gt;"",IF(ABS($F39-$G39)&gt;=PrSettings!$M$7,(ABS($F39-$G39-FM39+FN39)&lt;=1)*1,IF(AND(FP39,$F39=$G39,$F39&gt;=PrSettings!$M$6),(ABS(FM39-$F39)&lt;=1)*1,IF(AND(FP39,$F39+$G39&gt;=PrSettings!$M$8),(ABS(FM39-$F39)+ABS(FN39-$G39)&lt;=1)*1,""))),"")</f>
        <v/>
      </c>
      <c r="FT39" s="546"/>
      <c r="FV39" s="238">
        <f t="shared" si="13"/>
        <v>23</v>
      </c>
      <c r="FW39" s="239" t="str">
        <f t="shared" si="520"/>
        <v>Ecuador</v>
      </c>
      <c r="FX39" s="240">
        <f t="shared" si="65"/>
        <v>10</v>
      </c>
      <c r="FY39" s="239" t="str">
        <f t="shared" si="521"/>
        <v>Germany</v>
      </c>
      <c r="FZ39" s="275"/>
      <c r="GA39" s="275"/>
      <c r="GB39" s="545"/>
      <c r="GC39" s="240" t="str">
        <f t="shared" si="522"/>
        <v/>
      </c>
      <c r="GD39" s="240" t="str">
        <f>IF((GC39&lt;&gt;""),IF(OR($F39&lt;&gt;$G39,PrSettings!$M$4="●"),(($F39-$G39)=(FZ39-GA39))*1,0),"")</f>
        <v/>
      </c>
      <c r="GE39" s="240" t="str">
        <f t="shared" si="523"/>
        <v/>
      </c>
      <c r="GF39" s="240" t="str">
        <f>IF(GC39&lt;&gt;"",IF(ABS($F39-$G39)&gt;=PrSettings!$M$7,(ABS($F39-$G39-FZ39+GA39)&lt;=1)*1,IF(AND(GC39,$F39=$G39,$F39&gt;=PrSettings!$M$6),(ABS(FZ39-$F39)&lt;=1)*1,IF(AND(GC39,$F39+$G39&gt;=PrSettings!$M$8),(ABS(FZ39-$F39)+ABS(GA39-$G39)&lt;=1)*1,""))),"")</f>
        <v/>
      </c>
      <c r="GG39" s="546"/>
      <c r="GI39" s="238">
        <f t="shared" si="14"/>
        <v>23</v>
      </c>
      <c r="GJ39" s="239" t="str">
        <f t="shared" si="524"/>
        <v>Ecuador</v>
      </c>
      <c r="GK39" s="240">
        <f t="shared" si="68"/>
        <v>10</v>
      </c>
      <c r="GL39" s="239" t="str">
        <f t="shared" si="525"/>
        <v>Germany</v>
      </c>
      <c r="GM39" s="275"/>
      <c r="GN39" s="275"/>
      <c r="GO39" s="545"/>
      <c r="GP39" s="240" t="str">
        <f t="shared" si="526"/>
        <v/>
      </c>
      <c r="GQ39" s="240" t="str">
        <f>IF((GP39&lt;&gt;""),IF(OR($F39&lt;&gt;$G39,PrSettings!$M$4="●"),(($F39-$G39)=(GM39-GN39))*1,0),"")</f>
        <v/>
      </c>
      <c r="GR39" s="240" t="str">
        <f t="shared" si="527"/>
        <v/>
      </c>
      <c r="GS39" s="240" t="str">
        <f>IF(GP39&lt;&gt;"",IF(ABS($F39-$G39)&gt;=PrSettings!$M$7,(ABS($F39-$G39-GM39+GN39)&lt;=1)*1,IF(AND(GP39,$F39=$G39,$F39&gt;=PrSettings!$M$6),(ABS(GM39-$F39)&lt;=1)*1,IF(AND(GP39,$F39+$G39&gt;=PrSettings!$M$8),(ABS(GM39-$F39)+ABS(GN39-$G39)&lt;=1)*1,""))),"")</f>
        <v/>
      </c>
      <c r="GT39" s="546"/>
      <c r="GV39" s="238">
        <f t="shared" si="15"/>
        <v>23</v>
      </c>
      <c r="GW39" s="239" t="str">
        <f t="shared" si="528"/>
        <v>Ecuador</v>
      </c>
      <c r="GX39" s="240">
        <f t="shared" si="71"/>
        <v>10</v>
      </c>
      <c r="GY39" s="239" t="str">
        <f t="shared" si="529"/>
        <v>Germany</v>
      </c>
      <c r="GZ39" s="275"/>
      <c r="HA39" s="275"/>
      <c r="HB39" s="545"/>
      <c r="HC39" s="240" t="str">
        <f t="shared" si="530"/>
        <v/>
      </c>
      <c r="HD39" s="240" t="str">
        <f>IF((HC39&lt;&gt;""),IF(OR($F39&lt;&gt;$G39,PrSettings!$M$4="●"),(($F39-$G39)=(GZ39-HA39))*1,0),"")</f>
        <v/>
      </c>
      <c r="HE39" s="240" t="str">
        <f t="shared" si="531"/>
        <v/>
      </c>
      <c r="HF39" s="240" t="str">
        <f>IF(HC39&lt;&gt;"",IF(ABS($F39-$G39)&gt;=PrSettings!$M$7,(ABS($F39-$G39-GZ39+HA39)&lt;=1)*1,IF(AND(HC39,$F39=$G39,$F39&gt;=PrSettings!$M$6),(ABS(GZ39-$F39)&lt;=1)*1,IF(AND(HC39,$F39+$G39&gt;=PrSettings!$M$8),(ABS(GZ39-$F39)+ABS(HA39-$G39)&lt;=1)*1,""))),"")</f>
        <v/>
      </c>
      <c r="HG39" s="546"/>
      <c r="HI39" s="238">
        <f t="shared" si="16"/>
        <v>23</v>
      </c>
      <c r="HJ39" s="239" t="str">
        <f t="shared" si="532"/>
        <v>Ecuador</v>
      </c>
      <c r="HK39" s="240">
        <f t="shared" si="74"/>
        <v>10</v>
      </c>
      <c r="HL39" s="239" t="str">
        <f t="shared" si="533"/>
        <v>Germany</v>
      </c>
      <c r="HM39" s="275"/>
      <c r="HN39" s="275"/>
      <c r="HO39" s="545"/>
      <c r="HP39" s="240" t="str">
        <f t="shared" si="534"/>
        <v/>
      </c>
      <c r="HQ39" s="240" t="str">
        <f>IF((HP39&lt;&gt;""),IF(OR($F39&lt;&gt;$G39,PrSettings!$M$4="●"),(($F39-$G39)=(HM39-HN39))*1,0),"")</f>
        <v/>
      </c>
      <c r="HR39" s="240" t="str">
        <f t="shared" si="535"/>
        <v/>
      </c>
      <c r="HS39" s="240" t="str">
        <f>IF(HP39&lt;&gt;"",IF(ABS($F39-$G39)&gt;=PrSettings!$M$7,(ABS($F39-$G39-HM39+HN39)&lt;=1)*1,IF(AND(HP39,$F39=$G39,$F39&gt;=PrSettings!$M$6),(ABS(HM39-$F39)&lt;=1)*1,IF(AND(HP39,$F39+$G39&gt;=PrSettings!$M$8),(ABS(HM39-$F39)+ABS(HN39-$G39)&lt;=1)*1,""))),"")</f>
        <v/>
      </c>
      <c r="HT39" s="546"/>
      <c r="HV39" s="238">
        <f t="shared" si="17"/>
        <v>23</v>
      </c>
      <c r="HW39" s="239" t="str">
        <f t="shared" si="536"/>
        <v>Ecuador</v>
      </c>
      <c r="HX39" s="240">
        <f t="shared" si="77"/>
        <v>10</v>
      </c>
      <c r="HY39" s="239" t="str">
        <f t="shared" si="537"/>
        <v>Germany</v>
      </c>
      <c r="HZ39" s="275"/>
      <c r="IA39" s="275"/>
      <c r="IB39" s="545"/>
      <c r="IC39" s="240" t="str">
        <f t="shared" si="538"/>
        <v/>
      </c>
      <c r="ID39" s="240" t="str">
        <f>IF((IC39&lt;&gt;""),IF(OR($F39&lt;&gt;$G39,PrSettings!$M$4="●"),(($F39-$G39)=(HZ39-IA39))*1,0),"")</f>
        <v/>
      </c>
      <c r="IE39" s="240" t="str">
        <f t="shared" si="539"/>
        <v/>
      </c>
      <c r="IF39" s="240" t="str">
        <f>IF(IC39&lt;&gt;"",IF(ABS($F39-$G39)&gt;=PrSettings!$M$7,(ABS($F39-$G39-HZ39+IA39)&lt;=1)*1,IF(AND(IC39,$F39=$G39,$F39&gt;=PrSettings!$M$6),(ABS(HZ39-$F39)&lt;=1)*1,IF(AND(IC39,$F39+$G39&gt;=PrSettings!$M$8),(ABS(HZ39-$F39)+ABS(IA39-$G39)&lt;=1)*1,""))),"")</f>
        <v/>
      </c>
      <c r="IG39" s="546"/>
      <c r="II39" s="238">
        <f t="shared" si="18"/>
        <v>23</v>
      </c>
      <c r="IJ39" s="239" t="str">
        <f t="shared" si="540"/>
        <v>Ecuador</v>
      </c>
      <c r="IK39" s="240">
        <f t="shared" si="80"/>
        <v>10</v>
      </c>
      <c r="IL39" s="239" t="str">
        <f t="shared" si="541"/>
        <v>Germany</v>
      </c>
      <c r="IM39" s="275"/>
      <c r="IN39" s="275"/>
      <c r="IO39" s="545"/>
      <c r="IP39" s="240" t="str">
        <f t="shared" si="542"/>
        <v/>
      </c>
      <c r="IQ39" s="240" t="str">
        <f>IF((IP39&lt;&gt;""),IF(OR($F39&lt;&gt;$G39,PrSettings!$M$4="●"),(($F39-$G39)=(IM39-IN39))*1,0),"")</f>
        <v/>
      </c>
      <c r="IR39" s="240" t="str">
        <f t="shared" si="543"/>
        <v/>
      </c>
      <c r="IS39" s="240" t="str">
        <f>IF(IP39&lt;&gt;"",IF(ABS($F39-$G39)&gt;=PrSettings!$M$7,(ABS($F39-$G39-IM39+IN39)&lt;=1)*1,IF(AND(IP39,$F39=$G39,$F39&gt;=PrSettings!$M$6),(ABS(IM39-$F39)&lt;=1)*1,IF(AND(IP39,$F39+$G39&gt;=PrSettings!$M$8),(ABS(IM39-$F39)+ABS(IN39-$G39)&lt;=1)*1,""))),"")</f>
        <v/>
      </c>
      <c r="IT39" s="546"/>
      <c r="IV39" s="238">
        <f t="shared" si="19"/>
        <v>23</v>
      </c>
      <c r="IW39" s="239" t="str">
        <f t="shared" si="544"/>
        <v>Ecuador</v>
      </c>
      <c r="IX39" s="240">
        <f t="shared" si="83"/>
        <v>10</v>
      </c>
      <c r="IY39" s="239" t="str">
        <f t="shared" si="545"/>
        <v>Germany</v>
      </c>
      <c r="IZ39" s="275"/>
      <c r="JA39" s="275"/>
      <c r="JB39" s="545"/>
      <c r="JC39" s="240" t="str">
        <f t="shared" si="546"/>
        <v/>
      </c>
      <c r="JD39" s="240" t="str">
        <f>IF((JC39&lt;&gt;""),IF(OR($F39&lt;&gt;$G39,PrSettings!$M$4="●"),(($F39-$G39)=(IZ39-JA39))*1,0),"")</f>
        <v/>
      </c>
      <c r="JE39" s="240" t="str">
        <f t="shared" si="547"/>
        <v/>
      </c>
      <c r="JF39" s="240" t="str">
        <f>IF(JC39&lt;&gt;"",IF(ABS($F39-$G39)&gt;=PrSettings!$M$7,(ABS($F39-$G39-IZ39+JA39)&lt;=1)*1,IF(AND(JC39,$F39=$G39,$F39&gt;=PrSettings!$M$6),(ABS(IZ39-$F39)&lt;=1)*1,IF(AND(JC39,$F39+$G39&gt;=PrSettings!$M$8),(ABS(IZ39-$F39)+ABS(JA39-$G39)&lt;=1)*1,""))),"")</f>
        <v/>
      </c>
      <c r="JG39" s="546"/>
      <c r="JI39" s="238">
        <f t="shared" si="20"/>
        <v>23</v>
      </c>
      <c r="JJ39" s="239" t="str">
        <f t="shared" si="548"/>
        <v>Ecuador</v>
      </c>
      <c r="JK39" s="240">
        <f t="shared" si="86"/>
        <v>10</v>
      </c>
      <c r="JL39" s="239" t="str">
        <f t="shared" si="549"/>
        <v>Germany</v>
      </c>
      <c r="JM39" s="275"/>
      <c r="JN39" s="275"/>
      <c r="JO39" s="545"/>
      <c r="JP39" s="240" t="str">
        <f t="shared" si="550"/>
        <v/>
      </c>
      <c r="JQ39" s="240" t="str">
        <f>IF((JP39&lt;&gt;""),IF(OR($F39&lt;&gt;$G39,PrSettings!$M$4="●"),(($F39-$G39)=(JM39-JN39))*1,0),"")</f>
        <v/>
      </c>
      <c r="JR39" s="240" t="str">
        <f t="shared" si="551"/>
        <v/>
      </c>
      <c r="JS39" s="240" t="str">
        <f>IF(JP39&lt;&gt;"",IF(ABS($F39-$G39)&gt;=PrSettings!$M$7,(ABS($F39-$G39-JM39+JN39)&lt;=1)*1,IF(AND(JP39,$F39=$G39,$F39&gt;=PrSettings!$M$6),(ABS(JM39-$F39)&lt;=1)*1,IF(AND(JP39,$F39+$G39&gt;=PrSettings!$M$8),(ABS(JM39-$F39)+ABS(JN39-$G39)&lt;=1)*1,""))),"")</f>
        <v/>
      </c>
      <c r="JT39" s="546"/>
      <c r="JV39" s="238">
        <f t="shared" si="21"/>
        <v>23</v>
      </c>
      <c r="JW39" s="239" t="str">
        <f t="shared" si="552"/>
        <v>Ecuador</v>
      </c>
      <c r="JX39" s="240">
        <f t="shared" si="89"/>
        <v>10</v>
      </c>
      <c r="JY39" s="239" t="str">
        <f t="shared" si="553"/>
        <v>Germany</v>
      </c>
      <c r="JZ39" s="275"/>
      <c r="KA39" s="275"/>
      <c r="KB39" s="545"/>
      <c r="KC39" s="240" t="str">
        <f t="shared" si="554"/>
        <v/>
      </c>
      <c r="KD39" s="240" t="str">
        <f>IF((KC39&lt;&gt;""),IF(OR($F39&lt;&gt;$G39,PrSettings!$M$4="●"),(($F39-$G39)=(JZ39-KA39))*1,0),"")</f>
        <v/>
      </c>
      <c r="KE39" s="240" t="str">
        <f t="shared" si="555"/>
        <v/>
      </c>
      <c r="KF39" s="240" t="str">
        <f>IF(KC39&lt;&gt;"",IF(ABS($F39-$G39)&gt;=PrSettings!$M$7,(ABS($F39-$G39-JZ39+KA39)&lt;=1)*1,IF(AND(KC39,$F39=$G39,$F39&gt;=PrSettings!$M$6),(ABS(JZ39-$F39)&lt;=1)*1,IF(AND(KC39,$F39+$G39&gt;=PrSettings!$M$8),(ABS(JZ39-$F39)+ABS(KA39-$G39)&lt;=1)*1,""))),"")</f>
        <v/>
      </c>
      <c r="KG39" s="546"/>
      <c r="KI39" s="238">
        <f t="shared" si="22"/>
        <v>23</v>
      </c>
      <c r="KJ39" s="239" t="str">
        <f t="shared" si="556"/>
        <v>Ecuador</v>
      </c>
      <c r="KK39" s="240">
        <f t="shared" si="92"/>
        <v>10</v>
      </c>
      <c r="KL39" s="239" t="str">
        <f t="shared" si="557"/>
        <v>Germany</v>
      </c>
      <c r="KM39" s="275"/>
      <c r="KN39" s="275"/>
      <c r="KO39" s="545"/>
      <c r="KP39" s="240" t="str">
        <f t="shared" si="558"/>
        <v/>
      </c>
      <c r="KQ39" s="240" t="str">
        <f>IF((KP39&lt;&gt;""),IF(OR($F39&lt;&gt;$G39,PrSettings!$M$4="●"),(($F39-$G39)=(KM39-KN39))*1,0),"")</f>
        <v/>
      </c>
      <c r="KR39" s="240" t="str">
        <f t="shared" si="559"/>
        <v/>
      </c>
      <c r="KS39" s="240" t="str">
        <f>IF(KP39&lt;&gt;"",IF(ABS($F39-$G39)&gt;=PrSettings!$M$7,(ABS($F39-$G39-KM39+KN39)&lt;=1)*1,IF(AND(KP39,$F39=$G39,$F39&gt;=PrSettings!$M$6),(ABS(KM39-$F39)&lt;=1)*1,IF(AND(KP39,$F39+$G39&gt;=PrSettings!$M$8),(ABS(KM39-$F39)+ABS(KN39-$G39)&lt;=1)*1,""))),"")</f>
        <v/>
      </c>
      <c r="KT39" s="546"/>
      <c r="KV39" s="238">
        <f t="shared" si="23"/>
        <v>23</v>
      </c>
      <c r="KW39" s="239" t="str">
        <f t="shared" si="560"/>
        <v>Ecuador</v>
      </c>
      <c r="KX39" s="240">
        <f t="shared" si="95"/>
        <v>10</v>
      </c>
      <c r="KY39" s="239" t="str">
        <f t="shared" si="561"/>
        <v>Germany</v>
      </c>
      <c r="KZ39" s="275"/>
      <c r="LA39" s="275"/>
      <c r="LB39" s="545"/>
      <c r="LC39" s="240" t="str">
        <f t="shared" si="562"/>
        <v/>
      </c>
      <c r="LD39" s="240" t="str">
        <f>IF((LC39&lt;&gt;""),IF(OR($F39&lt;&gt;$G39,PrSettings!$M$4="●"),(($F39-$G39)=(KZ39-LA39))*1,0),"")</f>
        <v/>
      </c>
      <c r="LE39" s="240" t="str">
        <f t="shared" si="563"/>
        <v/>
      </c>
      <c r="LF39" s="240" t="str">
        <f>IF(LC39&lt;&gt;"",IF(ABS($F39-$G39)&gt;=PrSettings!$M$7,(ABS($F39-$G39-KZ39+LA39)&lt;=1)*1,IF(AND(LC39,$F39=$G39,$F39&gt;=PrSettings!$M$6),(ABS(KZ39-$F39)&lt;=1)*1,IF(AND(LC39,$F39+$G39&gt;=PrSettings!$M$8),(ABS(KZ39-$F39)+ABS(LA39-$G39)&lt;=1)*1,""))),"")</f>
        <v/>
      </c>
      <c r="LG39" s="546"/>
      <c r="LI39" s="238">
        <f t="shared" si="24"/>
        <v>23</v>
      </c>
      <c r="LJ39" s="239" t="str">
        <f t="shared" si="564"/>
        <v>Ecuador</v>
      </c>
      <c r="LK39" s="240">
        <f t="shared" si="98"/>
        <v>10</v>
      </c>
      <c r="LL39" s="239" t="str">
        <f t="shared" si="565"/>
        <v>Germany</v>
      </c>
      <c r="LM39" s="275"/>
      <c r="LN39" s="275"/>
      <c r="LO39" s="545"/>
      <c r="LP39" s="240" t="str">
        <f t="shared" si="566"/>
        <v/>
      </c>
      <c r="LQ39" s="240" t="str">
        <f>IF((LP39&lt;&gt;""),IF(OR($F39&lt;&gt;$G39,PrSettings!$M$4="●"),(($F39-$G39)=(LM39-LN39))*1,0),"")</f>
        <v/>
      </c>
      <c r="LR39" s="240" t="str">
        <f t="shared" si="567"/>
        <v/>
      </c>
      <c r="LS39" s="240" t="str">
        <f>IF(LP39&lt;&gt;"",IF(ABS($F39-$G39)&gt;=PrSettings!$M$7,(ABS($F39-$G39-LM39+LN39)&lt;=1)*1,IF(AND(LP39,$F39=$G39,$F39&gt;=PrSettings!$M$6),(ABS(LM39-$F39)&lt;=1)*1,IF(AND(LP39,$F39+$G39&gt;=PrSettings!$M$8),(ABS(LM39-$F39)+ABS(LN39-$G39)&lt;=1)*1,""))),"")</f>
        <v/>
      </c>
      <c r="LT39" s="546"/>
      <c r="LV39" s="238">
        <f t="shared" si="25"/>
        <v>23</v>
      </c>
      <c r="LW39" s="239" t="str">
        <f t="shared" si="568"/>
        <v>Ecuador</v>
      </c>
      <c r="LX39" s="240">
        <f t="shared" si="101"/>
        <v>10</v>
      </c>
      <c r="LY39" s="239" t="str">
        <f t="shared" si="569"/>
        <v>Germany</v>
      </c>
      <c r="LZ39" s="275"/>
      <c r="MA39" s="275"/>
      <c r="MB39" s="545"/>
      <c r="MC39" s="240" t="str">
        <f t="shared" si="570"/>
        <v/>
      </c>
      <c r="MD39" s="240" t="str">
        <f>IF((MC39&lt;&gt;""),IF(OR($F39&lt;&gt;$G39,PrSettings!$M$4="●"),(($F39-$G39)=(LZ39-MA39))*1,0),"")</f>
        <v/>
      </c>
      <c r="ME39" s="240" t="str">
        <f t="shared" si="571"/>
        <v/>
      </c>
      <c r="MF39" s="240" t="str">
        <f>IF(MC39&lt;&gt;"",IF(ABS($F39-$G39)&gt;=PrSettings!$M$7,(ABS($F39-$G39-LZ39+MA39)&lt;=1)*1,IF(AND(MC39,$F39=$G39,$F39&gt;=PrSettings!$M$6),(ABS(LZ39-$F39)&lt;=1)*1,IF(AND(MC39,$F39+$G39&gt;=PrSettings!$M$8),(ABS(LZ39-$F39)+ABS(MA39-$G39)&lt;=1)*1,""))),"")</f>
        <v/>
      </c>
      <c r="MG39" s="546"/>
    </row>
    <row r="40" spans="1:345" ht="24" customHeight="1" x14ac:dyDescent="0.25">
      <c r="B40" s="247" t="str">
        <f>Language!$E$130&amp;" F"</f>
        <v>Group F</v>
      </c>
      <c r="C40" s="248"/>
      <c r="D40" s="253"/>
      <c r="E40" s="250"/>
      <c r="F40" s="254"/>
      <c r="G40" s="255"/>
      <c r="I40" s="247" t="str">
        <f t="shared" si="0"/>
        <v>Group F</v>
      </c>
      <c r="J40" s="253"/>
      <c r="K40" s="253"/>
      <c r="L40" s="250"/>
      <c r="M40" s="279"/>
      <c r="N40" s="280"/>
      <c r="O40" s="251"/>
      <c r="P40" s="263"/>
      <c r="Q40" s="263"/>
      <c r="R40" s="250"/>
      <c r="S40" s="250"/>
      <c r="T40" s="264"/>
      <c r="V40" s="247" t="str">
        <f t="shared" si="1"/>
        <v>Group F</v>
      </c>
      <c r="W40" s="253"/>
      <c r="X40" s="253"/>
      <c r="Y40" s="250"/>
      <c r="Z40" s="279"/>
      <c r="AA40" s="280"/>
      <c r="AB40" s="251"/>
      <c r="AC40" s="263"/>
      <c r="AD40" s="263"/>
      <c r="AE40" s="250"/>
      <c r="AF40" s="250"/>
      <c r="AG40" s="264"/>
      <c r="AI40" s="247" t="str">
        <f t="shared" si="2"/>
        <v>Group F</v>
      </c>
      <c r="AJ40" s="253"/>
      <c r="AK40" s="253"/>
      <c r="AL40" s="250"/>
      <c r="AM40" s="279"/>
      <c r="AN40" s="280"/>
      <c r="AO40" s="251"/>
      <c r="AP40" s="263"/>
      <c r="AQ40" s="263"/>
      <c r="AR40" s="250"/>
      <c r="AS40" s="250"/>
      <c r="AT40" s="264"/>
      <c r="AV40" s="247" t="str">
        <f t="shared" si="3"/>
        <v>Group F</v>
      </c>
      <c r="AW40" s="253"/>
      <c r="AX40" s="253"/>
      <c r="AY40" s="250"/>
      <c r="AZ40" s="279"/>
      <c r="BA40" s="280"/>
      <c r="BB40" s="251"/>
      <c r="BC40" s="263"/>
      <c r="BD40" s="263"/>
      <c r="BE40" s="250"/>
      <c r="BF40" s="250"/>
      <c r="BG40" s="264"/>
      <c r="BI40" s="247" t="str">
        <f t="shared" si="4"/>
        <v>Group F</v>
      </c>
      <c r="BJ40" s="253"/>
      <c r="BK40" s="253"/>
      <c r="BL40" s="250"/>
      <c r="BM40" s="279"/>
      <c r="BN40" s="280"/>
      <c r="BO40" s="251"/>
      <c r="BP40" s="263"/>
      <c r="BQ40" s="263"/>
      <c r="BR40" s="250"/>
      <c r="BS40" s="250"/>
      <c r="BT40" s="264"/>
      <c r="BV40" s="247" t="str">
        <f t="shared" si="5"/>
        <v>Group F</v>
      </c>
      <c r="BW40" s="253"/>
      <c r="BX40" s="253"/>
      <c r="BY40" s="250"/>
      <c r="BZ40" s="279"/>
      <c r="CA40" s="280"/>
      <c r="CB40" s="251"/>
      <c r="CC40" s="263"/>
      <c r="CD40" s="263"/>
      <c r="CE40" s="250"/>
      <c r="CF40" s="250"/>
      <c r="CG40" s="264"/>
      <c r="CI40" s="247" t="str">
        <f t="shared" si="6"/>
        <v>Group F</v>
      </c>
      <c r="CJ40" s="253"/>
      <c r="CK40" s="253"/>
      <c r="CL40" s="250"/>
      <c r="CM40" s="279"/>
      <c r="CN40" s="280"/>
      <c r="CO40" s="251"/>
      <c r="CP40" s="263"/>
      <c r="CQ40" s="263"/>
      <c r="CR40" s="250"/>
      <c r="CS40" s="250"/>
      <c r="CT40" s="264"/>
      <c r="CV40" s="247" t="str">
        <f t="shared" si="7"/>
        <v>Group F</v>
      </c>
      <c r="CW40" s="253"/>
      <c r="CX40" s="253"/>
      <c r="CY40" s="250"/>
      <c r="CZ40" s="279"/>
      <c r="DA40" s="280"/>
      <c r="DB40" s="251"/>
      <c r="DC40" s="263"/>
      <c r="DD40" s="263"/>
      <c r="DE40" s="250"/>
      <c r="DF40" s="250"/>
      <c r="DG40" s="264"/>
      <c r="DI40" s="247" t="str">
        <f t="shared" si="8"/>
        <v>Group F</v>
      </c>
      <c r="DJ40" s="253"/>
      <c r="DK40" s="253"/>
      <c r="DL40" s="250"/>
      <c r="DM40" s="279"/>
      <c r="DN40" s="280"/>
      <c r="DO40" s="251"/>
      <c r="DP40" s="263"/>
      <c r="DQ40" s="263"/>
      <c r="DR40" s="250"/>
      <c r="DS40" s="250"/>
      <c r="DT40" s="264"/>
      <c r="DV40" s="247" t="str">
        <f t="shared" si="9"/>
        <v>Group F</v>
      </c>
      <c r="DW40" s="253"/>
      <c r="DX40" s="253"/>
      <c r="DY40" s="250"/>
      <c r="DZ40" s="279"/>
      <c r="EA40" s="280"/>
      <c r="EB40" s="251"/>
      <c r="EC40" s="263"/>
      <c r="ED40" s="263"/>
      <c r="EE40" s="250"/>
      <c r="EF40" s="250"/>
      <c r="EG40" s="264"/>
      <c r="EI40" s="247" t="str">
        <f t="shared" si="10"/>
        <v>Group F</v>
      </c>
      <c r="EJ40" s="253"/>
      <c r="EK40" s="253"/>
      <c r="EL40" s="250"/>
      <c r="EM40" s="279"/>
      <c r="EN40" s="280"/>
      <c r="EO40" s="251"/>
      <c r="EP40" s="263"/>
      <c r="EQ40" s="263"/>
      <c r="ER40" s="250"/>
      <c r="ES40" s="250"/>
      <c r="ET40" s="264"/>
      <c r="EV40" s="247" t="str">
        <f t="shared" si="11"/>
        <v>Group F</v>
      </c>
      <c r="EW40" s="253"/>
      <c r="EX40" s="253"/>
      <c r="EY40" s="250"/>
      <c r="EZ40" s="279"/>
      <c r="FA40" s="280"/>
      <c r="FB40" s="251"/>
      <c r="FC40" s="263"/>
      <c r="FD40" s="263"/>
      <c r="FE40" s="250"/>
      <c r="FF40" s="250"/>
      <c r="FG40" s="264"/>
      <c r="FI40" s="247" t="str">
        <f t="shared" si="12"/>
        <v>Group F</v>
      </c>
      <c r="FJ40" s="253"/>
      <c r="FK40" s="253"/>
      <c r="FL40" s="250"/>
      <c r="FM40" s="279"/>
      <c r="FN40" s="280"/>
      <c r="FO40" s="251"/>
      <c r="FP40" s="263"/>
      <c r="FQ40" s="263"/>
      <c r="FR40" s="250"/>
      <c r="FS40" s="250"/>
      <c r="FT40" s="264"/>
      <c r="FV40" s="247" t="str">
        <f t="shared" si="13"/>
        <v>Group F</v>
      </c>
      <c r="FW40" s="253"/>
      <c r="FX40" s="253"/>
      <c r="FY40" s="250"/>
      <c r="FZ40" s="279"/>
      <c r="GA40" s="280"/>
      <c r="GB40" s="251"/>
      <c r="GC40" s="263"/>
      <c r="GD40" s="263"/>
      <c r="GE40" s="250"/>
      <c r="GF40" s="250"/>
      <c r="GG40" s="264"/>
      <c r="GI40" s="247" t="str">
        <f t="shared" si="14"/>
        <v>Group F</v>
      </c>
      <c r="GJ40" s="253"/>
      <c r="GK40" s="253"/>
      <c r="GL40" s="250"/>
      <c r="GM40" s="279"/>
      <c r="GN40" s="280"/>
      <c r="GO40" s="251"/>
      <c r="GP40" s="263"/>
      <c r="GQ40" s="263"/>
      <c r="GR40" s="250"/>
      <c r="GS40" s="250"/>
      <c r="GT40" s="264"/>
      <c r="GV40" s="247" t="str">
        <f t="shared" si="15"/>
        <v>Group F</v>
      </c>
      <c r="GW40" s="253"/>
      <c r="GX40" s="253"/>
      <c r="GY40" s="250"/>
      <c r="GZ40" s="279"/>
      <c r="HA40" s="280"/>
      <c r="HB40" s="251"/>
      <c r="HC40" s="263"/>
      <c r="HD40" s="263"/>
      <c r="HE40" s="250"/>
      <c r="HF40" s="250"/>
      <c r="HG40" s="264"/>
      <c r="HI40" s="247" t="str">
        <f t="shared" si="16"/>
        <v>Group F</v>
      </c>
      <c r="HJ40" s="253"/>
      <c r="HK40" s="253"/>
      <c r="HL40" s="250"/>
      <c r="HM40" s="279"/>
      <c r="HN40" s="280"/>
      <c r="HO40" s="251"/>
      <c r="HP40" s="263"/>
      <c r="HQ40" s="263"/>
      <c r="HR40" s="250"/>
      <c r="HS40" s="250"/>
      <c r="HT40" s="264"/>
      <c r="HV40" s="247" t="str">
        <f t="shared" si="17"/>
        <v>Group F</v>
      </c>
      <c r="HW40" s="253"/>
      <c r="HX40" s="253"/>
      <c r="HY40" s="250"/>
      <c r="HZ40" s="279"/>
      <c r="IA40" s="280"/>
      <c r="IB40" s="251"/>
      <c r="IC40" s="263"/>
      <c r="ID40" s="263"/>
      <c r="IE40" s="250"/>
      <c r="IF40" s="250"/>
      <c r="IG40" s="264"/>
      <c r="II40" s="247" t="str">
        <f t="shared" si="18"/>
        <v>Group F</v>
      </c>
      <c r="IJ40" s="253"/>
      <c r="IK40" s="253"/>
      <c r="IL40" s="250"/>
      <c r="IM40" s="279"/>
      <c r="IN40" s="280"/>
      <c r="IO40" s="251"/>
      <c r="IP40" s="263"/>
      <c r="IQ40" s="263"/>
      <c r="IR40" s="250"/>
      <c r="IS40" s="250"/>
      <c r="IT40" s="264"/>
      <c r="IV40" s="247" t="str">
        <f t="shared" si="19"/>
        <v>Group F</v>
      </c>
      <c r="IW40" s="253"/>
      <c r="IX40" s="253"/>
      <c r="IY40" s="250"/>
      <c r="IZ40" s="279"/>
      <c r="JA40" s="280"/>
      <c r="JB40" s="251"/>
      <c r="JC40" s="263"/>
      <c r="JD40" s="263"/>
      <c r="JE40" s="250"/>
      <c r="JF40" s="250"/>
      <c r="JG40" s="264"/>
      <c r="JI40" s="247" t="str">
        <f t="shared" si="20"/>
        <v>Group F</v>
      </c>
      <c r="JJ40" s="253"/>
      <c r="JK40" s="253"/>
      <c r="JL40" s="250"/>
      <c r="JM40" s="279"/>
      <c r="JN40" s="280"/>
      <c r="JO40" s="251"/>
      <c r="JP40" s="263"/>
      <c r="JQ40" s="263"/>
      <c r="JR40" s="250"/>
      <c r="JS40" s="250"/>
      <c r="JT40" s="264"/>
      <c r="JV40" s="247" t="str">
        <f t="shared" si="21"/>
        <v>Group F</v>
      </c>
      <c r="JW40" s="253"/>
      <c r="JX40" s="253"/>
      <c r="JY40" s="250"/>
      <c r="JZ40" s="279"/>
      <c r="KA40" s="280"/>
      <c r="KB40" s="251"/>
      <c r="KC40" s="263"/>
      <c r="KD40" s="263"/>
      <c r="KE40" s="250"/>
      <c r="KF40" s="250"/>
      <c r="KG40" s="264"/>
      <c r="KI40" s="247" t="str">
        <f t="shared" si="22"/>
        <v>Group F</v>
      </c>
      <c r="KJ40" s="253"/>
      <c r="KK40" s="253"/>
      <c r="KL40" s="250"/>
      <c r="KM40" s="279"/>
      <c r="KN40" s="280"/>
      <c r="KO40" s="251"/>
      <c r="KP40" s="263"/>
      <c r="KQ40" s="263"/>
      <c r="KR40" s="250"/>
      <c r="KS40" s="250"/>
      <c r="KT40" s="264"/>
      <c r="KV40" s="247" t="str">
        <f t="shared" si="23"/>
        <v>Group F</v>
      </c>
      <c r="KW40" s="253"/>
      <c r="KX40" s="253"/>
      <c r="KY40" s="250"/>
      <c r="KZ40" s="279"/>
      <c r="LA40" s="280"/>
      <c r="LB40" s="251"/>
      <c r="LC40" s="263"/>
      <c r="LD40" s="263"/>
      <c r="LE40" s="250"/>
      <c r="LF40" s="250"/>
      <c r="LG40" s="264"/>
      <c r="LI40" s="247" t="str">
        <f t="shared" si="24"/>
        <v>Group F</v>
      </c>
      <c r="LJ40" s="253"/>
      <c r="LK40" s="253"/>
      <c r="LL40" s="250"/>
      <c r="LM40" s="279"/>
      <c r="LN40" s="280"/>
      <c r="LO40" s="251"/>
      <c r="LP40" s="263"/>
      <c r="LQ40" s="263"/>
      <c r="LR40" s="250"/>
      <c r="LS40" s="250"/>
      <c r="LT40" s="264"/>
      <c r="LV40" s="247" t="str">
        <f t="shared" si="25"/>
        <v>Group F</v>
      </c>
      <c r="LW40" s="253"/>
      <c r="LX40" s="253"/>
      <c r="LY40" s="250"/>
      <c r="LZ40" s="279"/>
      <c r="MA40" s="280"/>
      <c r="MB40" s="251"/>
      <c r="MC40" s="263"/>
      <c r="MD40" s="263"/>
      <c r="ME40" s="250"/>
      <c r="MF40" s="250"/>
      <c r="MG40" s="264"/>
    </row>
    <row r="41" spans="1:345" x14ac:dyDescent="0.25">
      <c r="B41" s="238">
        <f>INDEX(Groups!$C$7:$C$65,MATCH(C41,Groups!$D$7:$D$65,0))</f>
        <v>7</v>
      </c>
      <c r="C41" s="239" t="str">
        <f>CalcF!$P$22</f>
        <v>Netherlands</v>
      </c>
      <c r="D41" s="240">
        <f>INDEX(Groups!$C$7:$C$65,MATCH(E41,Groups!$D$7:$D$65,0))</f>
        <v>18</v>
      </c>
      <c r="E41" s="239" t="str">
        <f>CalcF!$Q$22</f>
        <v>Japan</v>
      </c>
      <c r="F41" s="241" t="str">
        <f>CalcF!$R$22</f>
        <v/>
      </c>
      <c r="G41" s="242" t="str">
        <f>CalcF!$S$22</f>
        <v/>
      </c>
      <c r="I41" s="238">
        <f t="shared" si="0"/>
        <v>7</v>
      </c>
      <c r="J41" s="239" t="str">
        <f t="shared" ref="J41:J46" si="572">$C41</f>
        <v>Netherlands</v>
      </c>
      <c r="K41" s="240">
        <f t="shared" si="26"/>
        <v>18</v>
      </c>
      <c r="L41" s="239" t="str">
        <f t="shared" ref="L41:L46" si="573">$E41</f>
        <v>Japan</v>
      </c>
      <c r="M41" s="275"/>
      <c r="N41" s="275"/>
      <c r="O41" s="270"/>
      <c r="P41" s="240" t="str">
        <f t="shared" ref="P41:P46" si="574">IF(($F41&lt;&gt;"")*($G41&lt;&gt;"")*(M41&lt;&gt;"")*(N41&lt;&gt;""),($F41&gt;$G41)*(M41&gt;N41)+($F41=$G41)*(M41=N41)+($F41&lt;$G41)*(M41&lt;N41),"")</f>
        <v/>
      </c>
      <c r="Q41" s="240" t="str">
        <f>IF((P41&lt;&gt;""),IF(OR($F41&lt;&gt;$G41,PrSettings!$M$4="●"),(($F41-$G41)=(M41-N41))*1,0),"")</f>
        <v/>
      </c>
      <c r="R41" s="240" t="str">
        <f t="shared" ref="R41:R46" si="575">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6">$C41</f>
        <v>Netherlands</v>
      </c>
      <c r="X41" s="240">
        <f t="shared" si="29"/>
        <v>18</v>
      </c>
      <c r="Y41" s="239" t="str">
        <f t="shared" ref="Y41:Y46" si="577">$E41</f>
        <v>Japan</v>
      </c>
      <c r="Z41" s="275"/>
      <c r="AA41" s="275"/>
      <c r="AB41" s="270"/>
      <c r="AC41" s="240" t="str">
        <f t="shared" ref="AC41:AC46" si="578">IF(($F41&lt;&gt;"")*($G41&lt;&gt;"")*(Z41&lt;&gt;"")*(AA41&lt;&gt;""),($F41&gt;$G41)*(Z41&gt;AA41)+($F41=$G41)*(Z41=AA41)+($F41&lt;$G41)*(Z41&lt;AA41),"")</f>
        <v/>
      </c>
      <c r="AD41" s="240" t="str">
        <f>IF((AC41&lt;&gt;""),IF(OR($F41&lt;&gt;$G41,PrSettings!$M$4="●"),(($F41-$G41)=(Z41-AA41))*1,0),"")</f>
        <v/>
      </c>
      <c r="AE41" s="240" t="str">
        <f t="shared" ref="AE41:AE46" si="579">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0">$C41</f>
        <v>Netherlands</v>
      </c>
      <c r="AK41" s="240">
        <f t="shared" si="32"/>
        <v>18</v>
      </c>
      <c r="AL41" s="239" t="str">
        <f t="shared" ref="AL41:AL46" si="581">$E41</f>
        <v>Japan</v>
      </c>
      <c r="AM41" s="275"/>
      <c r="AN41" s="275"/>
      <c r="AO41" s="270"/>
      <c r="AP41" s="240" t="str">
        <f t="shared" ref="AP41:AP46" si="582">IF(($F41&lt;&gt;"")*($G41&lt;&gt;"")*(AM41&lt;&gt;"")*(AN41&lt;&gt;""),($F41&gt;$G41)*(AM41&gt;AN41)+($F41=$G41)*(AM41=AN41)+($F41&lt;$G41)*(AM41&lt;AN41),"")</f>
        <v/>
      </c>
      <c r="AQ41" s="240" t="str">
        <f>IF((AP41&lt;&gt;""),IF(OR($F41&lt;&gt;$G41,PrSettings!$M$4="●"),(($F41-$G41)=(AM41-AN41))*1,0),"")</f>
        <v/>
      </c>
      <c r="AR41" s="240" t="str">
        <f t="shared" ref="AR41:AR46" si="583">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4">$C41</f>
        <v>Netherlands</v>
      </c>
      <c r="AX41" s="240">
        <f t="shared" si="35"/>
        <v>18</v>
      </c>
      <c r="AY41" s="239" t="str">
        <f t="shared" ref="AY41:AY46" si="585">$E41</f>
        <v>Japan</v>
      </c>
      <c r="AZ41" s="275"/>
      <c r="BA41" s="275"/>
      <c r="BB41" s="270"/>
      <c r="BC41" s="240" t="str">
        <f t="shared" ref="BC41:BC46" si="586">IF(($F41&lt;&gt;"")*($G41&lt;&gt;"")*(AZ41&lt;&gt;"")*(BA41&lt;&gt;""),($F41&gt;$G41)*(AZ41&gt;BA41)+($F41=$G41)*(AZ41=BA41)+($F41&lt;$G41)*(AZ41&lt;BA41),"")</f>
        <v/>
      </c>
      <c r="BD41" s="240" t="str">
        <f>IF((BC41&lt;&gt;""),IF(OR($F41&lt;&gt;$G41,PrSettings!$M$4="●"),(($F41-$G41)=(AZ41-BA41))*1,0),"")</f>
        <v/>
      </c>
      <c r="BE41" s="240" t="str">
        <f t="shared" ref="BE41:BE46" si="587">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8">$C41</f>
        <v>Netherlands</v>
      </c>
      <c r="BK41" s="240">
        <f t="shared" si="38"/>
        <v>18</v>
      </c>
      <c r="BL41" s="239" t="str">
        <f t="shared" ref="BL41:BL46" si="589">$E41</f>
        <v>Japan</v>
      </c>
      <c r="BM41" s="275"/>
      <c r="BN41" s="275"/>
      <c r="BO41" s="270"/>
      <c r="BP41" s="240" t="str">
        <f t="shared" ref="BP41:BP46" si="590">IF(($F41&lt;&gt;"")*($G41&lt;&gt;"")*(BM41&lt;&gt;"")*(BN41&lt;&gt;""),($F41&gt;$G41)*(BM41&gt;BN41)+($F41=$G41)*(BM41=BN41)+($F41&lt;$G41)*(BM41&lt;BN41),"")</f>
        <v/>
      </c>
      <c r="BQ41" s="240" t="str">
        <f>IF((BP41&lt;&gt;""),IF(OR($F41&lt;&gt;$G41,PrSettings!$M$4="●"),(($F41-$G41)=(BM41-BN41))*1,0),"")</f>
        <v/>
      </c>
      <c r="BR41" s="240" t="str">
        <f t="shared" ref="BR41:BR46" si="591">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2">$C41</f>
        <v>Netherlands</v>
      </c>
      <c r="BX41" s="240">
        <f t="shared" si="41"/>
        <v>18</v>
      </c>
      <c r="BY41" s="239" t="str">
        <f t="shared" ref="BY41:BY46" si="593">$E41</f>
        <v>Japan</v>
      </c>
      <c r="BZ41" s="275"/>
      <c r="CA41" s="275"/>
      <c r="CB41" s="270"/>
      <c r="CC41" s="240" t="str">
        <f t="shared" ref="CC41:CC46" si="594">IF(($F41&lt;&gt;"")*($G41&lt;&gt;"")*(BZ41&lt;&gt;"")*(CA41&lt;&gt;""),($F41&gt;$G41)*(BZ41&gt;CA41)+($F41=$G41)*(BZ41=CA41)+($F41&lt;$G41)*(BZ41&lt;CA41),"")</f>
        <v/>
      </c>
      <c r="CD41" s="240" t="str">
        <f>IF((CC41&lt;&gt;""),IF(OR($F41&lt;&gt;$G41,PrSettings!$M$4="●"),(($F41-$G41)=(BZ41-CA41))*1,0),"")</f>
        <v/>
      </c>
      <c r="CE41" s="240" t="str">
        <f t="shared" ref="CE41:CE46" si="595">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6">$C41</f>
        <v>Netherlands</v>
      </c>
      <c r="CK41" s="240">
        <f t="shared" si="44"/>
        <v>18</v>
      </c>
      <c r="CL41" s="239" t="str">
        <f t="shared" ref="CL41:CL46" si="597">$E41</f>
        <v>Japan</v>
      </c>
      <c r="CM41" s="275"/>
      <c r="CN41" s="275"/>
      <c r="CO41" s="270"/>
      <c r="CP41" s="240" t="str">
        <f t="shared" ref="CP41:CP46" si="598">IF(($F41&lt;&gt;"")*($G41&lt;&gt;"")*(CM41&lt;&gt;"")*(CN41&lt;&gt;""),($F41&gt;$G41)*(CM41&gt;CN41)+($F41=$G41)*(CM41=CN41)+($F41&lt;$G41)*(CM41&lt;CN41),"")</f>
        <v/>
      </c>
      <c r="CQ41" s="240" t="str">
        <f>IF((CP41&lt;&gt;""),IF(OR($F41&lt;&gt;$G41,PrSettings!$M$4="●"),(($F41-$G41)=(CM41-CN41))*1,0),"")</f>
        <v/>
      </c>
      <c r="CR41" s="240" t="str">
        <f t="shared" ref="CR41:CR46" si="599">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0">$C41</f>
        <v>Netherlands</v>
      </c>
      <c r="CX41" s="240">
        <f t="shared" si="47"/>
        <v>18</v>
      </c>
      <c r="CY41" s="239" t="str">
        <f t="shared" ref="CY41:CY46" si="601">$E41</f>
        <v>Japan</v>
      </c>
      <c r="CZ41" s="275"/>
      <c r="DA41" s="275"/>
      <c r="DB41" s="270"/>
      <c r="DC41" s="240" t="str">
        <f t="shared" ref="DC41:DC46" si="602">IF(($F41&lt;&gt;"")*($G41&lt;&gt;"")*(CZ41&lt;&gt;"")*(DA41&lt;&gt;""),($F41&gt;$G41)*(CZ41&gt;DA41)+($F41=$G41)*(CZ41=DA41)+($F41&lt;$G41)*(CZ41&lt;DA41),"")</f>
        <v/>
      </c>
      <c r="DD41" s="240" t="str">
        <f>IF((DC41&lt;&gt;""),IF(OR($F41&lt;&gt;$G41,PrSettings!$M$4="●"),(($F41-$G41)=(CZ41-DA41))*1,0),"")</f>
        <v/>
      </c>
      <c r="DE41" s="240" t="str">
        <f t="shared" ref="DE41:DE46" si="603">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4">$C41</f>
        <v>Netherlands</v>
      </c>
      <c r="DK41" s="240">
        <f t="shared" si="50"/>
        <v>18</v>
      </c>
      <c r="DL41" s="239" t="str">
        <f t="shared" ref="DL41:DL46" si="605">$E41</f>
        <v>Japan</v>
      </c>
      <c r="DM41" s="275"/>
      <c r="DN41" s="275"/>
      <c r="DO41" s="270"/>
      <c r="DP41" s="240" t="str">
        <f t="shared" ref="DP41:DP46" si="606">IF(($F41&lt;&gt;"")*($G41&lt;&gt;"")*(DM41&lt;&gt;"")*(DN41&lt;&gt;""),($F41&gt;$G41)*(DM41&gt;DN41)+($F41=$G41)*(DM41=DN41)+($F41&lt;$G41)*(DM41&lt;DN41),"")</f>
        <v/>
      </c>
      <c r="DQ41" s="240" t="str">
        <f>IF((DP41&lt;&gt;""),IF(OR($F41&lt;&gt;$G41,PrSettings!$M$4="●"),(($F41-$G41)=(DM41-DN41))*1,0),"")</f>
        <v/>
      </c>
      <c r="DR41" s="240" t="str">
        <f t="shared" ref="DR41:DR46" si="607">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8">$C41</f>
        <v>Netherlands</v>
      </c>
      <c r="DX41" s="240">
        <f t="shared" si="53"/>
        <v>18</v>
      </c>
      <c r="DY41" s="239" t="str">
        <f t="shared" ref="DY41:DY46" si="609">$E41</f>
        <v>Japan</v>
      </c>
      <c r="DZ41" s="275"/>
      <c r="EA41" s="275"/>
      <c r="EB41" s="270"/>
      <c r="EC41" s="240" t="str">
        <f t="shared" ref="EC41:EC46" si="610">IF(($F41&lt;&gt;"")*($G41&lt;&gt;"")*(DZ41&lt;&gt;"")*(EA41&lt;&gt;""),($F41&gt;$G41)*(DZ41&gt;EA41)+($F41=$G41)*(DZ41=EA41)+($F41&lt;$G41)*(DZ41&lt;EA41),"")</f>
        <v/>
      </c>
      <c r="ED41" s="240" t="str">
        <f>IF((EC41&lt;&gt;""),IF(OR($F41&lt;&gt;$G41,PrSettings!$M$4="●"),(($F41-$G41)=(DZ41-EA41))*1,0),"")</f>
        <v/>
      </c>
      <c r="EE41" s="240" t="str">
        <f t="shared" ref="EE41:EE46" si="611">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2">$C41</f>
        <v>Netherlands</v>
      </c>
      <c r="EK41" s="240">
        <f t="shared" si="56"/>
        <v>18</v>
      </c>
      <c r="EL41" s="239" t="str">
        <f t="shared" ref="EL41:EL46" si="613">$E41</f>
        <v>Japan</v>
      </c>
      <c r="EM41" s="275"/>
      <c r="EN41" s="275"/>
      <c r="EO41" s="270"/>
      <c r="EP41" s="240" t="str">
        <f t="shared" ref="EP41:EP46" si="614">IF(($F41&lt;&gt;"")*($G41&lt;&gt;"")*(EM41&lt;&gt;"")*(EN41&lt;&gt;""),($F41&gt;$G41)*(EM41&gt;EN41)+($F41=$G41)*(EM41=EN41)+($F41&lt;$G41)*(EM41&lt;EN41),"")</f>
        <v/>
      </c>
      <c r="EQ41" s="240" t="str">
        <f>IF((EP41&lt;&gt;""),IF(OR($F41&lt;&gt;$G41,PrSettings!$M$4="●"),(($F41-$G41)=(EM41-EN41))*1,0),"")</f>
        <v/>
      </c>
      <c r="ER41" s="240" t="str">
        <f t="shared" ref="ER41:ER46" si="615">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6">$C41</f>
        <v>Netherlands</v>
      </c>
      <c r="EX41" s="240">
        <f t="shared" si="59"/>
        <v>18</v>
      </c>
      <c r="EY41" s="239" t="str">
        <f t="shared" ref="EY41:EY46" si="617">$E41</f>
        <v>Japan</v>
      </c>
      <c r="EZ41" s="275"/>
      <c r="FA41" s="275"/>
      <c r="FB41" s="270"/>
      <c r="FC41" s="240" t="str">
        <f t="shared" ref="FC41:FC46" si="618">IF(($F41&lt;&gt;"")*($G41&lt;&gt;"")*(EZ41&lt;&gt;"")*(FA41&lt;&gt;""),($F41&gt;$G41)*(EZ41&gt;FA41)+($F41=$G41)*(EZ41=FA41)+($F41&lt;$G41)*(EZ41&lt;FA41),"")</f>
        <v/>
      </c>
      <c r="FD41" s="240" t="str">
        <f>IF((FC41&lt;&gt;""),IF(OR($F41&lt;&gt;$G41,PrSettings!$M$4="●"),(($F41-$G41)=(EZ41-FA41))*1,0),"")</f>
        <v/>
      </c>
      <c r="FE41" s="240" t="str">
        <f t="shared" ref="FE41:FE46" si="619">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0">$C41</f>
        <v>Netherlands</v>
      </c>
      <c r="FK41" s="240">
        <f t="shared" si="62"/>
        <v>18</v>
      </c>
      <c r="FL41" s="239" t="str">
        <f t="shared" ref="FL41:FL46" si="621">$E41</f>
        <v>Japan</v>
      </c>
      <c r="FM41" s="275"/>
      <c r="FN41" s="275"/>
      <c r="FO41" s="270"/>
      <c r="FP41" s="240" t="str">
        <f t="shared" ref="FP41:FP46" si="622">IF(($F41&lt;&gt;"")*($G41&lt;&gt;"")*(FM41&lt;&gt;"")*(FN41&lt;&gt;""),($F41&gt;$G41)*(FM41&gt;FN41)+($F41=$G41)*(FM41=FN41)+($F41&lt;$G41)*(FM41&lt;FN41),"")</f>
        <v/>
      </c>
      <c r="FQ41" s="240" t="str">
        <f>IF((FP41&lt;&gt;""),IF(OR($F41&lt;&gt;$G41,PrSettings!$M$4="●"),(($F41-$G41)=(FM41-FN41))*1,0),"")</f>
        <v/>
      </c>
      <c r="FR41" s="240" t="str">
        <f t="shared" ref="FR41:FR46" si="623">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4">$C41</f>
        <v>Netherlands</v>
      </c>
      <c r="FX41" s="240">
        <f t="shared" si="65"/>
        <v>18</v>
      </c>
      <c r="FY41" s="239" t="str">
        <f t="shared" ref="FY41:FY46" si="625">$E41</f>
        <v>Japan</v>
      </c>
      <c r="FZ41" s="275"/>
      <c r="GA41" s="275"/>
      <c r="GB41" s="270"/>
      <c r="GC41" s="240" t="str">
        <f t="shared" ref="GC41:GC46" si="626">IF(($F41&lt;&gt;"")*($G41&lt;&gt;"")*(FZ41&lt;&gt;"")*(GA41&lt;&gt;""),($F41&gt;$G41)*(FZ41&gt;GA41)+($F41=$G41)*(FZ41=GA41)+($F41&lt;$G41)*(FZ41&lt;GA41),"")</f>
        <v/>
      </c>
      <c r="GD41" s="240" t="str">
        <f>IF((GC41&lt;&gt;""),IF(OR($F41&lt;&gt;$G41,PrSettings!$M$4="●"),(($F41-$G41)=(FZ41-GA41))*1,0),"")</f>
        <v/>
      </c>
      <c r="GE41" s="240" t="str">
        <f t="shared" ref="GE41:GE46" si="627">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8">$C41</f>
        <v>Netherlands</v>
      </c>
      <c r="GK41" s="240">
        <f t="shared" si="68"/>
        <v>18</v>
      </c>
      <c r="GL41" s="239" t="str">
        <f t="shared" ref="GL41:GL46" si="629">$E41</f>
        <v>Japan</v>
      </c>
      <c r="GM41" s="275"/>
      <c r="GN41" s="275"/>
      <c r="GO41" s="270"/>
      <c r="GP41" s="240" t="str">
        <f t="shared" ref="GP41:GP46" si="630">IF(($F41&lt;&gt;"")*($G41&lt;&gt;"")*(GM41&lt;&gt;"")*(GN41&lt;&gt;""),($F41&gt;$G41)*(GM41&gt;GN41)+($F41=$G41)*(GM41=GN41)+($F41&lt;$G41)*(GM41&lt;GN41),"")</f>
        <v/>
      </c>
      <c r="GQ41" s="240" t="str">
        <f>IF((GP41&lt;&gt;""),IF(OR($F41&lt;&gt;$G41,PrSettings!$M$4="●"),(($F41-$G41)=(GM41-GN41))*1,0),"")</f>
        <v/>
      </c>
      <c r="GR41" s="240" t="str">
        <f t="shared" ref="GR41:GR46" si="631">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2">$C41</f>
        <v>Netherlands</v>
      </c>
      <c r="GX41" s="240">
        <f t="shared" si="71"/>
        <v>18</v>
      </c>
      <c r="GY41" s="239" t="str">
        <f t="shared" ref="GY41:GY46" si="633">$E41</f>
        <v>Japan</v>
      </c>
      <c r="GZ41" s="275"/>
      <c r="HA41" s="275"/>
      <c r="HB41" s="270"/>
      <c r="HC41" s="240" t="str">
        <f t="shared" ref="HC41:HC46" si="634">IF(($F41&lt;&gt;"")*($G41&lt;&gt;"")*(GZ41&lt;&gt;"")*(HA41&lt;&gt;""),($F41&gt;$G41)*(GZ41&gt;HA41)+($F41=$G41)*(GZ41=HA41)+($F41&lt;$G41)*(GZ41&lt;HA41),"")</f>
        <v/>
      </c>
      <c r="HD41" s="240" t="str">
        <f>IF((HC41&lt;&gt;""),IF(OR($F41&lt;&gt;$G41,PrSettings!$M$4="●"),(($F41-$G41)=(GZ41-HA41))*1,0),"")</f>
        <v/>
      </c>
      <c r="HE41" s="240" t="str">
        <f t="shared" ref="HE41:HE46" si="635">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6">$C41</f>
        <v>Netherlands</v>
      </c>
      <c r="HK41" s="240">
        <f t="shared" si="74"/>
        <v>18</v>
      </c>
      <c r="HL41" s="239" t="str">
        <f t="shared" ref="HL41:HL46" si="637">$E41</f>
        <v>Japan</v>
      </c>
      <c r="HM41" s="275"/>
      <c r="HN41" s="275"/>
      <c r="HO41" s="270"/>
      <c r="HP41" s="240" t="str">
        <f t="shared" ref="HP41:HP46" si="638">IF(($F41&lt;&gt;"")*($G41&lt;&gt;"")*(HM41&lt;&gt;"")*(HN41&lt;&gt;""),($F41&gt;$G41)*(HM41&gt;HN41)+($F41=$G41)*(HM41=HN41)+($F41&lt;$G41)*(HM41&lt;HN41),"")</f>
        <v/>
      </c>
      <c r="HQ41" s="240" t="str">
        <f>IF((HP41&lt;&gt;""),IF(OR($F41&lt;&gt;$G41,PrSettings!$M$4="●"),(($F41-$G41)=(HM41-HN41))*1,0),"")</f>
        <v/>
      </c>
      <c r="HR41" s="240" t="str">
        <f t="shared" ref="HR41:HR46" si="639">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0">$C41</f>
        <v>Netherlands</v>
      </c>
      <c r="HX41" s="240">
        <f t="shared" si="77"/>
        <v>18</v>
      </c>
      <c r="HY41" s="239" t="str">
        <f t="shared" ref="HY41:HY46" si="641">$E41</f>
        <v>Japan</v>
      </c>
      <c r="HZ41" s="275"/>
      <c r="IA41" s="275"/>
      <c r="IB41" s="270"/>
      <c r="IC41" s="240" t="str">
        <f t="shared" ref="IC41:IC46" si="642">IF(($F41&lt;&gt;"")*($G41&lt;&gt;"")*(HZ41&lt;&gt;"")*(IA41&lt;&gt;""),($F41&gt;$G41)*(HZ41&gt;IA41)+($F41=$G41)*(HZ41=IA41)+($F41&lt;$G41)*(HZ41&lt;IA41),"")</f>
        <v/>
      </c>
      <c r="ID41" s="240" t="str">
        <f>IF((IC41&lt;&gt;""),IF(OR($F41&lt;&gt;$G41,PrSettings!$M$4="●"),(($F41-$G41)=(HZ41-IA41))*1,0),"")</f>
        <v/>
      </c>
      <c r="IE41" s="240" t="str">
        <f t="shared" ref="IE41:IE46" si="643">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4">$C41</f>
        <v>Netherlands</v>
      </c>
      <c r="IK41" s="240">
        <f t="shared" si="80"/>
        <v>18</v>
      </c>
      <c r="IL41" s="239" t="str">
        <f t="shared" ref="IL41:IL46" si="645">$E41</f>
        <v>Japan</v>
      </c>
      <c r="IM41" s="275"/>
      <c r="IN41" s="275"/>
      <c r="IO41" s="270"/>
      <c r="IP41" s="240" t="str">
        <f t="shared" ref="IP41:IP46" si="646">IF(($F41&lt;&gt;"")*($G41&lt;&gt;"")*(IM41&lt;&gt;"")*(IN41&lt;&gt;""),($F41&gt;$G41)*(IM41&gt;IN41)+($F41=$G41)*(IM41=IN41)+($F41&lt;$G41)*(IM41&lt;IN41),"")</f>
        <v/>
      </c>
      <c r="IQ41" s="240" t="str">
        <f>IF((IP41&lt;&gt;""),IF(OR($F41&lt;&gt;$G41,PrSettings!$M$4="●"),(($F41-$G41)=(IM41-IN41))*1,0),"")</f>
        <v/>
      </c>
      <c r="IR41" s="240" t="str">
        <f t="shared" ref="IR41:IR46" si="647">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8">$C41</f>
        <v>Netherlands</v>
      </c>
      <c r="IX41" s="240">
        <f t="shared" si="83"/>
        <v>18</v>
      </c>
      <c r="IY41" s="239" t="str">
        <f t="shared" ref="IY41:IY46" si="649">$E41</f>
        <v>Japan</v>
      </c>
      <c r="IZ41" s="275"/>
      <c r="JA41" s="275"/>
      <c r="JB41" s="270"/>
      <c r="JC41" s="240" t="str">
        <f t="shared" ref="JC41:JC46" si="650">IF(($F41&lt;&gt;"")*($G41&lt;&gt;"")*(IZ41&lt;&gt;"")*(JA41&lt;&gt;""),($F41&gt;$G41)*(IZ41&gt;JA41)+($F41=$G41)*(IZ41=JA41)+($F41&lt;$G41)*(IZ41&lt;JA41),"")</f>
        <v/>
      </c>
      <c r="JD41" s="240" t="str">
        <f>IF((JC41&lt;&gt;""),IF(OR($F41&lt;&gt;$G41,PrSettings!$M$4="●"),(($F41-$G41)=(IZ41-JA41))*1,0),"")</f>
        <v/>
      </c>
      <c r="JE41" s="240" t="str">
        <f t="shared" ref="JE41:JE46" si="651">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2">$C41</f>
        <v>Netherlands</v>
      </c>
      <c r="JK41" s="240">
        <f t="shared" si="86"/>
        <v>18</v>
      </c>
      <c r="JL41" s="239" t="str">
        <f t="shared" ref="JL41:JL46" si="653">$E41</f>
        <v>Japan</v>
      </c>
      <c r="JM41" s="275"/>
      <c r="JN41" s="275"/>
      <c r="JO41" s="270"/>
      <c r="JP41" s="240" t="str">
        <f t="shared" ref="JP41:JP46" si="654">IF(($F41&lt;&gt;"")*($G41&lt;&gt;"")*(JM41&lt;&gt;"")*(JN41&lt;&gt;""),($F41&gt;$G41)*(JM41&gt;JN41)+($F41=$G41)*(JM41=JN41)+($F41&lt;$G41)*(JM41&lt;JN41),"")</f>
        <v/>
      </c>
      <c r="JQ41" s="240" t="str">
        <f>IF((JP41&lt;&gt;""),IF(OR($F41&lt;&gt;$G41,PrSettings!$M$4="●"),(($F41-$G41)=(JM41-JN41))*1,0),"")</f>
        <v/>
      </c>
      <c r="JR41" s="240" t="str">
        <f t="shared" ref="JR41:JR46" si="655">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6">$C41</f>
        <v>Netherlands</v>
      </c>
      <c r="JX41" s="240">
        <f t="shared" si="89"/>
        <v>18</v>
      </c>
      <c r="JY41" s="239" t="str">
        <f t="shared" ref="JY41:JY46" si="657">$E41</f>
        <v>Japan</v>
      </c>
      <c r="JZ41" s="275"/>
      <c r="KA41" s="275"/>
      <c r="KB41" s="270"/>
      <c r="KC41" s="240" t="str">
        <f t="shared" ref="KC41:KC46" si="658">IF(($F41&lt;&gt;"")*($G41&lt;&gt;"")*(JZ41&lt;&gt;"")*(KA41&lt;&gt;""),($F41&gt;$G41)*(JZ41&gt;KA41)+($F41=$G41)*(JZ41=KA41)+($F41&lt;$G41)*(JZ41&lt;KA41),"")</f>
        <v/>
      </c>
      <c r="KD41" s="240" t="str">
        <f>IF((KC41&lt;&gt;""),IF(OR($F41&lt;&gt;$G41,PrSettings!$M$4="●"),(($F41-$G41)=(JZ41-KA41))*1,0),"")</f>
        <v/>
      </c>
      <c r="KE41" s="240" t="str">
        <f t="shared" ref="KE41:KE46" si="659">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0">$C41</f>
        <v>Netherlands</v>
      </c>
      <c r="KK41" s="240">
        <f t="shared" si="92"/>
        <v>18</v>
      </c>
      <c r="KL41" s="239" t="str">
        <f t="shared" ref="KL41:KL46" si="661">$E41</f>
        <v>Japan</v>
      </c>
      <c r="KM41" s="275"/>
      <c r="KN41" s="275"/>
      <c r="KO41" s="270"/>
      <c r="KP41" s="240" t="str">
        <f t="shared" ref="KP41:KP46" si="662">IF(($F41&lt;&gt;"")*($G41&lt;&gt;"")*(KM41&lt;&gt;"")*(KN41&lt;&gt;""),($F41&gt;$G41)*(KM41&gt;KN41)+($F41=$G41)*(KM41=KN41)+($F41&lt;$G41)*(KM41&lt;KN41),"")</f>
        <v/>
      </c>
      <c r="KQ41" s="240" t="str">
        <f>IF((KP41&lt;&gt;""),IF(OR($F41&lt;&gt;$G41,PrSettings!$M$4="●"),(($F41-$G41)=(KM41-KN41))*1,0),"")</f>
        <v/>
      </c>
      <c r="KR41" s="240" t="str">
        <f t="shared" ref="KR41:KR46" si="663">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4">$C41</f>
        <v>Netherlands</v>
      </c>
      <c r="KX41" s="240">
        <f t="shared" si="95"/>
        <v>18</v>
      </c>
      <c r="KY41" s="239" t="str">
        <f t="shared" ref="KY41:KY46" si="665">$E41</f>
        <v>Japan</v>
      </c>
      <c r="KZ41" s="275"/>
      <c r="LA41" s="275"/>
      <c r="LB41" s="270"/>
      <c r="LC41" s="240" t="str">
        <f t="shared" ref="LC41:LC46" si="666">IF(($F41&lt;&gt;"")*($G41&lt;&gt;"")*(KZ41&lt;&gt;"")*(LA41&lt;&gt;""),($F41&gt;$G41)*(KZ41&gt;LA41)+($F41=$G41)*(KZ41=LA41)+($F41&lt;$G41)*(KZ41&lt;LA41),"")</f>
        <v/>
      </c>
      <c r="LD41" s="240" t="str">
        <f>IF((LC41&lt;&gt;""),IF(OR($F41&lt;&gt;$G41,PrSettings!$M$4="●"),(($F41-$G41)=(KZ41-LA41))*1,0),"")</f>
        <v/>
      </c>
      <c r="LE41" s="240" t="str">
        <f t="shared" ref="LE41:LE46" si="667">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8">$C41</f>
        <v>Netherlands</v>
      </c>
      <c r="LK41" s="240">
        <f t="shared" si="98"/>
        <v>18</v>
      </c>
      <c r="LL41" s="239" t="str">
        <f t="shared" ref="LL41:LL46" si="669">$E41</f>
        <v>Japan</v>
      </c>
      <c r="LM41" s="275"/>
      <c r="LN41" s="275"/>
      <c r="LO41" s="270"/>
      <c r="LP41" s="240" t="str">
        <f t="shared" ref="LP41:LP46" si="670">IF(($F41&lt;&gt;"")*($G41&lt;&gt;"")*(LM41&lt;&gt;"")*(LN41&lt;&gt;""),($F41&gt;$G41)*(LM41&gt;LN41)+($F41=$G41)*(LM41=LN41)+($F41&lt;$G41)*(LM41&lt;LN41),"")</f>
        <v/>
      </c>
      <c r="LQ41" s="240" t="str">
        <f>IF((LP41&lt;&gt;""),IF(OR($F41&lt;&gt;$G41,PrSettings!$M$4="●"),(($F41-$G41)=(LM41-LN41))*1,0),"")</f>
        <v/>
      </c>
      <c r="LR41" s="240" t="str">
        <f t="shared" ref="LR41:LR46" si="671">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2">$C41</f>
        <v>Netherlands</v>
      </c>
      <c r="LX41" s="240">
        <f t="shared" si="101"/>
        <v>18</v>
      </c>
      <c r="LY41" s="239" t="str">
        <f t="shared" ref="LY41:LY46" si="673">$E41</f>
        <v>Japan</v>
      </c>
      <c r="LZ41" s="275"/>
      <c r="MA41" s="275"/>
      <c r="MB41" s="270"/>
      <c r="MC41" s="240" t="str">
        <f t="shared" ref="MC41:MC46" si="674">IF(($F41&lt;&gt;"")*($G41&lt;&gt;"")*(LZ41&lt;&gt;"")*(MA41&lt;&gt;""),($F41&gt;$G41)*(LZ41&gt;MA41)+($F41=$G41)*(LZ41=MA41)+($F41&lt;$G41)*(LZ41&lt;MA41),"")</f>
        <v/>
      </c>
      <c r="MD41" s="240" t="str">
        <f>IF((MC41&lt;&gt;""),IF(OR($F41&lt;&gt;$G41,PrSettings!$M$4="●"),(($F41-$G41)=(LZ41-MA41))*1,0),"")</f>
        <v/>
      </c>
      <c r="ME41" s="240" t="str">
        <f t="shared" ref="ME41:ME46" si="675">IF((MC41&lt;&gt;""),($F41=LZ41)*($G41=MA41),"")</f>
        <v/>
      </c>
      <c r="MF41" s="240" t="str">
        <f>IF(MC41&lt;&gt;"",IF(ABS($F41-$G41)&gt;=PrSettings!$M$7,(ABS($F41-$G41-LZ41+MA41)&lt;=1)*1,IF(AND(MC41,$F41=$G41,$F41&gt;=PrSettings!$M$6),(ABS(LZ41-$F41)&lt;=1)*1,IF(AND(MC41,$F41+$G41&gt;=PrSettings!$M$8),(ABS(LZ41-$F41)+ABS(MA41-$G41)&lt;=1)*1,""))),"")</f>
        <v/>
      </c>
      <c r="MG41" s="272"/>
    </row>
    <row r="42" spans="1:345" x14ac:dyDescent="0.25">
      <c r="B42" s="238">
        <f>INDEX(Groups!$C$7:$C$65,MATCH(C42,Groups!$D$7:$D$65,0))</f>
        <v>38</v>
      </c>
      <c r="C42" s="239" t="str">
        <f>CalcF!$P$23</f>
        <v>Sweden</v>
      </c>
      <c r="D42" s="240">
        <f>INDEX(Groups!$C$7:$C$65,MATCH(E42,Groups!$D$7:$D$65,0))</f>
        <v>44</v>
      </c>
      <c r="E42" s="239" t="str">
        <f>CalcF!$Q$23</f>
        <v>Tunisia</v>
      </c>
      <c r="F42" s="821" t="str">
        <f>CalcF!$R$23</f>
        <v/>
      </c>
      <c r="G42" s="242" t="str">
        <f>CalcF!$S$23</f>
        <v/>
      </c>
      <c r="I42" s="238">
        <f t="shared" si="0"/>
        <v>38</v>
      </c>
      <c r="J42" s="239" t="str">
        <f t="shared" si="572"/>
        <v>Sweden</v>
      </c>
      <c r="K42" s="240">
        <f t="shared" si="26"/>
        <v>44</v>
      </c>
      <c r="L42" s="239" t="str">
        <f t="shared" si="573"/>
        <v>Tunisia</v>
      </c>
      <c r="M42" s="275"/>
      <c r="N42" s="275"/>
      <c r="O42" s="271"/>
      <c r="P42" s="240" t="str">
        <f t="shared" si="574"/>
        <v/>
      </c>
      <c r="Q42" s="240" t="str">
        <f>IF((P42&lt;&gt;""),IF(OR($F42&lt;&gt;$G42,PrSettings!$M$4="●"),(($F42-$G42)=(M42-N42))*1,0),"")</f>
        <v/>
      </c>
      <c r="R42" s="240" t="str">
        <f t="shared" si="575"/>
        <v/>
      </c>
      <c r="S42" s="240" t="str">
        <f>IF(P42&lt;&gt;"",IF(ABS($F42-$G42)&gt;=PrSettings!$M$7,(ABS($F42-$G42-M42+N42)&lt;=1)*1,IF(AND(P42,$F42=$G42,$F42&gt;=PrSettings!$M$6),(ABS(M42-$F42)&lt;=1)*1,IF(AND(P42,$F42+$G42&gt;=PrSettings!$M$8),(ABS(M42-$F42)+ABS(N42-$G42)&lt;=1)*1,""))),"")</f>
        <v/>
      </c>
      <c r="T42" s="273"/>
      <c r="V42" s="238">
        <f t="shared" si="1"/>
        <v>38</v>
      </c>
      <c r="W42" s="239" t="str">
        <f t="shared" si="576"/>
        <v>Sweden</v>
      </c>
      <c r="X42" s="240">
        <f t="shared" si="29"/>
        <v>44</v>
      </c>
      <c r="Y42" s="239" t="str">
        <f t="shared" si="577"/>
        <v>Tunisia</v>
      </c>
      <c r="Z42" s="275"/>
      <c r="AA42" s="275"/>
      <c r="AB42" s="271"/>
      <c r="AC42" s="240" t="str">
        <f t="shared" si="578"/>
        <v/>
      </c>
      <c r="AD42" s="240" t="str">
        <f>IF((AC42&lt;&gt;""),IF(OR($F42&lt;&gt;$G42,PrSettings!$M$4="●"),(($F42-$G42)=(Z42-AA42))*1,0),"")</f>
        <v/>
      </c>
      <c r="AE42" s="240" t="str">
        <f t="shared" si="579"/>
        <v/>
      </c>
      <c r="AF42" s="240" t="str">
        <f>IF(AC42&lt;&gt;"",IF(ABS($F42-$G42)&gt;=PrSettings!$M$7,(ABS($F42-$G42-Z42+AA42)&lt;=1)*1,IF(AND(AC42,$F42=$G42,$F42&gt;=PrSettings!$M$6),(ABS(Z42-$F42)&lt;=1)*1,IF(AND(AC42,$F42+$G42&gt;=PrSettings!$M$8),(ABS(Z42-$F42)+ABS(AA42-$G42)&lt;=1)*1,""))),"")</f>
        <v/>
      </c>
      <c r="AG42" s="273"/>
      <c r="AI42" s="238">
        <f t="shared" si="2"/>
        <v>38</v>
      </c>
      <c r="AJ42" s="239" t="str">
        <f t="shared" si="580"/>
        <v>Sweden</v>
      </c>
      <c r="AK42" s="240">
        <f t="shared" si="32"/>
        <v>44</v>
      </c>
      <c r="AL42" s="239" t="str">
        <f t="shared" si="581"/>
        <v>Tunisia</v>
      </c>
      <c r="AM42" s="275"/>
      <c r="AN42" s="275"/>
      <c r="AO42" s="271"/>
      <c r="AP42" s="240" t="str">
        <f t="shared" si="582"/>
        <v/>
      </c>
      <c r="AQ42" s="240" t="str">
        <f>IF((AP42&lt;&gt;""),IF(OR($F42&lt;&gt;$G42,PrSettings!$M$4="●"),(($F42-$G42)=(AM42-AN42))*1,0),"")</f>
        <v/>
      </c>
      <c r="AR42" s="240" t="str">
        <f t="shared" si="583"/>
        <v/>
      </c>
      <c r="AS42" s="240" t="str">
        <f>IF(AP42&lt;&gt;"",IF(ABS($F42-$G42)&gt;=PrSettings!$M$7,(ABS($F42-$G42-AM42+AN42)&lt;=1)*1,IF(AND(AP42,$F42=$G42,$F42&gt;=PrSettings!$M$6),(ABS(AM42-$F42)&lt;=1)*1,IF(AND(AP42,$F42+$G42&gt;=PrSettings!$M$8),(ABS(AM42-$F42)+ABS(AN42-$G42)&lt;=1)*1,""))),"")</f>
        <v/>
      </c>
      <c r="AT42" s="273"/>
      <c r="AV42" s="238">
        <f t="shared" si="3"/>
        <v>38</v>
      </c>
      <c r="AW42" s="239" t="str">
        <f t="shared" si="584"/>
        <v>Sweden</v>
      </c>
      <c r="AX42" s="240">
        <f t="shared" si="35"/>
        <v>44</v>
      </c>
      <c r="AY42" s="239" t="str">
        <f t="shared" si="585"/>
        <v>Tunisia</v>
      </c>
      <c r="AZ42" s="275"/>
      <c r="BA42" s="275"/>
      <c r="BB42" s="271"/>
      <c r="BC42" s="240" t="str">
        <f t="shared" si="586"/>
        <v/>
      </c>
      <c r="BD42" s="240" t="str">
        <f>IF((BC42&lt;&gt;""),IF(OR($F42&lt;&gt;$G42,PrSettings!$M$4="●"),(($F42-$G42)=(AZ42-BA42))*1,0),"")</f>
        <v/>
      </c>
      <c r="BE42" s="240" t="str">
        <f t="shared" si="587"/>
        <v/>
      </c>
      <c r="BF42" s="240" t="str">
        <f>IF(BC42&lt;&gt;"",IF(ABS($F42-$G42)&gt;=PrSettings!$M$7,(ABS($F42-$G42-AZ42+BA42)&lt;=1)*1,IF(AND(BC42,$F42=$G42,$F42&gt;=PrSettings!$M$6),(ABS(AZ42-$F42)&lt;=1)*1,IF(AND(BC42,$F42+$G42&gt;=PrSettings!$M$8),(ABS(AZ42-$F42)+ABS(BA42-$G42)&lt;=1)*1,""))),"")</f>
        <v/>
      </c>
      <c r="BG42" s="273"/>
      <c r="BI42" s="238">
        <f t="shared" si="4"/>
        <v>38</v>
      </c>
      <c r="BJ42" s="239" t="str">
        <f t="shared" si="588"/>
        <v>Sweden</v>
      </c>
      <c r="BK42" s="240">
        <f t="shared" si="38"/>
        <v>44</v>
      </c>
      <c r="BL42" s="239" t="str">
        <f t="shared" si="589"/>
        <v>Tunisia</v>
      </c>
      <c r="BM42" s="275"/>
      <c r="BN42" s="275"/>
      <c r="BO42" s="271"/>
      <c r="BP42" s="240" t="str">
        <f t="shared" si="590"/>
        <v/>
      </c>
      <c r="BQ42" s="240" t="str">
        <f>IF((BP42&lt;&gt;""),IF(OR($F42&lt;&gt;$G42,PrSettings!$M$4="●"),(($F42-$G42)=(BM42-BN42))*1,0),"")</f>
        <v/>
      </c>
      <c r="BR42" s="240" t="str">
        <f t="shared" si="591"/>
        <v/>
      </c>
      <c r="BS42" s="240" t="str">
        <f>IF(BP42&lt;&gt;"",IF(ABS($F42-$G42)&gt;=PrSettings!$M$7,(ABS($F42-$G42-BM42+BN42)&lt;=1)*1,IF(AND(BP42,$F42=$G42,$F42&gt;=PrSettings!$M$6),(ABS(BM42-$F42)&lt;=1)*1,IF(AND(BP42,$F42+$G42&gt;=PrSettings!$M$8),(ABS(BM42-$F42)+ABS(BN42-$G42)&lt;=1)*1,""))),"")</f>
        <v/>
      </c>
      <c r="BT42" s="273"/>
      <c r="BV42" s="238">
        <f t="shared" si="5"/>
        <v>38</v>
      </c>
      <c r="BW42" s="239" t="str">
        <f t="shared" si="592"/>
        <v>Sweden</v>
      </c>
      <c r="BX42" s="240">
        <f t="shared" si="41"/>
        <v>44</v>
      </c>
      <c r="BY42" s="239" t="str">
        <f t="shared" si="593"/>
        <v>Tunisia</v>
      </c>
      <c r="BZ42" s="275"/>
      <c r="CA42" s="275"/>
      <c r="CB42" s="271"/>
      <c r="CC42" s="240" t="str">
        <f t="shared" si="594"/>
        <v/>
      </c>
      <c r="CD42" s="240" t="str">
        <f>IF((CC42&lt;&gt;""),IF(OR($F42&lt;&gt;$G42,PrSettings!$M$4="●"),(($F42-$G42)=(BZ42-CA42))*1,0),"")</f>
        <v/>
      </c>
      <c r="CE42" s="240" t="str">
        <f t="shared" si="595"/>
        <v/>
      </c>
      <c r="CF42" s="240" t="str">
        <f>IF(CC42&lt;&gt;"",IF(ABS($F42-$G42)&gt;=PrSettings!$M$7,(ABS($F42-$G42-BZ42+CA42)&lt;=1)*1,IF(AND(CC42,$F42=$G42,$F42&gt;=PrSettings!$M$6),(ABS(BZ42-$F42)&lt;=1)*1,IF(AND(CC42,$F42+$G42&gt;=PrSettings!$M$8),(ABS(BZ42-$F42)+ABS(CA42-$G42)&lt;=1)*1,""))),"")</f>
        <v/>
      </c>
      <c r="CG42" s="273"/>
      <c r="CI42" s="238">
        <f t="shared" si="6"/>
        <v>38</v>
      </c>
      <c r="CJ42" s="239" t="str">
        <f t="shared" si="596"/>
        <v>Sweden</v>
      </c>
      <c r="CK42" s="240">
        <f t="shared" si="44"/>
        <v>44</v>
      </c>
      <c r="CL42" s="239" t="str">
        <f t="shared" si="597"/>
        <v>Tunisia</v>
      </c>
      <c r="CM42" s="275"/>
      <c r="CN42" s="275"/>
      <c r="CO42" s="271"/>
      <c r="CP42" s="240" t="str">
        <f t="shared" si="598"/>
        <v/>
      </c>
      <c r="CQ42" s="240" t="str">
        <f>IF((CP42&lt;&gt;""),IF(OR($F42&lt;&gt;$G42,PrSettings!$M$4="●"),(($F42-$G42)=(CM42-CN42))*1,0),"")</f>
        <v/>
      </c>
      <c r="CR42" s="240" t="str">
        <f t="shared" si="599"/>
        <v/>
      </c>
      <c r="CS42" s="240" t="str">
        <f>IF(CP42&lt;&gt;"",IF(ABS($F42-$G42)&gt;=PrSettings!$M$7,(ABS($F42-$G42-CM42+CN42)&lt;=1)*1,IF(AND(CP42,$F42=$G42,$F42&gt;=PrSettings!$M$6),(ABS(CM42-$F42)&lt;=1)*1,IF(AND(CP42,$F42+$G42&gt;=PrSettings!$M$8),(ABS(CM42-$F42)+ABS(CN42-$G42)&lt;=1)*1,""))),"")</f>
        <v/>
      </c>
      <c r="CT42" s="273"/>
      <c r="CV42" s="238">
        <f t="shared" si="7"/>
        <v>38</v>
      </c>
      <c r="CW42" s="239" t="str">
        <f t="shared" si="600"/>
        <v>Sweden</v>
      </c>
      <c r="CX42" s="240">
        <f t="shared" si="47"/>
        <v>44</v>
      </c>
      <c r="CY42" s="239" t="str">
        <f t="shared" si="601"/>
        <v>Tunisia</v>
      </c>
      <c r="CZ42" s="275"/>
      <c r="DA42" s="275"/>
      <c r="DB42" s="271"/>
      <c r="DC42" s="240" t="str">
        <f t="shared" si="602"/>
        <v/>
      </c>
      <c r="DD42" s="240" t="str">
        <f>IF((DC42&lt;&gt;""),IF(OR($F42&lt;&gt;$G42,PrSettings!$M$4="●"),(($F42-$G42)=(CZ42-DA42))*1,0),"")</f>
        <v/>
      </c>
      <c r="DE42" s="240" t="str">
        <f t="shared" si="603"/>
        <v/>
      </c>
      <c r="DF42" s="240" t="str">
        <f>IF(DC42&lt;&gt;"",IF(ABS($F42-$G42)&gt;=PrSettings!$M$7,(ABS($F42-$G42-CZ42+DA42)&lt;=1)*1,IF(AND(DC42,$F42=$G42,$F42&gt;=PrSettings!$M$6),(ABS(CZ42-$F42)&lt;=1)*1,IF(AND(DC42,$F42+$G42&gt;=PrSettings!$M$8),(ABS(CZ42-$F42)+ABS(DA42-$G42)&lt;=1)*1,""))),"")</f>
        <v/>
      </c>
      <c r="DG42" s="273"/>
      <c r="DI42" s="238">
        <f t="shared" si="8"/>
        <v>38</v>
      </c>
      <c r="DJ42" s="239" t="str">
        <f t="shared" si="604"/>
        <v>Sweden</v>
      </c>
      <c r="DK42" s="240">
        <f t="shared" si="50"/>
        <v>44</v>
      </c>
      <c r="DL42" s="239" t="str">
        <f t="shared" si="605"/>
        <v>Tunisia</v>
      </c>
      <c r="DM42" s="275"/>
      <c r="DN42" s="275"/>
      <c r="DO42" s="271"/>
      <c r="DP42" s="240" t="str">
        <f t="shared" si="606"/>
        <v/>
      </c>
      <c r="DQ42" s="240" t="str">
        <f>IF((DP42&lt;&gt;""),IF(OR($F42&lt;&gt;$G42,PrSettings!$M$4="●"),(($F42-$G42)=(DM42-DN42))*1,0),"")</f>
        <v/>
      </c>
      <c r="DR42" s="240" t="str">
        <f t="shared" si="607"/>
        <v/>
      </c>
      <c r="DS42" s="240" t="str">
        <f>IF(DP42&lt;&gt;"",IF(ABS($F42-$G42)&gt;=PrSettings!$M$7,(ABS($F42-$G42-DM42+DN42)&lt;=1)*1,IF(AND(DP42,$F42=$G42,$F42&gt;=PrSettings!$M$6),(ABS(DM42-$F42)&lt;=1)*1,IF(AND(DP42,$F42+$G42&gt;=PrSettings!$M$8),(ABS(DM42-$F42)+ABS(DN42-$G42)&lt;=1)*1,""))),"")</f>
        <v/>
      </c>
      <c r="DT42" s="273"/>
      <c r="DV42" s="238">
        <f t="shared" si="9"/>
        <v>38</v>
      </c>
      <c r="DW42" s="239" t="str">
        <f t="shared" si="608"/>
        <v>Sweden</v>
      </c>
      <c r="DX42" s="240">
        <f t="shared" si="53"/>
        <v>44</v>
      </c>
      <c r="DY42" s="239" t="str">
        <f t="shared" si="609"/>
        <v>Tunisia</v>
      </c>
      <c r="DZ42" s="275"/>
      <c r="EA42" s="275"/>
      <c r="EB42" s="271"/>
      <c r="EC42" s="240" t="str">
        <f t="shared" si="610"/>
        <v/>
      </c>
      <c r="ED42" s="240" t="str">
        <f>IF((EC42&lt;&gt;""),IF(OR($F42&lt;&gt;$G42,PrSettings!$M$4="●"),(($F42-$G42)=(DZ42-EA42))*1,0),"")</f>
        <v/>
      </c>
      <c r="EE42" s="240" t="str">
        <f t="shared" si="611"/>
        <v/>
      </c>
      <c r="EF42" s="240" t="str">
        <f>IF(EC42&lt;&gt;"",IF(ABS($F42-$G42)&gt;=PrSettings!$M$7,(ABS($F42-$G42-DZ42+EA42)&lt;=1)*1,IF(AND(EC42,$F42=$G42,$F42&gt;=PrSettings!$M$6),(ABS(DZ42-$F42)&lt;=1)*1,IF(AND(EC42,$F42+$G42&gt;=PrSettings!$M$8),(ABS(DZ42-$F42)+ABS(EA42-$G42)&lt;=1)*1,""))),"")</f>
        <v/>
      </c>
      <c r="EG42" s="273"/>
      <c r="EI42" s="238">
        <f t="shared" si="10"/>
        <v>38</v>
      </c>
      <c r="EJ42" s="239" t="str">
        <f t="shared" si="612"/>
        <v>Sweden</v>
      </c>
      <c r="EK42" s="240">
        <f t="shared" si="56"/>
        <v>44</v>
      </c>
      <c r="EL42" s="239" t="str">
        <f t="shared" si="613"/>
        <v>Tunisia</v>
      </c>
      <c r="EM42" s="275"/>
      <c r="EN42" s="275"/>
      <c r="EO42" s="271"/>
      <c r="EP42" s="240" t="str">
        <f t="shared" si="614"/>
        <v/>
      </c>
      <c r="EQ42" s="240" t="str">
        <f>IF((EP42&lt;&gt;""),IF(OR($F42&lt;&gt;$G42,PrSettings!$M$4="●"),(($F42-$G42)=(EM42-EN42))*1,0),"")</f>
        <v/>
      </c>
      <c r="ER42" s="240" t="str">
        <f t="shared" si="615"/>
        <v/>
      </c>
      <c r="ES42" s="240" t="str">
        <f>IF(EP42&lt;&gt;"",IF(ABS($F42-$G42)&gt;=PrSettings!$M$7,(ABS($F42-$G42-EM42+EN42)&lt;=1)*1,IF(AND(EP42,$F42=$G42,$F42&gt;=PrSettings!$M$6),(ABS(EM42-$F42)&lt;=1)*1,IF(AND(EP42,$F42+$G42&gt;=PrSettings!$M$8),(ABS(EM42-$F42)+ABS(EN42-$G42)&lt;=1)*1,""))),"")</f>
        <v/>
      </c>
      <c r="ET42" s="273"/>
      <c r="EV42" s="238">
        <f t="shared" si="11"/>
        <v>38</v>
      </c>
      <c r="EW42" s="239" t="str">
        <f t="shared" si="616"/>
        <v>Sweden</v>
      </c>
      <c r="EX42" s="240">
        <f t="shared" si="59"/>
        <v>44</v>
      </c>
      <c r="EY42" s="239" t="str">
        <f t="shared" si="617"/>
        <v>Tunisia</v>
      </c>
      <c r="EZ42" s="275"/>
      <c r="FA42" s="275"/>
      <c r="FB42" s="271"/>
      <c r="FC42" s="240" t="str">
        <f t="shared" si="618"/>
        <v/>
      </c>
      <c r="FD42" s="240" t="str">
        <f>IF((FC42&lt;&gt;""),IF(OR($F42&lt;&gt;$G42,PrSettings!$M$4="●"),(($F42-$G42)=(EZ42-FA42))*1,0),"")</f>
        <v/>
      </c>
      <c r="FE42" s="240" t="str">
        <f t="shared" si="619"/>
        <v/>
      </c>
      <c r="FF42" s="240" t="str">
        <f>IF(FC42&lt;&gt;"",IF(ABS($F42-$G42)&gt;=PrSettings!$M$7,(ABS($F42-$G42-EZ42+FA42)&lt;=1)*1,IF(AND(FC42,$F42=$G42,$F42&gt;=PrSettings!$M$6),(ABS(EZ42-$F42)&lt;=1)*1,IF(AND(FC42,$F42+$G42&gt;=PrSettings!$M$8),(ABS(EZ42-$F42)+ABS(FA42-$G42)&lt;=1)*1,""))),"")</f>
        <v/>
      </c>
      <c r="FG42" s="273"/>
      <c r="FI42" s="238">
        <f t="shared" si="12"/>
        <v>38</v>
      </c>
      <c r="FJ42" s="239" t="str">
        <f t="shared" si="620"/>
        <v>Sweden</v>
      </c>
      <c r="FK42" s="240">
        <f t="shared" si="62"/>
        <v>44</v>
      </c>
      <c r="FL42" s="239" t="str">
        <f t="shared" si="621"/>
        <v>Tunisia</v>
      </c>
      <c r="FM42" s="275"/>
      <c r="FN42" s="275"/>
      <c r="FO42" s="271"/>
      <c r="FP42" s="240" t="str">
        <f t="shared" si="622"/>
        <v/>
      </c>
      <c r="FQ42" s="240" t="str">
        <f>IF((FP42&lt;&gt;""),IF(OR($F42&lt;&gt;$G42,PrSettings!$M$4="●"),(($F42-$G42)=(FM42-FN42))*1,0),"")</f>
        <v/>
      </c>
      <c r="FR42" s="240" t="str">
        <f t="shared" si="623"/>
        <v/>
      </c>
      <c r="FS42" s="240" t="str">
        <f>IF(FP42&lt;&gt;"",IF(ABS($F42-$G42)&gt;=PrSettings!$M$7,(ABS($F42-$G42-FM42+FN42)&lt;=1)*1,IF(AND(FP42,$F42=$G42,$F42&gt;=PrSettings!$M$6),(ABS(FM42-$F42)&lt;=1)*1,IF(AND(FP42,$F42+$G42&gt;=PrSettings!$M$8),(ABS(FM42-$F42)+ABS(FN42-$G42)&lt;=1)*1,""))),"")</f>
        <v/>
      </c>
      <c r="FT42" s="273"/>
      <c r="FV42" s="238">
        <f t="shared" si="13"/>
        <v>38</v>
      </c>
      <c r="FW42" s="239" t="str">
        <f t="shared" si="624"/>
        <v>Sweden</v>
      </c>
      <c r="FX42" s="240">
        <f t="shared" si="65"/>
        <v>44</v>
      </c>
      <c r="FY42" s="239" t="str">
        <f t="shared" si="625"/>
        <v>Tunisia</v>
      </c>
      <c r="FZ42" s="275"/>
      <c r="GA42" s="275"/>
      <c r="GB42" s="271"/>
      <c r="GC42" s="240" t="str">
        <f t="shared" si="626"/>
        <v/>
      </c>
      <c r="GD42" s="240" t="str">
        <f>IF((GC42&lt;&gt;""),IF(OR($F42&lt;&gt;$G42,PrSettings!$M$4="●"),(($F42-$G42)=(FZ42-GA42))*1,0),"")</f>
        <v/>
      </c>
      <c r="GE42" s="240" t="str">
        <f t="shared" si="627"/>
        <v/>
      </c>
      <c r="GF42" s="240" t="str">
        <f>IF(GC42&lt;&gt;"",IF(ABS($F42-$G42)&gt;=PrSettings!$M$7,(ABS($F42-$G42-FZ42+GA42)&lt;=1)*1,IF(AND(GC42,$F42=$G42,$F42&gt;=PrSettings!$M$6),(ABS(FZ42-$F42)&lt;=1)*1,IF(AND(GC42,$F42+$G42&gt;=PrSettings!$M$8),(ABS(FZ42-$F42)+ABS(GA42-$G42)&lt;=1)*1,""))),"")</f>
        <v/>
      </c>
      <c r="GG42" s="273"/>
      <c r="GI42" s="238">
        <f t="shared" si="14"/>
        <v>38</v>
      </c>
      <c r="GJ42" s="239" t="str">
        <f t="shared" si="628"/>
        <v>Sweden</v>
      </c>
      <c r="GK42" s="240">
        <f t="shared" si="68"/>
        <v>44</v>
      </c>
      <c r="GL42" s="239" t="str">
        <f t="shared" si="629"/>
        <v>Tunisia</v>
      </c>
      <c r="GM42" s="275"/>
      <c r="GN42" s="275"/>
      <c r="GO42" s="271"/>
      <c r="GP42" s="240" t="str">
        <f t="shared" si="630"/>
        <v/>
      </c>
      <c r="GQ42" s="240" t="str">
        <f>IF((GP42&lt;&gt;""),IF(OR($F42&lt;&gt;$G42,PrSettings!$M$4="●"),(($F42-$G42)=(GM42-GN42))*1,0),"")</f>
        <v/>
      </c>
      <c r="GR42" s="240" t="str">
        <f t="shared" si="631"/>
        <v/>
      </c>
      <c r="GS42" s="240" t="str">
        <f>IF(GP42&lt;&gt;"",IF(ABS($F42-$G42)&gt;=PrSettings!$M$7,(ABS($F42-$G42-GM42+GN42)&lt;=1)*1,IF(AND(GP42,$F42=$G42,$F42&gt;=PrSettings!$M$6),(ABS(GM42-$F42)&lt;=1)*1,IF(AND(GP42,$F42+$G42&gt;=PrSettings!$M$8),(ABS(GM42-$F42)+ABS(GN42-$G42)&lt;=1)*1,""))),"")</f>
        <v/>
      </c>
      <c r="GT42" s="273"/>
      <c r="GV42" s="238">
        <f t="shared" si="15"/>
        <v>38</v>
      </c>
      <c r="GW42" s="239" t="str">
        <f t="shared" si="632"/>
        <v>Sweden</v>
      </c>
      <c r="GX42" s="240">
        <f t="shared" si="71"/>
        <v>44</v>
      </c>
      <c r="GY42" s="239" t="str">
        <f t="shared" si="633"/>
        <v>Tunisia</v>
      </c>
      <c r="GZ42" s="275"/>
      <c r="HA42" s="275"/>
      <c r="HB42" s="271"/>
      <c r="HC42" s="240" t="str">
        <f t="shared" si="634"/>
        <v/>
      </c>
      <c r="HD42" s="240" t="str">
        <f>IF((HC42&lt;&gt;""),IF(OR($F42&lt;&gt;$G42,PrSettings!$M$4="●"),(($F42-$G42)=(GZ42-HA42))*1,0),"")</f>
        <v/>
      </c>
      <c r="HE42" s="240" t="str">
        <f t="shared" si="635"/>
        <v/>
      </c>
      <c r="HF42" s="240" t="str">
        <f>IF(HC42&lt;&gt;"",IF(ABS($F42-$G42)&gt;=PrSettings!$M$7,(ABS($F42-$G42-GZ42+HA42)&lt;=1)*1,IF(AND(HC42,$F42=$G42,$F42&gt;=PrSettings!$M$6),(ABS(GZ42-$F42)&lt;=1)*1,IF(AND(HC42,$F42+$G42&gt;=PrSettings!$M$8),(ABS(GZ42-$F42)+ABS(HA42-$G42)&lt;=1)*1,""))),"")</f>
        <v/>
      </c>
      <c r="HG42" s="273"/>
      <c r="HI42" s="238">
        <f t="shared" si="16"/>
        <v>38</v>
      </c>
      <c r="HJ42" s="239" t="str">
        <f t="shared" si="636"/>
        <v>Sweden</v>
      </c>
      <c r="HK42" s="240">
        <f t="shared" si="74"/>
        <v>44</v>
      </c>
      <c r="HL42" s="239" t="str">
        <f t="shared" si="637"/>
        <v>Tunisia</v>
      </c>
      <c r="HM42" s="275"/>
      <c r="HN42" s="275"/>
      <c r="HO42" s="271"/>
      <c r="HP42" s="240" t="str">
        <f t="shared" si="638"/>
        <v/>
      </c>
      <c r="HQ42" s="240" t="str">
        <f>IF((HP42&lt;&gt;""),IF(OR($F42&lt;&gt;$G42,PrSettings!$M$4="●"),(($F42-$G42)=(HM42-HN42))*1,0),"")</f>
        <v/>
      </c>
      <c r="HR42" s="240" t="str">
        <f t="shared" si="639"/>
        <v/>
      </c>
      <c r="HS42" s="240" t="str">
        <f>IF(HP42&lt;&gt;"",IF(ABS($F42-$G42)&gt;=PrSettings!$M$7,(ABS($F42-$G42-HM42+HN42)&lt;=1)*1,IF(AND(HP42,$F42=$G42,$F42&gt;=PrSettings!$M$6),(ABS(HM42-$F42)&lt;=1)*1,IF(AND(HP42,$F42+$G42&gt;=PrSettings!$M$8),(ABS(HM42-$F42)+ABS(HN42-$G42)&lt;=1)*1,""))),"")</f>
        <v/>
      </c>
      <c r="HT42" s="273"/>
      <c r="HV42" s="238">
        <f t="shared" si="17"/>
        <v>38</v>
      </c>
      <c r="HW42" s="239" t="str">
        <f t="shared" si="640"/>
        <v>Sweden</v>
      </c>
      <c r="HX42" s="240">
        <f t="shared" si="77"/>
        <v>44</v>
      </c>
      <c r="HY42" s="239" t="str">
        <f t="shared" si="641"/>
        <v>Tunisia</v>
      </c>
      <c r="HZ42" s="275"/>
      <c r="IA42" s="275"/>
      <c r="IB42" s="271"/>
      <c r="IC42" s="240" t="str">
        <f t="shared" si="642"/>
        <v/>
      </c>
      <c r="ID42" s="240" t="str">
        <f>IF((IC42&lt;&gt;""),IF(OR($F42&lt;&gt;$G42,PrSettings!$M$4="●"),(($F42-$G42)=(HZ42-IA42))*1,0),"")</f>
        <v/>
      </c>
      <c r="IE42" s="240" t="str">
        <f t="shared" si="643"/>
        <v/>
      </c>
      <c r="IF42" s="240" t="str">
        <f>IF(IC42&lt;&gt;"",IF(ABS($F42-$G42)&gt;=PrSettings!$M$7,(ABS($F42-$G42-HZ42+IA42)&lt;=1)*1,IF(AND(IC42,$F42=$G42,$F42&gt;=PrSettings!$M$6),(ABS(HZ42-$F42)&lt;=1)*1,IF(AND(IC42,$F42+$G42&gt;=PrSettings!$M$8),(ABS(HZ42-$F42)+ABS(IA42-$G42)&lt;=1)*1,""))),"")</f>
        <v/>
      </c>
      <c r="IG42" s="273"/>
      <c r="II42" s="238">
        <f t="shared" si="18"/>
        <v>38</v>
      </c>
      <c r="IJ42" s="239" t="str">
        <f t="shared" si="644"/>
        <v>Sweden</v>
      </c>
      <c r="IK42" s="240">
        <f t="shared" si="80"/>
        <v>44</v>
      </c>
      <c r="IL42" s="239" t="str">
        <f t="shared" si="645"/>
        <v>Tunisia</v>
      </c>
      <c r="IM42" s="275"/>
      <c r="IN42" s="275"/>
      <c r="IO42" s="271"/>
      <c r="IP42" s="240" t="str">
        <f t="shared" si="646"/>
        <v/>
      </c>
      <c r="IQ42" s="240" t="str">
        <f>IF((IP42&lt;&gt;""),IF(OR($F42&lt;&gt;$G42,PrSettings!$M$4="●"),(($F42-$G42)=(IM42-IN42))*1,0),"")</f>
        <v/>
      </c>
      <c r="IR42" s="240" t="str">
        <f t="shared" si="647"/>
        <v/>
      </c>
      <c r="IS42" s="240" t="str">
        <f>IF(IP42&lt;&gt;"",IF(ABS($F42-$G42)&gt;=PrSettings!$M$7,(ABS($F42-$G42-IM42+IN42)&lt;=1)*1,IF(AND(IP42,$F42=$G42,$F42&gt;=PrSettings!$M$6),(ABS(IM42-$F42)&lt;=1)*1,IF(AND(IP42,$F42+$G42&gt;=PrSettings!$M$8),(ABS(IM42-$F42)+ABS(IN42-$G42)&lt;=1)*1,""))),"")</f>
        <v/>
      </c>
      <c r="IT42" s="273"/>
      <c r="IV42" s="238">
        <f t="shared" si="19"/>
        <v>38</v>
      </c>
      <c r="IW42" s="239" t="str">
        <f t="shared" si="648"/>
        <v>Sweden</v>
      </c>
      <c r="IX42" s="240">
        <f t="shared" si="83"/>
        <v>44</v>
      </c>
      <c r="IY42" s="239" t="str">
        <f t="shared" si="649"/>
        <v>Tunisia</v>
      </c>
      <c r="IZ42" s="275"/>
      <c r="JA42" s="275"/>
      <c r="JB42" s="271"/>
      <c r="JC42" s="240" t="str">
        <f t="shared" si="650"/>
        <v/>
      </c>
      <c r="JD42" s="240" t="str">
        <f>IF((JC42&lt;&gt;""),IF(OR($F42&lt;&gt;$G42,PrSettings!$M$4="●"),(($F42-$G42)=(IZ42-JA42))*1,0),"")</f>
        <v/>
      </c>
      <c r="JE42" s="240" t="str">
        <f t="shared" si="651"/>
        <v/>
      </c>
      <c r="JF42" s="240" t="str">
        <f>IF(JC42&lt;&gt;"",IF(ABS($F42-$G42)&gt;=PrSettings!$M$7,(ABS($F42-$G42-IZ42+JA42)&lt;=1)*1,IF(AND(JC42,$F42=$G42,$F42&gt;=PrSettings!$M$6),(ABS(IZ42-$F42)&lt;=1)*1,IF(AND(JC42,$F42+$G42&gt;=PrSettings!$M$8),(ABS(IZ42-$F42)+ABS(JA42-$G42)&lt;=1)*1,""))),"")</f>
        <v/>
      </c>
      <c r="JG42" s="273"/>
      <c r="JI42" s="238">
        <f t="shared" si="20"/>
        <v>38</v>
      </c>
      <c r="JJ42" s="239" t="str">
        <f t="shared" si="652"/>
        <v>Sweden</v>
      </c>
      <c r="JK42" s="240">
        <f t="shared" si="86"/>
        <v>44</v>
      </c>
      <c r="JL42" s="239" t="str">
        <f t="shared" si="653"/>
        <v>Tunisia</v>
      </c>
      <c r="JM42" s="275"/>
      <c r="JN42" s="275"/>
      <c r="JO42" s="271"/>
      <c r="JP42" s="240" t="str">
        <f t="shared" si="654"/>
        <v/>
      </c>
      <c r="JQ42" s="240" t="str">
        <f>IF((JP42&lt;&gt;""),IF(OR($F42&lt;&gt;$G42,PrSettings!$M$4="●"),(($F42-$G42)=(JM42-JN42))*1,0),"")</f>
        <v/>
      </c>
      <c r="JR42" s="240" t="str">
        <f t="shared" si="655"/>
        <v/>
      </c>
      <c r="JS42" s="240" t="str">
        <f>IF(JP42&lt;&gt;"",IF(ABS($F42-$G42)&gt;=PrSettings!$M$7,(ABS($F42-$G42-JM42+JN42)&lt;=1)*1,IF(AND(JP42,$F42=$G42,$F42&gt;=PrSettings!$M$6),(ABS(JM42-$F42)&lt;=1)*1,IF(AND(JP42,$F42+$G42&gt;=PrSettings!$M$8),(ABS(JM42-$F42)+ABS(JN42-$G42)&lt;=1)*1,""))),"")</f>
        <v/>
      </c>
      <c r="JT42" s="273"/>
      <c r="JV42" s="238">
        <f t="shared" si="21"/>
        <v>38</v>
      </c>
      <c r="JW42" s="239" t="str">
        <f t="shared" si="656"/>
        <v>Sweden</v>
      </c>
      <c r="JX42" s="240">
        <f t="shared" si="89"/>
        <v>44</v>
      </c>
      <c r="JY42" s="239" t="str">
        <f t="shared" si="657"/>
        <v>Tunisia</v>
      </c>
      <c r="JZ42" s="275"/>
      <c r="KA42" s="275"/>
      <c r="KB42" s="271"/>
      <c r="KC42" s="240" t="str">
        <f t="shared" si="658"/>
        <v/>
      </c>
      <c r="KD42" s="240" t="str">
        <f>IF((KC42&lt;&gt;""),IF(OR($F42&lt;&gt;$G42,PrSettings!$M$4="●"),(($F42-$G42)=(JZ42-KA42))*1,0),"")</f>
        <v/>
      </c>
      <c r="KE42" s="240" t="str">
        <f t="shared" si="659"/>
        <v/>
      </c>
      <c r="KF42" s="240" t="str">
        <f>IF(KC42&lt;&gt;"",IF(ABS($F42-$G42)&gt;=PrSettings!$M$7,(ABS($F42-$G42-JZ42+KA42)&lt;=1)*1,IF(AND(KC42,$F42=$G42,$F42&gt;=PrSettings!$M$6),(ABS(JZ42-$F42)&lt;=1)*1,IF(AND(KC42,$F42+$G42&gt;=PrSettings!$M$8),(ABS(JZ42-$F42)+ABS(KA42-$G42)&lt;=1)*1,""))),"")</f>
        <v/>
      </c>
      <c r="KG42" s="273"/>
      <c r="KI42" s="238">
        <f t="shared" si="22"/>
        <v>38</v>
      </c>
      <c r="KJ42" s="239" t="str">
        <f t="shared" si="660"/>
        <v>Sweden</v>
      </c>
      <c r="KK42" s="240">
        <f t="shared" si="92"/>
        <v>44</v>
      </c>
      <c r="KL42" s="239" t="str">
        <f t="shared" si="661"/>
        <v>Tunisia</v>
      </c>
      <c r="KM42" s="275"/>
      <c r="KN42" s="275"/>
      <c r="KO42" s="271"/>
      <c r="KP42" s="240" t="str">
        <f t="shared" si="662"/>
        <v/>
      </c>
      <c r="KQ42" s="240" t="str">
        <f>IF((KP42&lt;&gt;""),IF(OR($F42&lt;&gt;$G42,PrSettings!$M$4="●"),(($F42-$G42)=(KM42-KN42))*1,0),"")</f>
        <v/>
      </c>
      <c r="KR42" s="240" t="str">
        <f t="shared" si="663"/>
        <v/>
      </c>
      <c r="KS42" s="240" t="str">
        <f>IF(KP42&lt;&gt;"",IF(ABS($F42-$G42)&gt;=PrSettings!$M$7,(ABS($F42-$G42-KM42+KN42)&lt;=1)*1,IF(AND(KP42,$F42=$G42,$F42&gt;=PrSettings!$M$6),(ABS(KM42-$F42)&lt;=1)*1,IF(AND(KP42,$F42+$G42&gt;=PrSettings!$M$8),(ABS(KM42-$F42)+ABS(KN42-$G42)&lt;=1)*1,""))),"")</f>
        <v/>
      </c>
      <c r="KT42" s="273"/>
      <c r="KV42" s="238">
        <f t="shared" si="23"/>
        <v>38</v>
      </c>
      <c r="KW42" s="239" t="str">
        <f t="shared" si="664"/>
        <v>Sweden</v>
      </c>
      <c r="KX42" s="240">
        <f t="shared" si="95"/>
        <v>44</v>
      </c>
      <c r="KY42" s="239" t="str">
        <f t="shared" si="665"/>
        <v>Tunisia</v>
      </c>
      <c r="KZ42" s="275"/>
      <c r="LA42" s="275"/>
      <c r="LB42" s="271"/>
      <c r="LC42" s="240" t="str">
        <f t="shared" si="666"/>
        <v/>
      </c>
      <c r="LD42" s="240" t="str">
        <f>IF((LC42&lt;&gt;""),IF(OR($F42&lt;&gt;$G42,PrSettings!$M$4="●"),(($F42-$G42)=(KZ42-LA42))*1,0),"")</f>
        <v/>
      </c>
      <c r="LE42" s="240" t="str">
        <f t="shared" si="667"/>
        <v/>
      </c>
      <c r="LF42" s="240" t="str">
        <f>IF(LC42&lt;&gt;"",IF(ABS($F42-$G42)&gt;=PrSettings!$M$7,(ABS($F42-$G42-KZ42+LA42)&lt;=1)*1,IF(AND(LC42,$F42=$G42,$F42&gt;=PrSettings!$M$6),(ABS(KZ42-$F42)&lt;=1)*1,IF(AND(LC42,$F42+$G42&gt;=PrSettings!$M$8),(ABS(KZ42-$F42)+ABS(LA42-$G42)&lt;=1)*1,""))),"")</f>
        <v/>
      </c>
      <c r="LG42" s="273"/>
      <c r="LI42" s="238">
        <f t="shared" si="24"/>
        <v>38</v>
      </c>
      <c r="LJ42" s="239" t="str">
        <f t="shared" si="668"/>
        <v>Sweden</v>
      </c>
      <c r="LK42" s="240">
        <f t="shared" si="98"/>
        <v>44</v>
      </c>
      <c r="LL42" s="239" t="str">
        <f t="shared" si="669"/>
        <v>Tunisia</v>
      </c>
      <c r="LM42" s="275"/>
      <c r="LN42" s="275"/>
      <c r="LO42" s="271"/>
      <c r="LP42" s="240" t="str">
        <f t="shared" si="670"/>
        <v/>
      </c>
      <c r="LQ42" s="240" t="str">
        <f>IF((LP42&lt;&gt;""),IF(OR($F42&lt;&gt;$G42,PrSettings!$M$4="●"),(($F42-$G42)=(LM42-LN42))*1,0),"")</f>
        <v/>
      </c>
      <c r="LR42" s="240" t="str">
        <f t="shared" si="671"/>
        <v/>
      </c>
      <c r="LS42" s="240" t="str">
        <f>IF(LP42&lt;&gt;"",IF(ABS($F42-$G42)&gt;=PrSettings!$M$7,(ABS($F42-$G42-LM42+LN42)&lt;=1)*1,IF(AND(LP42,$F42=$G42,$F42&gt;=PrSettings!$M$6),(ABS(LM42-$F42)&lt;=1)*1,IF(AND(LP42,$F42+$G42&gt;=PrSettings!$M$8),(ABS(LM42-$F42)+ABS(LN42-$G42)&lt;=1)*1,""))),"")</f>
        <v/>
      </c>
      <c r="LT42" s="273"/>
      <c r="LV42" s="238">
        <f t="shared" si="25"/>
        <v>38</v>
      </c>
      <c r="LW42" s="239" t="str">
        <f t="shared" si="672"/>
        <v>Sweden</v>
      </c>
      <c r="LX42" s="240">
        <f t="shared" si="101"/>
        <v>44</v>
      </c>
      <c r="LY42" s="239" t="str">
        <f t="shared" si="673"/>
        <v>Tunisia</v>
      </c>
      <c r="LZ42" s="275"/>
      <c r="MA42" s="275"/>
      <c r="MB42" s="271"/>
      <c r="MC42" s="240" t="str">
        <f t="shared" si="674"/>
        <v/>
      </c>
      <c r="MD42" s="240" t="str">
        <f>IF((MC42&lt;&gt;""),IF(OR($F42&lt;&gt;$G42,PrSettings!$M$4="●"),(($F42-$G42)=(LZ42-MA42))*1,0),"")</f>
        <v/>
      </c>
      <c r="ME42" s="240" t="str">
        <f t="shared" si="675"/>
        <v/>
      </c>
      <c r="MF42" s="240" t="str">
        <f>IF(MC42&lt;&gt;"",IF(ABS($F42-$G42)&gt;=PrSettings!$M$7,(ABS($F42-$G42-LZ42+MA42)&lt;=1)*1,IF(AND(MC42,$F42=$G42,$F42&gt;=PrSettings!$M$6),(ABS(LZ42-$F42)&lt;=1)*1,IF(AND(MC42,$F42+$G42&gt;=PrSettings!$M$8),(ABS(LZ42-$F42)+ABS(MA42-$G42)&lt;=1)*1,""))),"")</f>
        <v/>
      </c>
      <c r="MG42" s="273"/>
    </row>
    <row r="43" spans="1:345" x14ac:dyDescent="0.25">
      <c r="B43" s="238">
        <f>INDEX(Groups!$C$7:$C$65,MATCH(C43,Groups!$D$7:$D$65,0))</f>
        <v>7</v>
      </c>
      <c r="C43" s="239" t="str">
        <f>CalcF!$P$24</f>
        <v>Netherlands</v>
      </c>
      <c r="D43" s="240">
        <f>INDEX(Groups!$C$7:$C$65,MATCH(E43,Groups!$D$7:$D$65,0))</f>
        <v>38</v>
      </c>
      <c r="E43" s="239" t="str">
        <f>CalcF!$Q$24</f>
        <v>Sweden</v>
      </c>
      <c r="F43" s="241" t="str">
        <f>CalcF!$R$24</f>
        <v/>
      </c>
      <c r="G43" s="242" t="str">
        <f>CalcF!$S$24</f>
        <v/>
      </c>
      <c r="I43" s="238">
        <f t="shared" si="0"/>
        <v>7</v>
      </c>
      <c r="J43" s="239" t="str">
        <f t="shared" si="572"/>
        <v>Netherlands</v>
      </c>
      <c r="K43" s="240">
        <f t="shared" si="26"/>
        <v>38</v>
      </c>
      <c r="L43" s="239" t="str">
        <f t="shared" si="573"/>
        <v>Sweden</v>
      </c>
      <c r="M43" s="275"/>
      <c r="N43" s="275"/>
      <c r="O43" s="271"/>
      <c r="P43" s="240" t="str">
        <f t="shared" si="574"/>
        <v/>
      </c>
      <c r="Q43" s="240" t="str">
        <f>IF((P43&lt;&gt;""),IF(OR($F43&lt;&gt;$G43,PrSettings!$M$4="●"),(($F43-$G43)=(M43-N43))*1,0),"")</f>
        <v/>
      </c>
      <c r="R43" s="240" t="str">
        <f t="shared" si="575"/>
        <v/>
      </c>
      <c r="S43" s="240" t="str">
        <f>IF(P43&lt;&gt;"",IF(ABS($F43-$G43)&gt;=PrSettings!$M$7,(ABS($F43-$G43-M43+N43)&lt;=1)*1,IF(AND(P43,$F43=$G43,$F43&gt;=PrSettings!$M$6),(ABS(M43-$F43)&lt;=1)*1,IF(AND(P43,$F43+$G43&gt;=PrSettings!$M$8),(ABS(M43-$F43)+ABS(N43-$G43)&lt;=1)*1,""))),"")</f>
        <v/>
      </c>
      <c r="T43" s="273"/>
      <c r="V43" s="238">
        <f t="shared" si="1"/>
        <v>7</v>
      </c>
      <c r="W43" s="239" t="str">
        <f t="shared" si="576"/>
        <v>Netherlands</v>
      </c>
      <c r="X43" s="240">
        <f t="shared" si="29"/>
        <v>38</v>
      </c>
      <c r="Y43" s="239" t="str">
        <f t="shared" si="577"/>
        <v>Sweden</v>
      </c>
      <c r="Z43" s="275"/>
      <c r="AA43" s="275"/>
      <c r="AB43" s="271"/>
      <c r="AC43" s="240" t="str">
        <f t="shared" si="578"/>
        <v/>
      </c>
      <c r="AD43" s="240" t="str">
        <f>IF((AC43&lt;&gt;""),IF(OR($F43&lt;&gt;$G43,PrSettings!$M$4="●"),(($F43-$G43)=(Z43-AA43))*1,0),"")</f>
        <v/>
      </c>
      <c r="AE43" s="240" t="str">
        <f t="shared" si="579"/>
        <v/>
      </c>
      <c r="AF43" s="240" t="str">
        <f>IF(AC43&lt;&gt;"",IF(ABS($F43-$G43)&gt;=PrSettings!$M$7,(ABS($F43-$G43-Z43+AA43)&lt;=1)*1,IF(AND(AC43,$F43=$G43,$F43&gt;=PrSettings!$M$6),(ABS(Z43-$F43)&lt;=1)*1,IF(AND(AC43,$F43+$G43&gt;=PrSettings!$M$8),(ABS(Z43-$F43)+ABS(AA43-$G43)&lt;=1)*1,""))),"")</f>
        <v/>
      </c>
      <c r="AG43" s="273"/>
      <c r="AI43" s="238">
        <f t="shared" si="2"/>
        <v>7</v>
      </c>
      <c r="AJ43" s="239" t="str">
        <f t="shared" si="580"/>
        <v>Netherlands</v>
      </c>
      <c r="AK43" s="240">
        <f t="shared" si="32"/>
        <v>38</v>
      </c>
      <c r="AL43" s="239" t="str">
        <f t="shared" si="581"/>
        <v>Sweden</v>
      </c>
      <c r="AM43" s="275"/>
      <c r="AN43" s="275"/>
      <c r="AO43" s="271"/>
      <c r="AP43" s="240" t="str">
        <f t="shared" si="582"/>
        <v/>
      </c>
      <c r="AQ43" s="240" t="str">
        <f>IF((AP43&lt;&gt;""),IF(OR($F43&lt;&gt;$G43,PrSettings!$M$4="●"),(($F43-$G43)=(AM43-AN43))*1,0),"")</f>
        <v/>
      </c>
      <c r="AR43" s="240" t="str">
        <f t="shared" si="583"/>
        <v/>
      </c>
      <c r="AS43" s="240" t="str">
        <f>IF(AP43&lt;&gt;"",IF(ABS($F43-$G43)&gt;=PrSettings!$M$7,(ABS($F43-$G43-AM43+AN43)&lt;=1)*1,IF(AND(AP43,$F43=$G43,$F43&gt;=PrSettings!$M$6),(ABS(AM43-$F43)&lt;=1)*1,IF(AND(AP43,$F43+$G43&gt;=PrSettings!$M$8),(ABS(AM43-$F43)+ABS(AN43-$G43)&lt;=1)*1,""))),"")</f>
        <v/>
      </c>
      <c r="AT43" s="273"/>
      <c r="AV43" s="238">
        <f t="shared" si="3"/>
        <v>7</v>
      </c>
      <c r="AW43" s="239" t="str">
        <f t="shared" si="584"/>
        <v>Netherlands</v>
      </c>
      <c r="AX43" s="240">
        <f t="shared" si="35"/>
        <v>38</v>
      </c>
      <c r="AY43" s="239" t="str">
        <f t="shared" si="585"/>
        <v>Sweden</v>
      </c>
      <c r="AZ43" s="275"/>
      <c r="BA43" s="275"/>
      <c r="BB43" s="271"/>
      <c r="BC43" s="240" t="str">
        <f t="shared" si="586"/>
        <v/>
      </c>
      <c r="BD43" s="240" t="str">
        <f>IF((BC43&lt;&gt;""),IF(OR($F43&lt;&gt;$G43,PrSettings!$M$4="●"),(($F43-$G43)=(AZ43-BA43))*1,0),"")</f>
        <v/>
      </c>
      <c r="BE43" s="240" t="str">
        <f t="shared" si="587"/>
        <v/>
      </c>
      <c r="BF43" s="240" t="str">
        <f>IF(BC43&lt;&gt;"",IF(ABS($F43-$G43)&gt;=PrSettings!$M$7,(ABS($F43-$G43-AZ43+BA43)&lt;=1)*1,IF(AND(BC43,$F43=$G43,$F43&gt;=PrSettings!$M$6),(ABS(AZ43-$F43)&lt;=1)*1,IF(AND(BC43,$F43+$G43&gt;=PrSettings!$M$8),(ABS(AZ43-$F43)+ABS(BA43-$G43)&lt;=1)*1,""))),"")</f>
        <v/>
      </c>
      <c r="BG43" s="273"/>
      <c r="BI43" s="238">
        <f t="shared" si="4"/>
        <v>7</v>
      </c>
      <c r="BJ43" s="239" t="str">
        <f t="shared" si="588"/>
        <v>Netherlands</v>
      </c>
      <c r="BK43" s="240">
        <f t="shared" si="38"/>
        <v>38</v>
      </c>
      <c r="BL43" s="239" t="str">
        <f t="shared" si="589"/>
        <v>Sweden</v>
      </c>
      <c r="BM43" s="275"/>
      <c r="BN43" s="275"/>
      <c r="BO43" s="271"/>
      <c r="BP43" s="240" t="str">
        <f t="shared" si="590"/>
        <v/>
      </c>
      <c r="BQ43" s="240" t="str">
        <f>IF((BP43&lt;&gt;""),IF(OR($F43&lt;&gt;$G43,PrSettings!$M$4="●"),(($F43-$G43)=(BM43-BN43))*1,0),"")</f>
        <v/>
      </c>
      <c r="BR43" s="240" t="str">
        <f t="shared" si="591"/>
        <v/>
      </c>
      <c r="BS43" s="240" t="str">
        <f>IF(BP43&lt;&gt;"",IF(ABS($F43-$G43)&gt;=PrSettings!$M$7,(ABS($F43-$G43-BM43+BN43)&lt;=1)*1,IF(AND(BP43,$F43=$G43,$F43&gt;=PrSettings!$M$6),(ABS(BM43-$F43)&lt;=1)*1,IF(AND(BP43,$F43+$G43&gt;=PrSettings!$M$8),(ABS(BM43-$F43)+ABS(BN43-$G43)&lt;=1)*1,""))),"")</f>
        <v/>
      </c>
      <c r="BT43" s="273"/>
      <c r="BV43" s="238">
        <f t="shared" si="5"/>
        <v>7</v>
      </c>
      <c r="BW43" s="239" t="str">
        <f t="shared" si="592"/>
        <v>Netherlands</v>
      </c>
      <c r="BX43" s="240">
        <f t="shared" si="41"/>
        <v>38</v>
      </c>
      <c r="BY43" s="239" t="str">
        <f t="shared" si="593"/>
        <v>Sweden</v>
      </c>
      <c r="BZ43" s="275"/>
      <c r="CA43" s="275"/>
      <c r="CB43" s="271"/>
      <c r="CC43" s="240" t="str">
        <f t="shared" si="594"/>
        <v/>
      </c>
      <c r="CD43" s="240" t="str">
        <f>IF((CC43&lt;&gt;""),IF(OR($F43&lt;&gt;$G43,PrSettings!$M$4="●"),(($F43-$G43)=(BZ43-CA43))*1,0),"")</f>
        <v/>
      </c>
      <c r="CE43" s="240" t="str">
        <f t="shared" si="595"/>
        <v/>
      </c>
      <c r="CF43" s="240" t="str">
        <f>IF(CC43&lt;&gt;"",IF(ABS($F43-$G43)&gt;=PrSettings!$M$7,(ABS($F43-$G43-BZ43+CA43)&lt;=1)*1,IF(AND(CC43,$F43=$G43,$F43&gt;=PrSettings!$M$6),(ABS(BZ43-$F43)&lt;=1)*1,IF(AND(CC43,$F43+$G43&gt;=PrSettings!$M$8),(ABS(BZ43-$F43)+ABS(CA43-$G43)&lt;=1)*1,""))),"")</f>
        <v/>
      </c>
      <c r="CG43" s="273"/>
      <c r="CI43" s="238">
        <f t="shared" si="6"/>
        <v>7</v>
      </c>
      <c r="CJ43" s="239" t="str">
        <f t="shared" si="596"/>
        <v>Netherlands</v>
      </c>
      <c r="CK43" s="240">
        <f t="shared" si="44"/>
        <v>38</v>
      </c>
      <c r="CL43" s="239" t="str">
        <f t="shared" si="597"/>
        <v>Sweden</v>
      </c>
      <c r="CM43" s="275"/>
      <c r="CN43" s="275"/>
      <c r="CO43" s="271"/>
      <c r="CP43" s="240" t="str">
        <f t="shared" si="598"/>
        <v/>
      </c>
      <c r="CQ43" s="240" t="str">
        <f>IF((CP43&lt;&gt;""),IF(OR($F43&lt;&gt;$G43,PrSettings!$M$4="●"),(($F43-$G43)=(CM43-CN43))*1,0),"")</f>
        <v/>
      </c>
      <c r="CR43" s="240" t="str">
        <f t="shared" si="599"/>
        <v/>
      </c>
      <c r="CS43" s="240" t="str">
        <f>IF(CP43&lt;&gt;"",IF(ABS($F43-$G43)&gt;=PrSettings!$M$7,(ABS($F43-$G43-CM43+CN43)&lt;=1)*1,IF(AND(CP43,$F43=$G43,$F43&gt;=PrSettings!$M$6),(ABS(CM43-$F43)&lt;=1)*1,IF(AND(CP43,$F43+$G43&gt;=PrSettings!$M$8),(ABS(CM43-$F43)+ABS(CN43-$G43)&lt;=1)*1,""))),"")</f>
        <v/>
      </c>
      <c r="CT43" s="273"/>
      <c r="CV43" s="238">
        <f t="shared" si="7"/>
        <v>7</v>
      </c>
      <c r="CW43" s="239" t="str">
        <f t="shared" si="600"/>
        <v>Netherlands</v>
      </c>
      <c r="CX43" s="240">
        <f t="shared" si="47"/>
        <v>38</v>
      </c>
      <c r="CY43" s="239" t="str">
        <f t="shared" si="601"/>
        <v>Sweden</v>
      </c>
      <c r="CZ43" s="275"/>
      <c r="DA43" s="275"/>
      <c r="DB43" s="271"/>
      <c r="DC43" s="240" t="str">
        <f t="shared" si="602"/>
        <v/>
      </c>
      <c r="DD43" s="240" t="str">
        <f>IF((DC43&lt;&gt;""),IF(OR($F43&lt;&gt;$G43,PrSettings!$M$4="●"),(($F43-$G43)=(CZ43-DA43))*1,0),"")</f>
        <v/>
      </c>
      <c r="DE43" s="240" t="str">
        <f t="shared" si="603"/>
        <v/>
      </c>
      <c r="DF43" s="240" t="str">
        <f>IF(DC43&lt;&gt;"",IF(ABS($F43-$G43)&gt;=PrSettings!$M$7,(ABS($F43-$G43-CZ43+DA43)&lt;=1)*1,IF(AND(DC43,$F43=$G43,$F43&gt;=PrSettings!$M$6),(ABS(CZ43-$F43)&lt;=1)*1,IF(AND(DC43,$F43+$G43&gt;=PrSettings!$M$8),(ABS(CZ43-$F43)+ABS(DA43-$G43)&lt;=1)*1,""))),"")</f>
        <v/>
      </c>
      <c r="DG43" s="273"/>
      <c r="DI43" s="238">
        <f t="shared" si="8"/>
        <v>7</v>
      </c>
      <c r="DJ43" s="239" t="str">
        <f t="shared" si="604"/>
        <v>Netherlands</v>
      </c>
      <c r="DK43" s="240">
        <f t="shared" si="50"/>
        <v>38</v>
      </c>
      <c r="DL43" s="239" t="str">
        <f t="shared" si="605"/>
        <v>Sweden</v>
      </c>
      <c r="DM43" s="275"/>
      <c r="DN43" s="275"/>
      <c r="DO43" s="271"/>
      <c r="DP43" s="240" t="str">
        <f t="shared" si="606"/>
        <v/>
      </c>
      <c r="DQ43" s="240" t="str">
        <f>IF((DP43&lt;&gt;""),IF(OR($F43&lt;&gt;$G43,PrSettings!$M$4="●"),(($F43-$G43)=(DM43-DN43))*1,0),"")</f>
        <v/>
      </c>
      <c r="DR43" s="240" t="str">
        <f t="shared" si="607"/>
        <v/>
      </c>
      <c r="DS43" s="240" t="str">
        <f>IF(DP43&lt;&gt;"",IF(ABS($F43-$G43)&gt;=PrSettings!$M$7,(ABS($F43-$G43-DM43+DN43)&lt;=1)*1,IF(AND(DP43,$F43=$G43,$F43&gt;=PrSettings!$M$6),(ABS(DM43-$F43)&lt;=1)*1,IF(AND(DP43,$F43+$G43&gt;=PrSettings!$M$8),(ABS(DM43-$F43)+ABS(DN43-$G43)&lt;=1)*1,""))),"")</f>
        <v/>
      </c>
      <c r="DT43" s="273"/>
      <c r="DV43" s="238">
        <f t="shared" si="9"/>
        <v>7</v>
      </c>
      <c r="DW43" s="239" t="str">
        <f t="shared" si="608"/>
        <v>Netherlands</v>
      </c>
      <c r="DX43" s="240">
        <f t="shared" si="53"/>
        <v>38</v>
      </c>
      <c r="DY43" s="239" t="str">
        <f t="shared" si="609"/>
        <v>Sweden</v>
      </c>
      <c r="DZ43" s="275"/>
      <c r="EA43" s="275"/>
      <c r="EB43" s="271"/>
      <c r="EC43" s="240" t="str">
        <f t="shared" si="610"/>
        <v/>
      </c>
      <c r="ED43" s="240" t="str">
        <f>IF((EC43&lt;&gt;""),IF(OR($F43&lt;&gt;$G43,PrSettings!$M$4="●"),(($F43-$G43)=(DZ43-EA43))*1,0),"")</f>
        <v/>
      </c>
      <c r="EE43" s="240" t="str">
        <f t="shared" si="611"/>
        <v/>
      </c>
      <c r="EF43" s="240" t="str">
        <f>IF(EC43&lt;&gt;"",IF(ABS($F43-$G43)&gt;=PrSettings!$M$7,(ABS($F43-$G43-DZ43+EA43)&lt;=1)*1,IF(AND(EC43,$F43=$G43,$F43&gt;=PrSettings!$M$6),(ABS(DZ43-$F43)&lt;=1)*1,IF(AND(EC43,$F43+$G43&gt;=PrSettings!$M$8),(ABS(DZ43-$F43)+ABS(EA43-$G43)&lt;=1)*1,""))),"")</f>
        <v/>
      </c>
      <c r="EG43" s="273"/>
      <c r="EI43" s="238">
        <f t="shared" si="10"/>
        <v>7</v>
      </c>
      <c r="EJ43" s="239" t="str">
        <f t="shared" si="612"/>
        <v>Netherlands</v>
      </c>
      <c r="EK43" s="240">
        <f t="shared" si="56"/>
        <v>38</v>
      </c>
      <c r="EL43" s="239" t="str">
        <f t="shared" si="613"/>
        <v>Sweden</v>
      </c>
      <c r="EM43" s="275"/>
      <c r="EN43" s="275"/>
      <c r="EO43" s="271"/>
      <c r="EP43" s="240" t="str">
        <f t="shared" si="614"/>
        <v/>
      </c>
      <c r="EQ43" s="240" t="str">
        <f>IF((EP43&lt;&gt;""),IF(OR($F43&lt;&gt;$G43,PrSettings!$M$4="●"),(($F43-$G43)=(EM43-EN43))*1,0),"")</f>
        <v/>
      </c>
      <c r="ER43" s="240" t="str">
        <f t="shared" si="615"/>
        <v/>
      </c>
      <c r="ES43" s="240" t="str">
        <f>IF(EP43&lt;&gt;"",IF(ABS($F43-$G43)&gt;=PrSettings!$M$7,(ABS($F43-$G43-EM43+EN43)&lt;=1)*1,IF(AND(EP43,$F43=$G43,$F43&gt;=PrSettings!$M$6),(ABS(EM43-$F43)&lt;=1)*1,IF(AND(EP43,$F43+$G43&gt;=PrSettings!$M$8),(ABS(EM43-$F43)+ABS(EN43-$G43)&lt;=1)*1,""))),"")</f>
        <v/>
      </c>
      <c r="ET43" s="273"/>
      <c r="EV43" s="238">
        <f t="shared" si="11"/>
        <v>7</v>
      </c>
      <c r="EW43" s="239" t="str">
        <f t="shared" si="616"/>
        <v>Netherlands</v>
      </c>
      <c r="EX43" s="240">
        <f t="shared" si="59"/>
        <v>38</v>
      </c>
      <c r="EY43" s="239" t="str">
        <f t="shared" si="617"/>
        <v>Sweden</v>
      </c>
      <c r="EZ43" s="275"/>
      <c r="FA43" s="275"/>
      <c r="FB43" s="271"/>
      <c r="FC43" s="240" t="str">
        <f t="shared" si="618"/>
        <v/>
      </c>
      <c r="FD43" s="240" t="str">
        <f>IF((FC43&lt;&gt;""),IF(OR($F43&lt;&gt;$G43,PrSettings!$M$4="●"),(($F43-$G43)=(EZ43-FA43))*1,0),"")</f>
        <v/>
      </c>
      <c r="FE43" s="240" t="str">
        <f t="shared" si="619"/>
        <v/>
      </c>
      <c r="FF43" s="240" t="str">
        <f>IF(FC43&lt;&gt;"",IF(ABS($F43-$G43)&gt;=PrSettings!$M$7,(ABS($F43-$G43-EZ43+FA43)&lt;=1)*1,IF(AND(FC43,$F43=$G43,$F43&gt;=PrSettings!$M$6),(ABS(EZ43-$F43)&lt;=1)*1,IF(AND(FC43,$F43+$G43&gt;=PrSettings!$M$8),(ABS(EZ43-$F43)+ABS(FA43-$G43)&lt;=1)*1,""))),"")</f>
        <v/>
      </c>
      <c r="FG43" s="273"/>
      <c r="FI43" s="238">
        <f t="shared" si="12"/>
        <v>7</v>
      </c>
      <c r="FJ43" s="239" t="str">
        <f t="shared" si="620"/>
        <v>Netherlands</v>
      </c>
      <c r="FK43" s="240">
        <f t="shared" si="62"/>
        <v>38</v>
      </c>
      <c r="FL43" s="239" t="str">
        <f t="shared" si="621"/>
        <v>Sweden</v>
      </c>
      <c r="FM43" s="275"/>
      <c r="FN43" s="275"/>
      <c r="FO43" s="271"/>
      <c r="FP43" s="240" t="str">
        <f t="shared" si="622"/>
        <v/>
      </c>
      <c r="FQ43" s="240" t="str">
        <f>IF((FP43&lt;&gt;""),IF(OR($F43&lt;&gt;$G43,PrSettings!$M$4="●"),(($F43-$G43)=(FM43-FN43))*1,0),"")</f>
        <v/>
      </c>
      <c r="FR43" s="240" t="str">
        <f t="shared" si="623"/>
        <v/>
      </c>
      <c r="FS43" s="240" t="str">
        <f>IF(FP43&lt;&gt;"",IF(ABS($F43-$G43)&gt;=PrSettings!$M$7,(ABS($F43-$G43-FM43+FN43)&lt;=1)*1,IF(AND(FP43,$F43=$G43,$F43&gt;=PrSettings!$M$6),(ABS(FM43-$F43)&lt;=1)*1,IF(AND(FP43,$F43+$G43&gt;=PrSettings!$M$8),(ABS(FM43-$F43)+ABS(FN43-$G43)&lt;=1)*1,""))),"")</f>
        <v/>
      </c>
      <c r="FT43" s="273"/>
      <c r="FV43" s="238">
        <f t="shared" si="13"/>
        <v>7</v>
      </c>
      <c r="FW43" s="239" t="str">
        <f t="shared" si="624"/>
        <v>Netherlands</v>
      </c>
      <c r="FX43" s="240">
        <f t="shared" si="65"/>
        <v>38</v>
      </c>
      <c r="FY43" s="239" t="str">
        <f t="shared" si="625"/>
        <v>Sweden</v>
      </c>
      <c r="FZ43" s="275"/>
      <c r="GA43" s="275"/>
      <c r="GB43" s="271"/>
      <c r="GC43" s="240" t="str">
        <f t="shared" si="626"/>
        <v/>
      </c>
      <c r="GD43" s="240" t="str">
        <f>IF((GC43&lt;&gt;""),IF(OR($F43&lt;&gt;$G43,PrSettings!$M$4="●"),(($F43-$G43)=(FZ43-GA43))*1,0),"")</f>
        <v/>
      </c>
      <c r="GE43" s="240" t="str">
        <f t="shared" si="627"/>
        <v/>
      </c>
      <c r="GF43" s="240" t="str">
        <f>IF(GC43&lt;&gt;"",IF(ABS($F43-$G43)&gt;=PrSettings!$M$7,(ABS($F43-$G43-FZ43+GA43)&lt;=1)*1,IF(AND(GC43,$F43=$G43,$F43&gt;=PrSettings!$M$6),(ABS(FZ43-$F43)&lt;=1)*1,IF(AND(GC43,$F43+$G43&gt;=PrSettings!$M$8),(ABS(FZ43-$F43)+ABS(GA43-$G43)&lt;=1)*1,""))),"")</f>
        <v/>
      </c>
      <c r="GG43" s="273"/>
      <c r="GI43" s="238">
        <f t="shared" si="14"/>
        <v>7</v>
      </c>
      <c r="GJ43" s="239" t="str">
        <f t="shared" si="628"/>
        <v>Netherlands</v>
      </c>
      <c r="GK43" s="240">
        <f t="shared" si="68"/>
        <v>38</v>
      </c>
      <c r="GL43" s="239" t="str">
        <f t="shared" si="629"/>
        <v>Sweden</v>
      </c>
      <c r="GM43" s="275"/>
      <c r="GN43" s="275"/>
      <c r="GO43" s="271"/>
      <c r="GP43" s="240" t="str">
        <f t="shared" si="630"/>
        <v/>
      </c>
      <c r="GQ43" s="240" t="str">
        <f>IF((GP43&lt;&gt;""),IF(OR($F43&lt;&gt;$G43,PrSettings!$M$4="●"),(($F43-$G43)=(GM43-GN43))*1,0),"")</f>
        <v/>
      </c>
      <c r="GR43" s="240" t="str">
        <f t="shared" si="631"/>
        <v/>
      </c>
      <c r="GS43" s="240" t="str">
        <f>IF(GP43&lt;&gt;"",IF(ABS($F43-$G43)&gt;=PrSettings!$M$7,(ABS($F43-$G43-GM43+GN43)&lt;=1)*1,IF(AND(GP43,$F43=$G43,$F43&gt;=PrSettings!$M$6),(ABS(GM43-$F43)&lt;=1)*1,IF(AND(GP43,$F43+$G43&gt;=PrSettings!$M$8),(ABS(GM43-$F43)+ABS(GN43-$G43)&lt;=1)*1,""))),"")</f>
        <v/>
      </c>
      <c r="GT43" s="273"/>
      <c r="GV43" s="238">
        <f t="shared" si="15"/>
        <v>7</v>
      </c>
      <c r="GW43" s="239" t="str">
        <f t="shared" si="632"/>
        <v>Netherlands</v>
      </c>
      <c r="GX43" s="240">
        <f t="shared" si="71"/>
        <v>38</v>
      </c>
      <c r="GY43" s="239" t="str">
        <f t="shared" si="633"/>
        <v>Sweden</v>
      </c>
      <c r="GZ43" s="275"/>
      <c r="HA43" s="275"/>
      <c r="HB43" s="271"/>
      <c r="HC43" s="240" t="str">
        <f t="shared" si="634"/>
        <v/>
      </c>
      <c r="HD43" s="240" t="str">
        <f>IF((HC43&lt;&gt;""),IF(OR($F43&lt;&gt;$G43,PrSettings!$M$4="●"),(($F43-$G43)=(GZ43-HA43))*1,0),"")</f>
        <v/>
      </c>
      <c r="HE43" s="240" t="str">
        <f t="shared" si="635"/>
        <v/>
      </c>
      <c r="HF43" s="240" t="str">
        <f>IF(HC43&lt;&gt;"",IF(ABS($F43-$G43)&gt;=PrSettings!$M$7,(ABS($F43-$G43-GZ43+HA43)&lt;=1)*1,IF(AND(HC43,$F43=$G43,$F43&gt;=PrSettings!$M$6),(ABS(GZ43-$F43)&lt;=1)*1,IF(AND(HC43,$F43+$G43&gt;=PrSettings!$M$8),(ABS(GZ43-$F43)+ABS(HA43-$G43)&lt;=1)*1,""))),"")</f>
        <v/>
      </c>
      <c r="HG43" s="273"/>
      <c r="HI43" s="238">
        <f t="shared" si="16"/>
        <v>7</v>
      </c>
      <c r="HJ43" s="239" t="str">
        <f t="shared" si="636"/>
        <v>Netherlands</v>
      </c>
      <c r="HK43" s="240">
        <f t="shared" si="74"/>
        <v>38</v>
      </c>
      <c r="HL43" s="239" t="str">
        <f t="shared" si="637"/>
        <v>Sweden</v>
      </c>
      <c r="HM43" s="275"/>
      <c r="HN43" s="275"/>
      <c r="HO43" s="271"/>
      <c r="HP43" s="240" t="str">
        <f t="shared" si="638"/>
        <v/>
      </c>
      <c r="HQ43" s="240" t="str">
        <f>IF((HP43&lt;&gt;""),IF(OR($F43&lt;&gt;$G43,PrSettings!$M$4="●"),(($F43-$G43)=(HM43-HN43))*1,0),"")</f>
        <v/>
      </c>
      <c r="HR43" s="240" t="str">
        <f t="shared" si="639"/>
        <v/>
      </c>
      <c r="HS43" s="240" t="str">
        <f>IF(HP43&lt;&gt;"",IF(ABS($F43-$G43)&gt;=PrSettings!$M$7,(ABS($F43-$G43-HM43+HN43)&lt;=1)*1,IF(AND(HP43,$F43=$G43,$F43&gt;=PrSettings!$M$6),(ABS(HM43-$F43)&lt;=1)*1,IF(AND(HP43,$F43+$G43&gt;=PrSettings!$M$8),(ABS(HM43-$F43)+ABS(HN43-$G43)&lt;=1)*1,""))),"")</f>
        <v/>
      </c>
      <c r="HT43" s="273"/>
      <c r="HV43" s="238">
        <f t="shared" si="17"/>
        <v>7</v>
      </c>
      <c r="HW43" s="239" t="str">
        <f t="shared" si="640"/>
        <v>Netherlands</v>
      </c>
      <c r="HX43" s="240">
        <f t="shared" si="77"/>
        <v>38</v>
      </c>
      <c r="HY43" s="239" t="str">
        <f t="shared" si="641"/>
        <v>Sweden</v>
      </c>
      <c r="HZ43" s="275"/>
      <c r="IA43" s="275"/>
      <c r="IB43" s="271"/>
      <c r="IC43" s="240" t="str">
        <f t="shared" si="642"/>
        <v/>
      </c>
      <c r="ID43" s="240" t="str">
        <f>IF((IC43&lt;&gt;""),IF(OR($F43&lt;&gt;$G43,PrSettings!$M$4="●"),(($F43-$G43)=(HZ43-IA43))*1,0),"")</f>
        <v/>
      </c>
      <c r="IE43" s="240" t="str">
        <f t="shared" si="643"/>
        <v/>
      </c>
      <c r="IF43" s="240" t="str">
        <f>IF(IC43&lt;&gt;"",IF(ABS($F43-$G43)&gt;=PrSettings!$M$7,(ABS($F43-$G43-HZ43+IA43)&lt;=1)*1,IF(AND(IC43,$F43=$G43,$F43&gt;=PrSettings!$M$6),(ABS(HZ43-$F43)&lt;=1)*1,IF(AND(IC43,$F43+$G43&gt;=PrSettings!$M$8),(ABS(HZ43-$F43)+ABS(IA43-$G43)&lt;=1)*1,""))),"")</f>
        <v/>
      </c>
      <c r="IG43" s="273"/>
      <c r="II43" s="238">
        <f t="shared" si="18"/>
        <v>7</v>
      </c>
      <c r="IJ43" s="239" t="str">
        <f t="shared" si="644"/>
        <v>Netherlands</v>
      </c>
      <c r="IK43" s="240">
        <f t="shared" si="80"/>
        <v>38</v>
      </c>
      <c r="IL43" s="239" t="str">
        <f t="shared" si="645"/>
        <v>Sweden</v>
      </c>
      <c r="IM43" s="275"/>
      <c r="IN43" s="275"/>
      <c r="IO43" s="271"/>
      <c r="IP43" s="240" t="str">
        <f t="shared" si="646"/>
        <v/>
      </c>
      <c r="IQ43" s="240" t="str">
        <f>IF((IP43&lt;&gt;""),IF(OR($F43&lt;&gt;$G43,PrSettings!$M$4="●"),(($F43-$G43)=(IM43-IN43))*1,0),"")</f>
        <v/>
      </c>
      <c r="IR43" s="240" t="str">
        <f t="shared" si="647"/>
        <v/>
      </c>
      <c r="IS43" s="240" t="str">
        <f>IF(IP43&lt;&gt;"",IF(ABS($F43-$G43)&gt;=PrSettings!$M$7,(ABS($F43-$G43-IM43+IN43)&lt;=1)*1,IF(AND(IP43,$F43=$G43,$F43&gt;=PrSettings!$M$6),(ABS(IM43-$F43)&lt;=1)*1,IF(AND(IP43,$F43+$G43&gt;=PrSettings!$M$8),(ABS(IM43-$F43)+ABS(IN43-$G43)&lt;=1)*1,""))),"")</f>
        <v/>
      </c>
      <c r="IT43" s="273"/>
      <c r="IV43" s="238">
        <f t="shared" si="19"/>
        <v>7</v>
      </c>
      <c r="IW43" s="239" t="str">
        <f t="shared" si="648"/>
        <v>Netherlands</v>
      </c>
      <c r="IX43" s="240">
        <f t="shared" si="83"/>
        <v>38</v>
      </c>
      <c r="IY43" s="239" t="str">
        <f t="shared" si="649"/>
        <v>Sweden</v>
      </c>
      <c r="IZ43" s="275"/>
      <c r="JA43" s="275"/>
      <c r="JB43" s="271"/>
      <c r="JC43" s="240" t="str">
        <f t="shared" si="650"/>
        <v/>
      </c>
      <c r="JD43" s="240" t="str">
        <f>IF((JC43&lt;&gt;""),IF(OR($F43&lt;&gt;$G43,PrSettings!$M$4="●"),(($F43-$G43)=(IZ43-JA43))*1,0),"")</f>
        <v/>
      </c>
      <c r="JE43" s="240" t="str">
        <f t="shared" si="651"/>
        <v/>
      </c>
      <c r="JF43" s="240" t="str">
        <f>IF(JC43&lt;&gt;"",IF(ABS($F43-$G43)&gt;=PrSettings!$M$7,(ABS($F43-$G43-IZ43+JA43)&lt;=1)*1,IF(AND(JC43,$F43=$G43,$F43&gt;=PrSettings!$M$6),(ABS(IZ43-$F43)&lt;=1)*1,IF(AND(JC43,$F43+$G43&gt;=PrSettings!$M$8),(ABS(IZ43-$F43)+ABS(JA43-$G43)&lt;=1)*1,""))),"")</f>
        <v/>
      </c>
      <c r="JG43" s="273"/>
      <c r="JI43" s="238">
        <f t="shared" si="20"/>
        <v>7</v>
      </c>
      <c r="JJ43" s="239" t="str">
        <f t="shared" si="652"/>
        <v>Netherlands</v>
      </c>
      <c r="JK43" s="240">
        <f t="shared" si="86"/>
        <v>38</v>
      </c>
      <c r="JL43" s="239" t="str">
        <f t="shared" si="653"/>
        <v>Sweden</v>
      </c>
      <c r="JM43" s="275"/>
      <c r="JN43" s="275"/>
      <c r="JO43" s="271"/>
      <c r="JP43" s="240" t="str">
        <f t="shared" si="654"/>
        <v/>
      </c>
      <c r="JQ43" s="240" t="str">
        <f>IF((JP43&lt;&gt;""),IF(OR($F43&lt;&gt;$G43,PrSettings!$M$4="●"),(($F43-$G43)=(JM43-JN43))*1,0),"")</f>
        <v/>
      </c>
      <c r="JR43" s="240" t="str">
        <f t="shared" si="655"/>
        <v/>
      </c>
      <c r="JS43" s="240" t="str">
        <f>IF(JP43&lt;&gt;"",IF(ABS($F43-$G43)&gt;=PrSettings!$M$7,(ABS($F43-$G43-JM43+JN43)&lt;=1)*1,IF(AND(JP43,$F43=$G43,$F43&gt;=PrSettings!$M$6),(ABS(JM43-$F43)&lt;=1)*1,IF(AND(JP43,$F43+$G43&gt;=PrSettings!$M$8),(ABS(JM43-$F43)+ABS(JN43-$G43)&lt;=1)*1,""))),"")</f>
        <v/>
      </c>
      <c r="JT43" s="273"/>
      <c r="JV43" s="238">
        <f t="shared" si="21"/>
        <v>7</v>
      </c>
      <c r="JW43" s="239" t="str">
        <f t="shared" si="656"/>
        <v>Netherlands</v>
      </c>
      <c r="JX43" s="240">
        <f t="shared" si="89"/>
        <v>38</v>
      </c>
      <c r="JY43" s="239" t="str">
        <f t="shared" si="657"/>
        <v>Sweden</v>
      </c>
      <c r="JZ43" s="275"/>
      <c r="KA43" s="275"/>
      <c r="KB43" s="271"/>
      <c r="KC43" s="240" t="str">
        <f t="shared" si="658"/>
        <v/>
      </c>
      <c r="KD43" s="240" t="str">
        <f>IF((KC43&lt;&gt;""),IF(OR($F43&lt;&gt;$G43,PrSettings!$M$4="●"),(($F43-$G43)=(JZ43-KA43))*1,0),"")</f>
        <v/>
      </c>
      <c r="KE43" s="240" t="str">
        <f t="shared" si="659"/>
        <v/>
      </c>
      <c r="KF43" s="240" t="str">
        <f>IF(KC43&lt;&gt;"",IF(ABS($F43-$G43)&gt;=PrSettings!$M$7,(ABS($F43-$G43-JZ43+KA43)&lt;=1)*1,IF(AND(KC43,$F43=$G43,$F43&gt;=PrSettings!$M$6),(ABS(JZ43-$F43)&lt;=1)*1,IF(AND(KC43,$F43+$G43&gt;=PrSettings!$M$8),(ABS(JZ43-$F43)+ABS(KA43-$G43)&lt;=1)*1,""))),"")</f>
        <v/>
      </c>
      <c r="KG43" s="273"/>
      <c r="KI43" s="238">
        <f t="shared" si="22"/>
        <v>7</v>
      </c>
      <c r="KJ43" s="239" t="str">
        <f t="shared" si="660"/>
        <v>Netherlands</v>
      </c>
      <c r="KK43" s="240">
        <f t="shared" si="92"/>
        <v>38</v>
      </c>
      <c r="KL43" s="239" t="str">
        <f t="shared" si="661"/>
        <v>Sweden</v>
      </c>
      <c r="KM43" s="275"/>
      <c r="KN43" s="275"/>
      <c r="KO43" s="271"/>
      <c r="KP43" s="240" t="str">
        <f t="shared" si="662"/>
        <v/>
      </c>
      <c r="KQ43" s="240" t="str">
        <f>IF((KP43&lt;&gt;""),IF(OR($F43&lt;&gt;$G43,PrSettings!$M$4="●"),(($F43-$G43)=(KM43-KN43))*1,0),"")</f>
        <v/>
      </c>
      <c r="KR43" s="240" t="str">
        <f t="shared" si="663"/>
        <v/>
      </c>
      <c r="KS43" s="240" t="str">
        <f>IF(KP43&lt;&gt;"",IF(ABS($F43-$G43)&gt;=PrSettings!$M$7,(ABS($F43-$G43-KM43+KN43)&lt;=1)*1,IF(AND(KP43,$F43=$G43,$F43&gt;=PrSettings!$M$6),(ABS(KM43-$F43)&lt;=1)*1,IF(AND(KP43,$F43+$G43&gt;=PrSettings!$M$8),(ABS(KM43-$F43)+ABS(KN43-$G43)&lt;=1)*1,""))),"")</f>
        <v/>
      </c>
      <c r="KT43" s="273"/>
      <c r="KV43" s="238">
        <f t="shared" si="23"/>
        <v>7</v>
      </c>
      <c r="KW43" s="239" t="str">
        <f t="shared" si="664"/>
        <v>Netherlands</v>
      </c>
      <c r="KX43" s="240">
        <f t="shared" si="95"/>
        <v>38</v>
      </c>
      <c r="KY43" s="239" t="str">
        <f t="shared" si="665"/>
        <v>Sweden</v>
      </c>
      <c r="KZ43" s="275"/>
      <c r="LA43" s="275"/>
      <c r="LB43" s="271"/>
      <c r="LC43" s="240" t="str">
        <f t="shared" si="666"/>
        <v/>
      </c>
      <c r="LD43" s="240" t="str">
        <f>IF((LC43&lt;&gt;""),IF(OR($F43&lt;&gt;$G43,PrSettings!$M$4="●"),(($F43-$G43)=(KZ43-LA43))*1,0),"")</f>
        <v/>
      </c>
      <c r="LE43" s="240" t="str">
        <f t="shared" si="667"/>
        <v/>
      </c>
      <c r="LF43" s="240" t="str">
        <f>IF(LC43&lt;&gt;"",IF(ABS($F43-$G43)&gt;=PrSettings!$M$7,(ABS($F43-$G43-KZ43+LA43)&lt;=1)*1,IF(AND(LC43,$F43=$G43,$F43&gt;=PrSettings!$M$6),(ABS(KZ43-$F43)&lt;=1)*1,IF(AND(LC43,$F43+$G43&gt;=PrSettings!$M$8),(ABS(KZ43-$F43)+ABS(LA43-$G43)&lt;=1)*1,""))),"")</f>
        <v/>
      </c>
      <c r="LG43" s="273"/>
      <c r="LI43" s="238">
        <f t="shared" si="24"/>
        <v>7</v>
      </c>
      <c r="LJ43" s="239" t="str">
        <f t="shared" si="668"/>
        <v>Netherlands</v>
      </c>
      <c r="LK43" s="240">
        <f t="shared" si="98"/>
        <v>38</v>
      </c>
      <c r="LL43" s="239" t="str">
        <f t="shared" si="669"/>
        <v>Sweden</v>
      </c>
      <c r="LM43" s="275"/>
      <c r="LN43" s="275"/>
      <c r="LO43" s="271"/>
      <c r="LP43" s="240" t="str">
        <f t="shared" si="670"/>
        <v/>
      </c>
      <c r="LQ43" s="240" t="str">
        <f>IF((LP43&lt;&gt;""),IF(OR($F43&lt;&gt;$G43,PrSettings!$M$4="●"),(($F43-$G43)=(LM43-LN43))*1,0),"")</f>
        <v/>
      </c>
      <c r="LR43" s="240" t="str">
        <f t="shared" si="671"/>
        <v/>
      </c>
      <c r="LS43" s="240" t="str">
        <f>IF(LP43&lt;&gt;"",IF(ABS($F43-$G43)&gt;=PrSettings!$M$7,(ABS($F43-$G43-LM43+LN43)&lt;=1)*1,IF(AND(LP43,$F43=$G43,$F43&gt;=PrSettings!$M$6),(ABS(LM43-$F43)&lt;=1)*1,IF(AND(LP43,$F43+$G43&gt;=PrSettings!$M$8),(ABS(LM43-$F43)+ABS(LN43-$G43)&lt;=1)*1,""))),"")</f>
        <v/>
      </c>
      <c r="LT43" s="273"/>
      <c r="LV43" s="238">
        <f t="shared" si="25"/>
        <v>7</v>
      </c>
      <c r="LW43" s="239" t="str">
        <f t="shared" si="672"/>
        <v>Netherlands</v>
      </c>
      <c r="LX43" s="240">
        <f t="shared" si="101"/>
        <v>38</v>
      </c>
      <c r="LY43" s="239" t="str">
        <f t="shared" si="673"/>
        <v>Sweden</v>
      </c>
      <c r="LZ43" s="275"/>
      <c r="MA43" s="275"/>
      <c r="MB43" s="271"/>
      <c r="MC43" s="240" t="str">
        <f t="shared" si="674"/>
        <v/>
      </c>
      <c r="MD43" s="240" t="str">
        <f>IF((MC43&lt;&gt;""),IF(OR($F43&lt;&gt;$G43,PrSettings!$M$4="●"),(($F43-$G43)=(LZ43-MA43))*1,0),"")</f>
        <v/>
      </c>
      <c r="ME43" s="240" t="str">
        <f t="shared" si="675"/>
        <v/>
      </c>
      <c r="MF43" s="240" t="str">
        <f>IF(MC43&lt;&gt;"",IF(ABS($F43-$G43)&gt;=PrSettings!$M$7,(ABS($F43-$G43-LZ43+MA43)&lt;=1)*1,IF(AND(MC43,$F43=$G43,$F43&gt;=PrSettings!$M$6),(ABS(LZ43-$F43)&lt;=1)*1,IF(AND(MC43,$F43+$G43&gt;=PrSettings!$M$8),(ABS(LZ43-$F43)+ABS(MA43-$G43)&lt;=1)*1,""))),"")</f>
        <v/>
      </c>
      <c r="MG43" s="273"/>
    </row>
    <row r="44" spans="1:345" x14ac:dyDescent="0.25">
      <c r="B44" s="238">
        <f>INDEX(Groups!$C$7:$C$65,MATCH(C44,Groups!$D$7:$D$65,0))</f>
        <v>44</v>
      </c>
      <c r="C44" s="239" t="str">
        <f>CalcF!$P$25</f>
        <v>Tunisia</v>
      </c>
      <c r="D44" s="240">
        <f>INDEX(Groups!$C$7:$C$65,MATCH(E44,Groups!$D$7:$D$65,0))</f>
        <v>18</v>
      </c>
      <c r="E44" s="239" t="str">
        <f>CalcF!$Q$25</f>
        <v>Japan</v>
      </c>
      <c r="F44" s="241" t="str">
        <f>CalcF!$R$25</f>
        <v/>
      </c>
      <c r="G44" s="242" t="str">
        <f>CalcF!$S$25</f>
        <v/>
      </c>
      <c r="I44" s="238">
        <f t="shared" si="0"/>
        <v>44</v>
      </c>
      <c r="J44" s="239" t="str">
        <f t="shared" si="572"/>
        <v>Tunisia</v>
      </c>
      <c r="K44" s="240">
        <f t="shared" si="26"/>
        <v>18</v>
      </c>
      <c r="L44" s="239" t="str">
        <f t="shared" si="573"/>
        <v>Japan</v>
      </c>
      <c r="M44" s="275"/>
      <c r="N44" s="275"/>
      <c r="O44" s="271"/>
      <c r="P44" s="240" t="str">
        <f t="shared" si="574"/>
        <v/>
      </c>
      <c r="Q44" s="240" t="str">
        <f>IF((P44&lt;&gt;""),IF(OR($F44&lt;&gt;$G44,PrSettings!$M$4="●"),(($F44-$G44)=(M44-N44))*1,0),"")</f>
        <v/>
      </c>
      <c r="R44" s="240" t="str">
        <f t="shared" si="575"/>
        <v/>
      </c>
      <c r="S44" s="240" t="str">
        <f>IF(P44&lt;&gt;"",IF(ABS($F44-$G44)&gt;=PrSettings!$M$7,(ABS($F44-$G44-M44+N44)&lt;=1)*1,IF(AND(P44,$F44=$G44,$F44&gt;=PrSettings!$M$6),(ABS(M44-$F44)&lt;=1)*1,IF(AND(P44,$F44+$G44&gt;=PrSettings!$M$8),(ABS(M44-$F44)+ABS(N44-$G44)&lt;=1)*1,""))),"")</f>
        <v/>
      </c>
      <c r="T44" s="273"/>
      <c r="V44" s="238">
        <f t="shared" si="1"/>
        <v>44</v>
      </c>
      <c r="W44" s="239" t="str">
        <f t="shared" si="576"/>
        <v>Tunisia</v>
      </c>
      <c r="X44" s="240">
        <f t="shared" si="29"/>
        <v>18</v>
      </c>
      <c r="Y44" s="239" t="str">
        <f t="shared" si="577"/>
        <v>Japan</v>
      </c>
      <c r="Z44" s="275"/>
      <c r="AA44" s="275"/>
      <c r="AB44" s="271"/>
      <c r="AC44" s="240" t="str">
        <f t="shared" si="578"/>
        <v/>
      </c>
      <c r="AD44" s="240" t="str">
        <f>IF((AC44&lt;&gt;""),IF(OR($F44&lt;&gt;$G44,PrSettings!$M$4="●"),(($F44-$G44)=(Z44-AA44))*1,0),"")</f>
        <v/>
      </c>
      <c r="AE44" s="240" t="str">
        <f t="shared" si="579"/>
        <v/>
      </c>
      <c r="AF44" s="240" t="str">
        <f>IF(AC44&lt;&gt;"",IF(ABS($F44-$G44)&gt;=PrSettings!$M$7,(ABS($F44-$G44-Z44+AA44)&lt;=1)*1,IF(AND(AC44,$F44=$G44,$F44&gt;=PrSettings!$M$6),(ABS(Z44-$F44)&lt;=1)*1,IF(AND(AC44,$F44+$G44&gt;=PrSettings!$M$8),(ABS(Z44-$F44)+ABS(AA44-$G44)&lt;=1)*1,""))),"")</f>
        <v/>
      </c>
      <c r="AG44" s="273"/>
      <c r="AI44" s="238">
        <f t="shared" si="2"/>
        <v>44</v>
      </c>
      <c r="AJ44" s="239" t="str">
        <f t="shared" si="580"/>
        <v>Tunisia</v>
      </c>
      <c r="AK44" s="240">
        <f t="shared" si="32"/>
        <v>18</v>
      </c>
      <c r="AL44" s="239" t="str">
        <f t="shared" si="581"/>
        <v>Japan</v>
      </c>
      <c r="AM44" s="275"/>
      <c r="AN44" s="275"/>
      <c r="AO44" s="271"/>
      <c r="AP44" s="240" t="str">
        <f t="shared" si="582"/>
        <v/>
      </c>
      <c r="AQ44" s="240" t="str">
        <f>IF((AP44&lt;&gt;""),IF(OR($F44&lt;&gt;$G44,PrSettings!$M$4="●"),(($F44-$G44)=(AM44-AN44))*1,0),"")</f>
        <v/>
      </c>
      <c r="AR44" s="240" t="str">
        <f t="shared" si="583"/>
        <v/>
      </c>
      <c r="AS44" s="240" t="str">
        <f>IF(AP44&lt;&gt;"",IF(ABS($F44-$G44)&gt;=PrSettings!$M$7,(ABS($F44-$G44-AM44+AN44)&lt;=1)*1,IF(AND(AP44,$F44=$G44,$F44&gt;=PrSettings!$M$6),(ABS(AM44-$F44)&lt;=1)*1,IF(AND(AP44,$F44+$G44&gt;=PrSettings!$M$8),(ABS(AM44-$F44)+ABS(AN44-$G44)&lt;=1)*1,""))),"")</f>
        <v/>
      </c>
      <c r="AT44" s="273"/>
      <c r="AV44" s="238">
        <f t="shared" si="3"/>
        <v>44</v>
      </c>
      <c r="AW44" s="239" t="str">
        <f t="shared" si="584"/>
        <v>Tunisia</v>
      </c>
      <c r="AX44" s="240">
        <f t="shared" si="35"/>
        <v>18</v>
      </c>
      <c r="AY44" s="239" t="str">
        <f t="shared" si="585"/>
        <v>Japan</v>
      </c>
      <c r="AZ44" s="275"/>
      <c r="BA44" s="275"/>
      <c r="BB44" s="271"/>
      <c r="BC44" s="240" t="str">
        <f t="shared" si="586"/>
        <v/>
      </c>
      <c r="BD44" s="240" t="str">
        <f>IF((BC44&lt;&gt;""),IF(OR($F44&lt;&gt;$G44,PrSettings!$M$4="●"),(($F44-$G44)=(AZ44-BA44))*1,0),"")</f>
        <v/>
      </c>
      <c r="BE44" s="240" t="str">
        <f t="shared" si="587"/>
        <v/>
      </c>
      <c r="BF44" s="240" t="str">
        <f>IF(BC44&lt;&gt;"",IF(ABS($F44-$G44)&gt;=PrSettings!$M$7,(ABS($F44-$G44-AZ44+BA44)&lt;=1)*1,IF(AND(BC44,$F44=$G44,$F44&gt;=PrSettings!$M$6),(ABS(AZ44-$F44)&lt;=1)*1,IF(AND(BC44,$F44+$G44&gt;=PrSettings!$M$8),(ABS(AZ44-$F44)+ABS(BA44-$G44)&lt;=1)*1,""))),"")</f>
        <v/>
      </c>
      <c r="BG44" s="273"/>
      <c r="BI44" s="238">
        <f t="shared" si="4"/>
        <v>44</v>
      </c>
      <c r="BJ44" s="239" t="str">
        <f t="shared" si="588"/>
        <v>Tunisia</v>
      </c>
      <c r="BK44" s="240">
        <f t="shared" si="38"/>
        <v>18</v>
      </c>
      <c r="BL44" s="239" t="str">
        <f t="shared" si="589"/>
        <v>Japan</v>
      </c>
      <c r="BM44" s="275"/>
      <c r="BN44" s="275"/>
      <c r="BO44" s="271"/>
      <c r="BP44" s="240" t="str">
        <f t="shared" si="590"/>
        <v/>
      </c>
      <c r="BQ44" s="240" t="str">
        <f>IF((BP44&lt;&gt;""),IF(OR($F44&lt;&gt;$G44,PrSettings!$M$4="●"),(($F44-$G44)=(BM44-BN44))*1,0),"")</f>
        <v/>
      </c>
      <c r="BR44" s="240" t="str">
        <f t="shared" si="591"/>
        <v/>
      </c>
      <c r="BS44" s="240" t="str">
        <f>IF(BP44&lt;&gt;"",IF(ABS($F44-$G44)&gt;=PrSettings!$M$7,(ABS($F44-$G44-BM44+BN44)&lt;=1)*1,IF(AND(BP44,$F44=$G44,$F44&gt;=PrSettings!$M$6),(ABS(BM44-$F44)&lt;=1)*1,IF(AND(BP44,$F44+$G44&gt;=PrSettings!$M$8),(ABS(BM44-$F44)+ABS(BN44-$G44)&lt;=1)*1,""))),"")</f>
        <v/>
      </c>
      <c r="BT44" s="273"/>
      <c r="BV44" s="238">
        <f t="shared" si="5"/>
        <v>44</v>
      </c>
      <c r="BW44" s="239" t="str">
        <f t="shared" si="592"/>
        <v>Tunisia</v>
      </c>
      <c r="BX44" s="240">
        <f t="shared" si="41"/>
        <v>18</v>
      </c>
      <c r="BY44" s="239" t="str">
        <f t="shared" si="593"/>
        <v>Japan</v>
      </c>
      <c r="BZ44" s="275"/>
      <c r="CA44" s="275"/>
      <c r="CB44" s="271"/>
      <c r="CC44" s="240" t="str">
        <f t="shared" si="594"/>
        <v/>
      </c>
      <c r="CD44" s="240" t="str">
        <f>IF((CC44&lt;&gt;""),IF(OR($F44&lt;&gt;$G44,PrSettings!$M$4="●"),(($F44-$G44)=(BZ44-CA44))*1,0),"")</f>
        <v/>
      </c>
      <c r="CE44" s="240" t="str">
        <f t="shared" si="595"/>
        <v/>
      </c>
      <c r="CF44" s="240" t="str">
        <f>IF(CC44&lt;&gt;"",IF(ABS($F44-$G44)&gt;=PrSettings!$M$7,(ABS($F44-$G44-BZ44+CA44)&lt;=1)*1,IF(AND(CC44,$F44=$G44,$F44&gt;=PrSettings!$M$6),(ABS(BZ44-$F44)&lt;=1)*1,IF(AND(CC44,$F44+$G44&gt;=PrSettings!$M$8),(ABS(BZ44-$F44)+ABS(CA44-$G44)&lt;=1)*1,""))),"")</f>
        <v/>
      </c>
      <c r="CG44" s="273"/>
      <c r="CI44" s="238">
        <f t="shared" si="6"/>
        <v>44</v>
      </c>
      <c r="CJ44" s="239" t="str">
        <f t="shared" si="596"/>
        <v>Tunisia</v>
      </c>
      <c r="CK44" s="240">
        <f t="shared" si="44"/>
        <v>18</v>
      </c>
      <c r="CL44" s="239" t="str">
        <f t="shared" si="597"/>
        <v>Japan</v>
      </c>
      <c r="CM44" s="275"/>
      <c r="CN44" s="275"/>
      <c r="CO44" s="271"/>
      <c r="CP44" s="240" t="str">
        <f t="shared" si="598"/>
        <v/>
      </c>
      <c r="CQ44" s="240" t="str">
        <f>IF((CP44&lt;&gt;""),IF(OR($F44&lt;&gt;$G44,PrSettings!$M$4="●"),(($F44-$G44)=(CM44-CN44))*1,0),"")</f>
        <v/>
      </c>
      <c r="CR44" s="240" t="str">
        <f t="shared" si="599"/>
        <v/>
      </c>
      <c r="CS44" s="240" t="str">
        <f>IF(CP44&lt;&gt;"",IF(ABS($F44-$G44)&gt;=PrSettings!$M$7,(ABS($F44-$G44-CM44+CN44)&lt;=1)*1,IF(AND(CP44,$F44=$G44,$F44&gt;=PrSettings!$M$6),(ABS(CM44-$F44)&lt;=1)*1,IF(AND(CP44,$F44+$G44&gt;=PrSettings!$M$8),(ABS(CM44-$F44)+ABS(CN44-$G44)&lt;=1)*1,""))),"")</f>
        <v/>
      </c>
      <c r="CT44" s="273"/>
      <c r="CV44" s="238">
        <f t="shared" si="7"/>
        <v>44</v>
      </c>
      <c r="CW44" s="239" t="str">
        <f t="shared" si="600"/>
        <v>Tunisia</v>
      </c>
      <c r="CX44" s="240">
        <f t="shared" si="47"/>
        <v>18</v>
      </c>
      <c r="CY44" s="239" t="str">
        <f t="shared" si="601"/>
        <v>Japan</v>
      </c>
      <c r="CZ44" s="275"/>
      <c r="DA44" s="275"/>
      <c r="DB44" s="271"/>
      <c r="DC44" s="240" t="str">
        <f t="shared" si="602"/>
        <v/>
      </c>
      <c r="DD44" s="240" t="str">
        <f>IF((DC44&lt;&gt;""),IF(OR($F44&lt;&gt;$G44,PrSettings!$M$4="●"),(($F44-$G44)=(CZ44-DA44))*1,0),"")</f>
        <v/>
      </c>
      <c r="DE44" s="240" t="str">
        <f t="shared" si="603"/>
        <v/>
      </c>
      <c r="DF44" s="240" t="str">
        <f>IF(DC44&lt;&gt;"",IF(ABS($F44-$G44)&gt;=PrSettings!$M$7,(ABS($F44-$G44-CZ44+DA44)&lt;=1)*1,IF(AND(DC44,$F44=$G44,$F44&gt;=PrSettings!$M$6),(ABS(CZ44-$F44)&lt;=1)*1,IF(AND(DC44,$F44+$G44&gt;=PrSettings!$M$8),(ABS(CZ44-$F44)+ABS(DA44-$G44)&lt;=1)*1,""))),"")</f>
        <v/>
      </c>
      <c r="DG44" s="273"/>
      <c r="DI44" s="238">
        <f t="shared" si="8"/>
        <v>44</v>
      </c>
      <c r="DJ44" s="239" t="str">
        <f t="shared" si="604"/>
        <v>Tunisia</v>
      </c>
      <c r="DK44" s="240">
        <f t="shared" si="50"/>
        <v>18</v>
      </c>
      <c r="DL44" s="239" t="str">
        <f t="shared" si="605"/>
        <v>Japan</v>
      </c>
      <c r="DM44" s="275"/>
      <c r="DN44" s="275"/>
      <c r="DO44" s="271"/>
      <c r="DP44" s="240" t="str">
        <f t="shared" si="606"/>
        <v/>
      </c>
      <c r="DQ44" s="240" t="str">
        <f>IF((DP44&lt;&gt;""),IF(OR($F44&lt;&gt;$G44,PrSettings!$M$4="●"),(($F44-$G44)=(DM44-DN44))*1,0),"")</f>
        <v/>
      </c>
      <c r="DR44" s="240" t="str">
        <f t="shared" si="607"/>
        <v/>
      </c>
      <c r="DS44" s="240" t="str">
        <f>IF(DP44&lt;&gt;"",IF(ABS($F44-$G44)&gt;=PrSettings!$M$7,(ABS($F44-$G44-DM44+DN44)&lt;=1)*1,IF(AND(DP44,$F44=$G44,$F44&gt;=PrSettings!$M$6),(ABS(DM44-$F44)&lt;=1)*1,IF(AND(DP44,$F44+$G44&gt;=PrSettings!$M$8),(ABS(DM44-$F44)+ABS(DN44-$G44)&lt;=1)*1,""))),"")</f>
        <v/>
      </c>
      <c r="DT44" s="273"/>
      <c r="DV44" s="238">
        <f t="shared" si="9"/>
        <v>44</v>
      </c>
      <c r="DW44" s="239" t="str">
        <f t="shared" si="608"/>
        <v>Tunisia</v>
      </c>
      <c r="DX44" s="240">
        <f t="shared" si="53"/>
        <v>18</v>
      </c>
      <c r="DY44" s="239" t="str">
        <f t="shared" si="609"/>
        <v>Japan</v>
      </c>
      <c r="DZ44" s="275"/>
      <c r="EA44" s="275"/>
      <c r="EB44" s="271"/>
      <c r="EC44" s="240" t="str">
        <f t="shared" si="610"/>
        <v/>
      </c>
      <c r="ED44" s="240" t="str">
        <f>IF((EC44&lt;&gt;""),IF(OR($F44&lt;&gt;$G44,PrSettings!$M$4="●"),(($F44-$G44)=(DZ44-EA44))*1,0),"")</f>
        <v/>
      </c>
      <c r="EE44" s="240" t="str">
        <f t="shared" si="611"/>
        <v/>
      </c>
      <c r="EF44" s="240" t="str">
        <f>IF(EC44&lt;&gt;"",IF(ABS($F44-$G44)&gt;=PrSettings!$M$7,(ABS($F44-$G44-DZ44+EA44)&lt;=1)*1,IF(AND(EC44,$F44=$G44,$F44&gt;=PrSettings!$M$6),(ABS(DZ44-$F44)&lt;=1)*1,IF(AND(EC44,$F44+$G44&gt;=PrSettings!$M$8),(ABS(DZ44-$F44)+ABS(EA44-$G44)&lt;=1)*1,""))),"")</f>
        <v/>
      </c>
      <c r="EG44" s="273"/>
      <c r="EI44" s="238">
        <f t="shared" si="10"/>
        <v>44</v>
      </c>
      <c r="EJ44" s="239" t="str">
        <f t="shared" si="612"/>
        <v>Tunisia</v>
      </c>
      <c r="EK44" s="240">
        <f t="shared" si="56"/>
        <v>18</v>
      </c>
      <c r="EL44" s="239" t="str">
        <f t="shared" si="613"/>
        <v>Japan</v>
      </c>
      <c r="EM44" s="275"/>
      <c r="EN44" s="275"/>
      <c r="EO44" s="271"/>
      <c r="EP44" s="240" t="str">
        <f t="shared" si="614"/>
        <v/>
      </c>
      <c r="EQ44" s="240" t="str">
        <f>IF((EP44&lt;&gt;""),IF(OR($F44&lt;&gt;$G44,PrSettings!$M$4="●"),(($F44-$G44)=(EM44-EN44))*1,0),"")</f>
        <v/>
      </c>
      <c r="ER44" s="240" t="str">
        <f t="shared" si="615"/>
        <v/>
      </c>
      <c r="ES44" s="240" t="str">
        <f>IF(EP44&lt;&gt;"",IF(ABS($F44-$G44)&gt;=PrSettings!$M$7,(ABS($F44-$G44-EM44+EN44)&lt;=1)*1,IF(AND(EP44,$F44=$G44,$F44&gt;=PrSettings!$M$6),(ABS(EM44-$F44)&lt;=1)*1,IF(AND(EP44,$F44+$G44&gt;=PrSettings!$M$8),(ABS(EM44-$F44)+ABS(EN44-$G44)&lt;=1)*1,""))),"")</f>
        <v/>
      </c>
      <c r="ET44" s="273"/>
      <c r="EV44" s="238">
        <f t="shared" si="11"/>
        <v>44</v>
      </c>
      <c r="EW44" s="239" t="str">
        <f t="shared" si="616"/>
        <v>Tunisia</v>
      </c>
      <c r="EX44" s="240">
        <f t="shared" si="59"/>
        <v>18</v>
      </c>
      <c r="EY44" s="239" t="str">
        <f t="shared" si="617"/>
        <v>Japan</v>
      </c>
      <c r="EZ44" s="275"/>
      <c r="FA44" s="275"/>
      <c r="FB44" s="271"/>
      <c r="FC44" s="240" t="str">
        <f t="shared" si="618"/>
        <v/>
      </c>
      <c r="FD44" s="240" t="str">
        <f>IF((FC44&lt;&gt;""),IF(OR($F44&lt;&gt;$G44,PrSettings!$M$4="●"),(($F44-$G44)=(EZ44-FA44))*1,0),"")</f>
        <v/>
      </c>
      <c r="FE44" s="240" t="str">
        <f t="shared" si="619"/>
        <v/>
      </c>
      <c r="FF44" s="240" t="str">
        <f>IF(FC44&lt;&gt;"",IF(ABS($F44-$G44)&gt;=PrSettings!$M$7,(ABS($F44-$G44-EZ44+FA44)&lt;=1)*1,IF(AND(FC44,$F44=$G44,$F44&gt;=PrSettings!$M$6),(ABS(EZ44-$F44)&lt;=1)*1,IF(AND(FC44,$F44+$G44&gt;=PrSettings!$M$8),(ABS(EZ44-$F44)+ABS(FA44-$G44)&lt;=1)*1,""))),"")</f>
        <v/>
      </c>
      <c r="FG44" s="273"/>
      <c r="FI44" s="238">
        <f t="shared" si="12"/>
        <v>44</v>
      </c>
      <c r="FJ44" s="239" t="str">
        <f t="shared" si="620"/>
        <v>Tunisia</v>
      </c>
      <c r="FK44" s="240">
        <f t="shared" si="62"/>
        <v>18</v>
      </c>
      <c r="FL44" s="239" t="str">
        <f t="shared" si="621"/>
        <v>Japan</v>
      </c>
      <c r="FM44" s="275"/>
      <c r="FN44" s="275"/>
      <c r="FO44" s="271"/>
      <c r="FP44" s="240" t="str">
        <f t="shared" si="622"/>
        <v/>
      </c>
      <c r="FQ44" s="240" t="str">
        <f>IF((FP44&lt;&gt;""),IF(OR($F44&lt;&gt;$G44,PrSettings!$M$4="●"),(($F44-$G44)=(FM44-FN44))*1,0),"")</f>
        <v/>
      </c>
      <c r="FR44" s="240" t="str">
        <f t="shared" si="623"/>
        <v/>
      </c>
      <c r="FS44" s="240" t="str">
        <f>IF(FP44&lt;&gt;"",IF(ABS($F44-$G44)&gt;=PrSettings!$M$7,(ABS($F44-$G44-FM44+FN44)&lt;=1)*1,IF(AND(FP44,$F44=$G44,$F44&gt;=PrSettings!$M$6),(ABS(FM44-$F44)&lt;=1)*1,IF(AND(FP44,$F44+$G44&gt;=PrSettings!$M$8),(ABS(FM44-$F44)+ABS(FN44-$G44)&lt;=1)*1,""))),"")</f>
        <v/>
      </c>
      <c r="FT44" s="273"/>
      <c r="FV44" s="238">
        <f t="shared" si="13"/>
        <v>44</v>
      </c>
      <c r="FW44" s="239" t="str">
        <f t="shared" si="624"/>
        <v>Tunisia</v>
      </c>
      <c r="FX44" s="240">
        <f t="shared" si="65"/>
        <v>18</v>
      </c>
      <c r="FY44" s="239" t="str">
        <f t="shared" si="625"/>
        <v>Japan</v>
      </c>
      <c r="FZ44" s="275"/>
      <c r="GA44" s="275"/>
      <c r="GB44" s="271"/>
      <c r="GC44" s="240" t="str">
        <f t="shared" si="626"/>
        <v/>
      </c>
      <c r="GD44" s="240" t="str">
        <f>IF((GC44&lt;&gt;""),IF(OR($F44&lt;&gt;$G44,PrSettings!$M$4="●"),(($F44-$G44)=(FZ44-GA44))*1,0),"")</f>
        <v/>
      </c>
      <c r="GE44" s="240" t="str">
        <f t="shared" si="627"/>
        <v/>
      </c>
      <c r="GF44" s="240" t="str">
        <f>IF(GC44&lt;&gt;"",IF(ABS($F44-$G44)&gt;=PrSettings!$M$7,(ABS($F44-$G44-FZ44+GA44)&lt;=1)*1,IF(AND(GC44,$F44=$G44,$F44&gt;=PrSettings!$M$6),(ABS(FZ44-$F44)&lt;=1)*1,IF(AND(GC44,$F44+$G44&gt;=PrSettings!$M$8),(ABS(FZ44-$F44)+ABS(GA44-$G44)&lt;=1)*1,""))),"")</f>
        <v/>
      </c>
      <c r="GG44" s="273"/>
      <c r="GI44" s="238">
        <f t="shared" si="14"/>
        <v>44</v>
      </c>
      <c r="GJ44" s="239" t="str">
        <f t="shared" si="628"/>
        <v>Tunisia</v>
      </c>
      <c r="GK44" s="240">
        <f t="shared" si="68"/>
        <v>18</v>
      </c>
      <c r="GL44" s="239" t="str">
        <f t="shared" si="629"/>
        <v>Japan</v>
      </c>
      <c r="GM44" s="275"/>
      <c r="GN44" s="275"/>
      <c r="GO44" s="271"/>
      <c r="GP44" s="240" t="str">
        <f t="shared" si="630"/>
        <v/>
      </c>
      <c r="GQ44" s="240" t="str">
        <f>IF((GP44&lt;&gt;""),IF(OR($F44&lt;&gt;$G44,PrSettings!$M$4="●"),(($F44-$G44)=(GM44-GN44))*1,0),"")</f>
        <v/>
      </c>
      <c r="GR44" s="240" t="str">
        <f t="shared" si="631"/>
        <v/>
      </c>
      <c r="GS44" s="240" t="str">
        <f>IF(GP44&lt;&gt;"",IF(ABS($F44-$G44)&gt;=PrSettings!$M$7,(ABS($F44-$G44-GM44+GN44)&lt;=1)*1,IF(AND(GP44,$F44=$G44,$F44&gt;=PrSettings!$M$6),(ABS(GM44-$F44)&lt;=1)*1,IF(AND(GP44,$F44+$G44&gt;=PrSettings!$M$8),(ABS(GM44-$F44)+ABS(GN44-$G44)&lt;=1)*1,""))),"")</f>
        <v/>
      </c>
      <c r="GT44" s="273"/>
      <c r="GV44" s="238">
        <f t="shared" si="15"/>
        <v>44</v>
      </c>
      <c r="GW44" s="239" t="str">
        <f t="shared" si="632"/>
        <v>Tunisia</v>
      </c>
      <c r="GX44" s="240">
        <f t="shared" si="71"/>
        <v>18</v>
      </c>
      <c r="GY44" s="239" t="str">
        <f t="shared" si="633"/>
        <v>Japan</v>
      </c>
      <c r="GZ44" s="275"/>
      <c r="HA44" s="275"/>
      <c r="HB44" s="271"/>
      <c r="HC44" s="240" t="str">
        <f t="shared" si="634"/>
        <v/>
      </c>
      <c r="HD44" s="240" t="str">
        <f>IF((HC44&lt;&gt;""),IF(OR($F44&lt;&gt;$G44,PrSettings!$M$4="●"),(($F44-$G44)=(GZ44-HA44))*1,0),"")</f>
        <v/>
      </c>
      <c r="HE44" s="240" t="str">
        <f t="shared" si="635"/>
        <v/>
      </c>
      <c r="HF44" s="240" t="str">
        <f>IF(HC44&lt;&gt;"",IF(ABS($F44-$G44)&gt;=PrSettings!$M$7,(ABS($F44-$G44-GZ44+HA44)&lt;=1)*1,IF(AND(HC44,$F44=$G44,$F44&gt;=PrSettings!$M$6),(ABS(GZ44-$F44)&lt;=1)*1,IF(AND(HC44,$F44+$G44&gt;=PrSettings!$M$8),(ABS(GZ44-$F44)+ABS(HA44-$G44)&lt;=1)*1,""))),"")</f>
        <v/>
      </c>
      <c r="HG44" s="273"/>
      <c r="HI44" s="238">
        <f t="shared" si="16"/>
        <v>44</v>
      </c>
      <c r="HJ44" s="239" t="str">
        <f t="shared" si="636"/>
        <v>Tunisia</v>
      </c>
      <c r="HK44" s="240">
        <f t="shared" si="74"/>
        <v>18</v>
      </c>
      <c r="HL44" s="239" t="str">
        <f t="shared" si="637"/>
        <v>Japan</v>
      </c>
      <c r="HM44" s="275"/>
      <c r="HN44" s="275"/>
      <c r="HO44" s="271"/>
      <c r="HP44" s="240" t="str">
        <f t="shared" si="638"/>
        <v/>
      </c>
      <c r="HQ44" s="240" t="str">
        <f>IF((HP44&lt;&gt;""),IF(OR($F44&lt;&gt;$G44,PrSettings!$M$4="●"),(($F44-$G44)=(HM44-HN44))*1,0),"")</f>
        <v/>
      </c>
      <c r="HR44" s="240" t="str">
        <f t="shared" si="639"/>
        <v/>
      </c>
      <c r="HS44" s="240" t="str">
        <f>IF(HP44&lt;&gt;"",IF(ABS($F44-$G44)&gt;=PrSettings!$M$7,(ABS($F44-$G44-HM44+HN44)&lt;=1)*1,IF(AND(HP44,$F44=$G44,$F44&gt;=PrSettings!$M$6),(ABS(HM44-$F44)&lt;=1)*1,IF(AND(HP44,$F44+$G44&gt;=PrSettings!$M$8),(ABS(HM44-$F44)+ABS(HN44-$G44)&lt;=1)*1,""))),"")</f>
        <v/>
      </c>
      <c r="HT44" s="273"/>
      <c r="HV44" s="238">
        <f t="shared" si="17"/>
        <v>44</v>
      </c>
      <c r="HW44" s="239" t="str">
        <f t="shared" si="640"/>
        <v>Tunisia</v>
      </c>
      <c r="HX44" s="240">
        <f t="shared" si="77"/>
        <v>18</v>
      </c>
      <c r="HY44" s="239" t="str">
        <f t="shared" si="641"/>
        <v>Japan</v>
      </c>
      <c r="HZ44" s="275"/>
      <c r="IA44" s="275"/>
      <c r="IB44" s="271"/>
      <c r="IC44" s="240" t="str">
        <f t="shared" si="642"/>
        <v/>
      </c>
      <c r="ID44" s="240" t="str">
        <f>IF((IC44&lt;&gt;""),IF(OR($F44&lt;&gt;$G44,PrSettings!$M$4="●"),(($F44-$G44)=(HZ44-IA44))*1,0),"")</f>
        <v/>
      </c>
      <c r="IE44" s="240" t="str">
        <f t="shared" si="643"/>
        <v/>
      </c>
      <c r="IF44" s="240" t="str">
        <f>IF(IC44&lt;&gt;"",IF(ABS($F44-$G44)&gt;=PrSettings!$M$7,(ABS($F44-$G44-HZ44+IA44)&lt;=1)*1,IF(AND(IC44,$F44=$G44,$F44&gt;=PrSettings!$M$6),(ABS(HZ44-$F44)&lt;=1)*1,IF(AND(IC44,$F44+$G44&gt;=PrSettings!$M$8),(ABS(HZ44-$F44)+ABS(IA44-$G44)&lt;=1)*1,""))),"")</f>
        <v/>
      </c>
      <c r="IG44" s="273"/>
      <c r="II44" s="238">
        <f t="shared" si="18"/>
        <v>44</v>
      </c>
      <c r="IJ44" s="239" t="str">
        <f t="shared" si="644"/>
        <v>Tunisia</v>
      </c>
      <c r="IK44" s="240">
        <f t="shared" si="80"/>
        <v>18</v>
      </c>
      <c r="IL44" s="239" t="str">
        <f t="shared" si="645"/>
        <v>Japan</v>
      </c>
      <c r="IM44" s="275"/>
      <c r="IN44" s="275"/>
      <c r="IO44" s="271"/>
      <c r="IP44" s="240" t="str">
        <f t="shared" si="646"/>
        <v/>
      </c>
      <c r="IQ44" s="240" t="str">
        <f>IF((IP44&lt;&gt;""),IF(OR($F44&lt;&gt;$G44,PrSettings!$M$4="●"),(($F44-$G44)=(IM44-IN44))*1,0),"")</f>
        <v/>
      </c>
      <c r="IR44" s="240" t="str">
        <f t="shared" si="647"/>
        <v/>
      </c>
      <c r="IS44" s="240" t="str">
        <f>IF(IP44&lt;&gt;"",IF(ABS($F44-$G44)&gt;=PrSettings!$M$7,(ABS($F44-$G44-IM44+IN44)&lt;=1)*1,IF(AND(IP44,$F44=$G44,$F44&gt;=PrSettings!$M$6),(ABS(IM44-$F44)&lt;=1)*1,IF(AND(IP44,$F44+$G44&gt;=PrSettings!$M$8),(ABS(IM44-$F44)+ABS(IN44-$G44)&lt;=1)*1,""))),"")</f>
        <v/>
      </c>
      <c r="IT44" s="273"/>
      <c r="IV44" s="238">
        <f t="shared" si="19"/>
        <v>44</v>
      </c>
      <c r="IW44" s="239" t="str">
        <f t="shared" si="648"/>
        <v>Tunisia</v>
      </c>
      <c r="IX44" s="240">
        <f t="shared" si="83"/>
        <v>18</v>
      </c>
      <c r="IY44" s="239" t="str">
        <f t="shared" si="649"/>
        <v>Japan</v>
      </c>
      <c r="IZ44" s="275"/>
      <c r="JA44" s="275"/>
      <c r="JB44" s="271"/>
      <c r="JC44" s="240" t="str">
        <f t="shared" si="650"/>
        <v/>
      </c>
      <c r="JD44" s="240" t="str">
        <f>IF((JC44&lt;&gt;""),IF(OR($F44&lt;&gt;$G44,PrSettings!$M$4="●"),(($F44-$G44)=(IZ44-JA44))*1,0),"")</f>
        <v/>
      </c>
      <c r="JE44" s="240" t="str">
        <f t="shared" si="651"/>
        <v/>
      </c>
      <c r="JF44" s="240" t="str">
        <f>IF(JC44&lt;&gt;"",IF(ABS($F44-$G44)&gt;=PrSettings!$M$7,(ABS($F44-$G44-IZ44+JA44)&lt;=1)*1,IF(AND(JC44,$F44=$G44,$F44&gt;=PrSettings!$M$6),(ABS(IZ44-$F44)&lt;=1)*1,IF(AND(JC44,$F44+$G44&gt;=PrSettings!$M$8),(ABS(IZ44-$F44)+ABS(JA44-$G44)&lt;=1)*1,""))),"")</f>
        <v/>
      </c>
      <c r="JG44" s="273"/>
      <c r="JI44" s="238">
        <f t="shared" si="20"/>
        <v>44</v>
      </c>
      <c r="JJ44" s="239" t="str">
        <f t="shared" si="652"/>
        <v>Tunisia</v>
      </c>
      <c r="JK44" s="240">
        <f t="shared" si="86"/>
        <v>18</v>
      </c>
      <c r="JL44" s="239" t="str">
        <f t="shared" si="653"/>
        <v>Japan</v>
      </c>
      <c r="JM44" s="275"/>
      <c r="JN44" s="275"/>
      <c r="JO44" s="271"/>
      <c r="JP44" s="240" t="str">
        <f t="shared" si="654"/>
        <v/>
      </c>
      <c r="JQ44" s="240" t="str">
        <f>IF((JP44&lt;&gt;""),IF(OR($F44&lt;&gt;$G44,PrSettings!$M$4="●"),(($F44-$G44)=(JM44-JN44))*1,0),"")</f>
        <v/>
      </c>
      <c r="JR44" s="240" t="str">
        <f t="shared" si="655"/>
        <v/>
      </c>
      <c r="JS44" s="240" t="str">
        <f>IF(JP44&lt;&gt;"",IF(ABS($F44-$G44)&gt;=PrSettings!$M$7,(ABS($F44-$G44-JM44+JN44)&lt;=1)*1,IF(AND(JP44,$F44=$G44,$F44&gt;=PrSettings!$M$6),(ABS(JM44-$F44)&lt;=1)*1,IF(AND(JP44,$F44+$G44&gt;=PrSettings!$M$8),(ABS(JM44-$F44)+ABS(JN44-$G44)&lt;=1)*1,""))),"")</f>
        <v/>
      </c>
      <c r="JT44" s="273"/>
      <c r="JV44" s="238">
        <f t="shared" si="21"/>
        <v>44</v>
      </c>
      <c r="JW44" s="239" t="str">
        <f t="shared" si="656"/>
        <v>Tunisia</v>
      </c>
      <c r="JX44" s="240">
        <f t="shared" si="89"/>
        <v>18</v>
      </c>
      <c r="JY44" s="239" t="str">
        <f t="shared" si="657"/>
        <v>Japan</v>
      </c>
      <c r="JZ44" s="275"/>
      <c r="KA44" s="275"/>
      <c r="KB44" s="271"/>
      <c r="KC44" s="240" t="str">
        <f t="shared" si="658"/>
        <v/>
      </c>
      <c r="KD44" s="240" t="str">
        <f>IF((KC44&lt;&gt;""),IF(OR($F44&lt;&gt;$G44,PrSettings!$M$4="●"),(($F44-$G44)=(JZ44-KA44))*1,0),"")</f>
        <v/>
      </c>
      <c r="KE44" s="240" t="str">
        <f t="shared" si="659"/>
        <v/>
      </c>
      <c r="KF44" s="240" t="str">
        <f>IF(KC44&lt;&gt;"",IF(ABS($F44-$G44)&gt;=PrSettings!$M$7,(ABS($F44-$G44-JZ44+KA44)&lt;=1)*1,IF(AND(KC44,$F44=$G44,$F44&gt;=PrSettings!$M$6),(ABS(JZ44-$F44)&lt;=1)*1,IF(AND(KC44,$F44+$G44&gt;=PrSettings!$M$8),(ABS(JZ44-$F44)+ABS(KA44-$G44)&lt;=1)*1,""))),"")</f>
        <v/>
      </c>
      <c r="KG44" s="273"/>
      <c r="KI44" s="238">
        <f t="shared" si="22"/>
        <v>44</v>
      </c>
      <c r="KJ44" s="239" t="str">
        <f t="shared" si="660"/>
        <v>Tunisia</v>
      </c>
      <c r="KK44" s="240">
        <f t="shared" si="92"/>
        <v>18</v>
      </c>
      <c r="KL44" s="239" t="str">
        <f t="shared" si="661"/>
        <v>Japan</v>
      </c>
      <c r="KM44" s="275"/>
      <c r="KN44" s="275"/>
      <c r="KO44" s="271"/>
      <c r="KP44" s="240" t="str">
        <f t="shared" si="662"/>
        <v/>
      </c>
      <c r="KQ44" s="240" t="str">
        <f>IF((KP44&lt;&gt;""),IF(OR($F44&lt;&gt;$G44,PrSettings!$M$4="●"),(($F44-$G44)=(KM44-KN44))*1,0),"")</f>
        <v/>
      </c>
      <c r="KR44" s="240" t="str">
        <f t="shared" si="663"/>
        <v/>
      </c>
      <c r="KS44" s="240" t="str">
        <f>IF(KP44&lt;&gt;"",IF(ABS($F44-$G44)&gt;=PrSettings!$M$7,(ABS($F44-$G44-KM44+KN44)&lt;=1)*1,IF(AND(KP44,$F44=$G44,$F44&gt;=PrSettings!$M$6),(ABS(KM44-$F44)&lt;=1)*1,IF(AND(KP44,$F44+$G44&gt;=PrSettings!$M$8),(ABS(KM44-$F44)+ABS(KN44-$G44)&lt;=1)*1,""))),"")</f>
        <v/>
      </c>
      <c r="KT44" s="273"/>
      <c r="KV44" s="238">
        <f t="shared" si="23"/>
        <v>44</v>
      </c>
      <c r="KW44" s="239" t="str">
        <f t="shared" si="664"/>
        <v>Tunisia</v>
      </c>
      <c r="KX44" s="240">
        <f t="shared" si="95"/>
        <v>18</v>
      </c>
      <c r="KY44" s="239" t="str">
        <f t="shared" si="665"/>
        <v>Japan</v>
      </c>
      <c r="KZ44" s="275"/>
      <c r="LA44" s="275"/>
      <c r="LB44" s="271"/>
      <c r="LC44" s="240" t="str">
        <f t="shared" si="666"/>
        <v/>
      </c>
      <c r="LD44" s="240" t="str">
        <f>IF((LC44&lt;&gt;""),IF(OR($F44&lt;&gt;$G44,PrSettings!$M$4="●"),(($F44-$G44)=(KZ44-LA44))*1,0),"")</f>
        <v/>
      </c>
      <c r="LE44" s="240" t="str">
        <f t="shared" si="667"/>
        <v/>
      </c>
      <c r="LF44" s="240" t="str">
        <f>IF(LC44&lt;&gt;"",IF(ABS($F44-$G44)&gt;=PrSettings!$M$7,(ABS($F44-$G44-KZ44+LA44)&lt;=1)*1,IF(AND(LC44,$F44=$G44,$F44&gt;=PrSettings!$M$6),(ABS(KZ44-$F44)&lt;=1)*1,IF(AND(LC44,$F44+$G44&gt;=PrSettings!$M$8),(ABS(KZ44-$F44)+ABS(LA44-$G44)&lt;=1)*1,""))),"")</f>
        <v/>
      </c>
      <c r="LG44" s="273"/>
      <c r="LI44" s="238">
        <f t="shared" si="24"/>
        <v>44</v>
      </c>
      <c r="LJ44" s="239" t="str">
        <f t="shared" si="668"/>
        <v>Tunisia</v>
      </c>
      <c r="LK44" s="240">
        <f t="shared" si="98"/>
        <v>18</v>
      </c>
      <c r="LL44" s="239" t="str">
        <f t="shared" si="669"/>
        <v>Japan</v>
      </c>
      <c r="LM44" s="275"/>
      <c r="LN44" s="275"/>
      <c r="LO44" s="271"/>
      <c r="LP44" s="240" t="str">
        <f t="shared" si="670"/>
        <v/>
      </c>
      <c r="LQ44" s="240" t="str">
        <f>IF((LP44&lt;&gt;""),IF(OR($F44&lt;&gt;$G44,PrSettings!$M$4="●"),(($F44-$G44)=(LM44-LN44))*1,0),"")</f>
        <v/>
      </c>
      <c r="LR44" s="240" t="str">
        <f t="shared" si="671"/>
        <v/>
      </c>
      <c r="LS44" s="240" t="str">
        <f>IF(LP44&lt;&gt;"",IF(ABS($F44-$G44)&gt;=PrSettings!$M$7,(ABS($F44-$G44-LM44+LN44)&lt;=1)*1,IF(AND(LP44,$F44=$G44,$F44&gt;=PrSettings!$M$6),(ABS(LM44-$F44)&lt;=1)*1,IF(AND(LP44,$F44+$G44&gt;=PrSettings!$M$8),(ABS(LM44-$F44)+ABS(LN44-$G44)&lt;=1)*1,""))),"")</f>
        <v/>
      </c>
      <c r="LT44" s="273"/>
      <c r="LV44" s="238">
        <f t="shared" si="25"/>
        <v>44</v>
      </c>
      <c r="LW44" s="239" t="str">
        <f t="shared" si="672"/>
        <v>Tunisia</v>
      </c>
      <c r="LX44" s="240">
        <f t="shared" si="101"/>
        <v>18</v>
      </c>
      <c r="LY44" s="239" t="str">
        <f t="shared" si="673"/>
        <v>Japan</v>
      </c>
      <c r="LZ44" s="275"/>
      <c r="MA44" s="275"/>
      <c r="MB44" s="271"/>
      <c r="MC44" s="240" t="str">
        <f t="shared" si="674"/>
        <v/>
      </c>
      <c r="MD44" s="240" t="str">
        <f>IF((MC44&lt;&gt;""),IF(OR($F44&lt;&gt;$G44,PrSettings!$M$4="●"),(($F44-$G44)=(LZ44-MA44))*1,0),"")</f>
        <v/>
      </c>
      <c r="ME44" s="240" t="str">
        <f t="shared" si="675"/>
        <v/>
      </c>
      <c r="MF44" s="240" t="str">
        <f>IF(MC44&lt;&gt;"",IF(ABS($F44-$G44)&gt;=PrSettings!$M$7,(ABS($F44-$G44-LZ44+MA44)&lt;=1)*1,IF(AND(MC44,$F44=$G44,$F44&gt;=PrSettings!$M$6),(ABS(LZ44-$F44)&lt;=1)*1,IF(AND(MC44,$F44+$G44&gt;=PrSettings!$M$8),(ABS(LZ44-$F44)+ABS(MA44-$G44)&lt;=1)*1,""))),"")</f>
        <v/>
      </c>
      <c r="MG44" s="273"/>
    </row>
    <row r="45" spans="1:345" x14ac:dyDescent="0.25">
      <c r="B45" s="238">
        <f>INDEX(Groups!$C$7:$C$65,MATCH(C45,Groups!$D$7:$D$65,0))</f>
        <v>18</v>
      </c>
      <c r="C45" s="239" t="str">
        <f>CalcF!$P$26</f>
        <v>Japan</v>
      </c>
      <c r="D45" s="240">
        <f>INDEX(Groups!$C$7:$C$65,MATCH(E45,Groups!$D$7:$D$65,0))</f>
        <v>38</v>
      </c>
      <c r="E45" s="239" t="str">
        <f>CalcF!$Q$26</f>
        <v>Sweden</v>
      </c>
      <c r="F45" s="241" t="str">
        <f>CalcF!$R$26</f>
        <v/>
      </c>
      <c r="G45" s="242" t="str">
        <f>CalcF!$S$26</f>
        <v/>
      </c>
      <c r="I45" s="238">
        <f t="shared" si="0"/>
        <v>18</v>
      </c>
      <c r="J45" s="239" t="str">
        <f t="shared" si="572"/>
        <v>Japan</v>
      </c>
      <c r="K45" s="240">
        <f t="shared" si="26"/>
        <v>38</v>
      </c>
      <c r="L45" s="239" t="str">
        <f t="shared" si="573"/>
        <v>Sweden</v>
      </c>
      <c r="M45" s="275"/>
      <c r="N45" s="275"/>
      <c r="O45" s="271"/>
      <c r="P45" s="240" t="str">
        <f t="shared" si="574"/>
        <v/>
      </c>
      <c r="Q45" s="240" t="str">
        <f>IF((P45&lt;&gt;""),IF(OR($F45&lt;&gt;$G45,PrSettings!$M$4="●"),(($F45-$G45)=(M45-N45))*1,0),"")</f>
        <v/>
      </c>
      <c r="R45" s="240" t="str">
        <f t="shared" si="575"/>
        <v/>
      </c>
      <c r="S45" s="240" t="str">
        <f>IF(P45&lt;&gt;"",IF(ABS($F45-$G45)&gt;=PrSettings!$M$7,(ABS($F45-$G45-M45+N45)&lt;=1)*1,IF(AND(P45,$F45=$G45,$F45&gt;=PrSettings!$M$6),(ABS(M45-$F45)&lt;=1)*1,IF(AND(P45,$F45+$G45&gt;=PrSettings!$M$8),(ABS(M45-$F45)+ABS(N45-$G45)&lt;=1)*1,""))),"")</f>
        <v/>
      </c>
      <c r="T45" s="273"/>
      <c r="V45" s="238">
        <f t="shared" si="1"/>
        <v>18</v>
      </c>
      <c r="W45" s="239" t="str">
        <f t="shared" si="576"/>
        <v>Japan</v>
      </c>
      <c r="X45" s="240">
        <f t="shared" si="29"/>
        <v>38</v>
      </c>
      <c r="Y45" s="239" t="str">
        <f t="shared" si="577"/>
        <v>Sweden</v>
      </c>
      <c r="Z45" s="275"/>
      <c r="AA45" s="275"/>
      <c r="AB45" s="271"/>
      <c r="AC45" s="240" t="str">
        <f t="shared" si="578"/>
        <v/>
      </c>
      <c r="AD45" s="240" t="str">
        <f>IF((AC45&lt;&gt;""),IF(OR($F45&lt;&gt;$G45,PrSettings!$M$4="●"),(($F45-$G45)=(Z45-AA45))*1,0),"")</f>
        <v/>
      </c>
      <c r="AE45" s="240" t="str">
        <f t="shared" si="579"/>
        <v/>
      </c>
      <c r="AF45" s="240" t="str">
        <f>IF(AC45&lt;&gt;"",IF(ABS($F45-$G45)&gt;=PrSettings!$M$7,(ABS($F45-$G45-Z45+AA45)&lt;=1)*1,IF(AND(AC45,$F45=$G45,$F45&gt;=PrSettings!$M$6),(ABS(Z45-$F45)&lt;=1)*1,IF(AND(AC45,$F45+$G45&gt;=PrSettings!$M$8),(ABS(Z45-$F45)+ABS(AA45-$G45)&lt;=1)*1,""))),"")</f>
        <v/>
      </c>
      <c r="AG45" s="273"/>
      <c r="AI45" s="238">
        <f t="shared" si="2"/>
        <v>18</v>
      </c>
      <c r="AJ45" s="239" t="str">
        <f t="shared" si="580"/>
        <v>Japan</v>
      </c>
      <c r="AK45" s="240">
        <f t="shared" si="32"/>
        <v>38</v>
      </c>
      <c r="AL45" s="239" t="str">
        <f t="shared" si="581"/>
        <v>Sweden</v>
      </c>
      <c r="AM45" s="275"/>
      <c r="AN45" s="275"/>
      <c r="AO45" s="271"/>
      <c r="AP45" s="240" t="str">
        <f t="shared" si="582"/>
        <v/>
      </c>
      <c r="AQ45" s="240" t="str">
        <f>IF((AP45&lt;&gt;""),IF(OR($F45&lt;&gt;$G45,PrSettings!$M$4="●"),(($F45-$G45)=(AM45-AN45))*1,0),"")</f>
        <v/>
      </c>
      <c r="AR45" s="240" t="str">
        <f t="shared" si="583"/>
        <v/>
      </c>
      <c r="AS45" s="240" t="str">
        <f>IF(AP45&lt;&gt;"",IF(ABS($F45-$G45)&gt;=PrSettings!$M$7,(ABS($F45-$G45-AM45+AN45)&lt;=1)*1,IF(AND(AP45,$F45=$G45,$F45&gt;=PrSettings!$M$6),(ABS(AM45-$F45)&lt;=1)*1,IF(AND(AP45,$F45+$G45&gt;=PrSettings!$M$8),(ABS(AM45-$F45)+ABS(AN45-$G45)&lt;=1)*1,""))),"")</f>
        <v/>
      </c>
      <c r="AT45" s="273"/>
      <c r="AV45" s="238">
        <f t="shared" si="3"/>
        <v>18</v>
      </c>
      <c r="AW45" s="239" t="str">
        <f t="shared" si="584"/>
        <v>Japan</v>
      </c>
      <c r="AX45" s="240">
        <f t="shared" si="35"/>
        <v>38</v>
      </c>
      <c r="AY45" s="239" t="str">
        <f t="shared" si="585"/>
        <v>Sweden</v>
      </c>
      <c r="AZ45" s="275"/>
      <c r="BA45" s="275"/>
      <c r="BB45" s="271"/>
      <c r="BC45" s="240" t="str">
        <f t="shared" si="586"/>
        <v/>
      </c>
      <c r="BD45" s="240" t="str">
        <f>IF((BC45&lt;&gt;""),IF(OR($F45&lt;&gt;$G45,PrSettings!$M$4="●"),(($F45-$G45)=(AZ45-BA45))*1,0),"")</f>
        <v/>
      </c>
      <c r="BE45" s="240" t="str">
        <f t="shared" si="587"/>
        <v/>
      </c>
      <c r="BF45" s="240" t="str">
        <f>IF(BC45&lt;&gt;"",IF(ABS($F45-$G45)&gt;=PrSettings!$M$7,(ABS($F45-$G45-AZ45+BA45)&lt;=1)*1,IF(AND(BC45,$F45=$G45,$F45&gt;=PrSettings!$M$6),(ABS(AZ45-$F45)&lt;=1)*1,IF(AND(BC45,$F45+$G45&gt;=PrSettings!$M$8),(ABS(AZ45-$F45)+ABS(BA45-$G45)&lt;=1)*1,""))),"")</f>
        <v/>
      </c>
      <c r="BG45" s="273"/>
      <c r="BI45" s="238">
        <f t="shared" si="4"/>
        <v>18</v>
      </c>
      <c r="BJ45" s="239" t="str">
        <f t="shared" si="588"/>
        <v>Japan</v>
      </c>
      <c r="BK45" s="240">
        <f t="shared" si="38"/>
        <v>38</v>
      </c>
      <c r="BL45" s="239" t="str">
        <f t="shared" si="589"/>
        <v>Sweden</v>
      </c>
      <c r="BM45" s="275"/>
      <c r="BN45" s="275"/>
      <c r="BO45" s="271"/>
      <c r="BP45" s="240" t="str">
        <f t="shared" si="590"/>
        <v/>
      </c>
      <c r="BQ45" s="240" t="str">
        <f>IF((BP45&lt;&gt;""),IF(OR($F45&lt;&gt;$G45,PrSettings!$M$4="●"),(($F45-$G45)=(BM45-BN45))*1,0),"")</f>
        <v/>
      </c>
      <c r="BR45" s="240" t="str">
        <f t="shared" si="591"/>
        <v/>
      </c>
      <c r="BS45" s="240" t="str">
        <f>IF(BP45&lt;&gt;"",IF(ABS($F45-$G45)&gt;=PrSettings!$M$7,(ABS($F45-$G45-BM45+BN45)&lt;=1)*1,IF(AND(BP45,$F45=$G45,$F45&gt;=PrSettings!$M$6),(ABS(BM45-$F45)&lt;=1)*1,IF(AND(BP45,$F45+$G45&gt;=PrSettings!$M$8),(ABS(BM45-$F45)+ABS(BN45-$G45)&lt;=1)*1,""))),"")</f>
        <v/>
      </c>
      <c r="BT45" s="273"/>
      <c r="BV45" s="238">
        <f t="shared" si="5"/>
        <v>18</v>
      </c>
      <c r="BW45" s="239" t="str">
        <f t="shared" si="592"/>
        <v>Japan</v>
      </c>
      <c r="BX45" s="240">
        <f t="shared" si="41"/>
        <v>38</v>
      </c>
      <c r="BY45" s="239" t="str">
        <f t="shared" si="593"/>
        <v>Sweden</v>
      </c>
      <c r="BZ45" s="275"/>
      <c r="CA45" s="275"/>
      <c r="CB45" s="271"/>
      <c r="CC45" s="240" t="str">
        <f t="shared" si="594"/>
        <v/>
      </c>
      <c r="CD45" s="240" t="str">
        <f>IF((CC45&lt;&gt;""),IF(OR($F45&lt;&gt;$G45,PrSettings!$M$4="●"),(($F45-$G45)=(BZ45-CA45))*1,0),"")</f>
        <v/>
      </c>
      <c r="CE45" s="240" t="str">
        <f t="shared" si="595"/>
        <v/>
      </c>
      <c r="CF45" s="240" t="str">
        <f>IF(CC45&lt;&gt;"",IF(ABS($F45-$G45)&gt;=PrSettings!$M$7,(ABS($F45-$G45-BZ45+CA45)&lt;=1)*1,IF(AND(CC45,$F45=$G45,$F45&gt;=PrSettings!$M$6),(ABS(BZ45-$F45)&lt;=1)*1,IF(AND(CC45,$F45+$G45&gt;=PrSettings!$M$8),(ABS(BZ45-$F45)+ABS(CA45-$G45)&lt;=1)*1,""))),"")</f>
        <v/>
      </c>
      <c r="CG45" s="273"/>
      <c r="CI45" s="238">
        <f t="shared" si="6"/>
        <v>18</v>
      </c>
      <c r="CJ45" s="239" t="str">
        <f t="shared" si="596"/>
        <v>Japan</v>
      </c>
      <c r="CK45" s="240">
        <f t="shared" si="44"/>
        <v>38</v>
      </c>
      <c r="CL45" s="239" t="str">
        <f t="shared" si="597"/>
        <v>Sweden</v>
      </c>
      <c r="CM45" s="275"/>
      <c r="CN45" s="275"/>
      <c r="CO45" s="271"/>
      <c r="CP45" s="240" t="str">
        <f t="shared" si="598"/>
        <v/>
      </c>
      <c r="CQ45" s="240" t="str">
        <f>IF((CP45&lt;&gt;""),IF(OR($F45&lt;&gt;$G45,PrSettings!$M$4="●"),(($F45-$G45)=(CM45-CN45))*1,0),"")</f>
        <v/>
      </c>
      <c r="CR45" s="240" t="str">
        <f t="shared" si="599"/>
        <v/>
      </c>
      <c r="CS45" s="240" t="str">
        <f>IF(CP45&lt;&gt;"",IF(ABS($F45-$G45)&gt;=PrSettings!$M$7,(ABS($F45-$G45-CM45+CN45)&lt;=1)*1,IF(AND(CP45,$F45=$G45,$F45&gt;=PrSettings!$M$6),(ABS(CM45-$F45)&lt;=1)*1,IF(AND(CP45,$F45+$G45&gt;=PrSettings!$M$8),(ABS(CM45-$F45)+ABS(CN45-$G45)&lt;=1)*1,""))),"")</f>
        <v/>
      </c>
      <c r="CT45" s="273"/>
      <c r="CV45" s="238">
        <f t="shared" si="7"/>
        <v>18</v>
      </c>
      <c r="CW45" s="239" t="str">
        <f t="shared" si="600"/>
        <v>Japan</v>
      </c>
      <c r="CX45" s="240">
        <f t="shared" si="47"/>
        <v>38</v>
      </c>
      <c r="CY45" s="239" t="str">
        <f t="shared" si="601"/>
        <v>Sweden</v>
      </c>
      <c r="CZ45" s="275"/>
      <c r="DA45" s="275"/>
      <c r="DB45" s="271"/>
      <c r="DC45" s="240" t="str">
        <f t="shared" si="602"/>
        <v/>
      </c>
      <c r="DD45" s="240" t="str">
        <f>IF((DC45&lt;&gt;""),IF(OR($F45&lt;&gt;$G45,PrSettings!$M$4="●"),(($F45-$G45)=(CZ45-DA45))*1,0),"")</f>
        <v/>
      </c>
      <c r="DE45" s="240" t="str">
        <f t="shared" si="603"/>
        <v/>
      </c>
      <c r="DF45" s="240" t="str">
        <f>IF(DC45&lt;&gt;"",IF(ABS($F45-$G45)&gt;=PrSettings!$M$7,(ABS($F45-$G45-CZ45+DA45)&lt;=1)*1,IF(AND(DC45,$F45=$G45,$F45&gt;=PrSettings!$M$6),(ABS(CZ45-$F45)&lt;=1)*1,IF(AND(DC45,$F45+$G45&gt;=PrSettings!$M$8),(ABS(CZ45-$F45)+ABS(DA45-$G45)&lt;=1)*1,""))),"")</f>
        <v/>
      </c>
      <c r="DG45" s="273"/>
      <c r="DI45" s="238">
        <f t="shared" si="8"/>
        <v>18</v>
      </c>
      <c r="DJ45" s="239" t="str">
        <f t="shared" si="604"/>
        <v>Japan</v>
      </c>
      <c r="DK45" s="240">
        <f t="shared" si="50"/>
        <v>38</v>
      </c>
      <c r="DL45" s="239" t="str">
        <f t="shared" si="605"/>
        <v>Sweden</v>
      </c>
      <c r="DM45" s="275"/>
      <c r="DN45" s="275"/>
      <c r="DO45" s="271"/>
      <c r="DP45" s="240" t="str">
        <f t="shared" si="606"/>
        <v/>
      </c>
      <c r="DQ45" s="240" t="str">
        <f>IF((DP45&lt;&gt;""),IF(OR($F45&lt;&gt;$G45,PrSettings!$M$4="●"),(($F45-$G45)=(DM45-DN45))*1,0),"")</f>
        <v/>
      </c>
      <c r="DR45" s="240" t="str">
        <f t="shared" si="607"/>
        <v/>
      </c>
      <c r="DS45" s="240" t="str">
        <f>IF(DP45&lt;&gt;"",IF(ABS($F45-$G45)&gt;=PrSettings!$M$7,(ABS($F45-$G45-DM45+DN45)&lt;=1)*1,IF(AND(DP45,$F45=$G45,$F45&gt;=PrSettings!$M$6),(ABS(DM45-$F45)&lt;=1)*1,IF(AND(DP45,$F45+$G45&gt;=PrSettings!$M$8),(ABS(DM45-$F45)+ABS(DN45-$G45)&lt;=1)*1,""))),"")</f>
        <v/>
      </c>
      <c r="DT45" s="273"/>
      <c r="DV45" s="238">
        <f t="shared" si="9"/>
        <v>18</v>
      </c>
      <c r="DW45" s="239" t="str">
        <f t="shared" si="608"/>
        <v>Japan</v>
      </c>
      <c r="DX45" s="240">
        <f t="shared" si="53"/>
        <v>38</v>
      </c>
      <c r="DY45" s="239" t="str">
        <f t="shared" si="609"/>
        <v>Sweden</v>
      </c>
      <c r="DZ45" s="275"/>
      <c r="EA45" s="275"/>
      <c r="EB45" s="271"/>
      <c r="EC45" s="240" t="str">
        <f t="shared" si="610"/>
        <v/>
      </c>
      <c r="ED45" s="240" t="str">
        <f>IF((EC45&lt;&gt;""),IF(OR($F45&lt;&gt;$G45,PrSettings!$M$4="●"),(($F45-$G45)=(DZ45-EA45))*1,0),"")</f>
        <v/>
      </c>
      <c r="EE45" s="240" t="str">
        <f t="shared" si="611"/>
        <v/>
      </c>
      <c r="EF45" s="240" t="str">
        <f>IF(EC45&lt;&gt;"",IF(ABS($F45-$G45)&gt;=PrSettings!$M$7,(ABS($F45-$G45-DZ45+EA45)&lt;=1)*1,IF(AND(EC45,$F45=$G45,$F45&gt;=PrSettings!$M$6),(ABS(DZ45-$F45)&lt;=1)*1,IF(AND(EC45,$F45+$G45&gt;=PrSettings!$M$8),(ABS(DZ45-$F45)+ABS(EA45-$G45)&lt;=1)*1,""))),"")</f>
        <v/>
      </c>
      <c r="EG45" s="273"/>
      <c r="EI45" s="238">
        <f t="shared" si="10"/>
        <v>18</v>
      </c>
      <c r="EJ45" s="239" t="str">
        <f t="shared" si="612"/>
        <v>Japan</v>
      </c>
      <c r="EK45" s="240">
        <f t="shared" si="56"/>
        <v>38</v>
      </c>
      <c r="EL45" s="239" t="str">
        <f t="shared" si="613"/>
        <v>Sweden</v>
      </c>
      <c r="EM45" s="275"/>
      <c r="EN45" s="275"/>
      <c r="EO45" s="271"/>
      <c r="EP45" s="240" t="str">
        <f t="shared" si="614"/>
        <v/>
      </c>
      <c r="EQ45" s="240" t="str">
        <f>IF((EP45&lt;&gt;""),IF(OR($F45&lt;&gt;$G45,PrSettings!$M$4="●"),(($F45-$G45)=(EM45-EN45))*1,0),"")</f>
        <v/>
      </c>
      <c r="ER45" s="240" t="str">
        <f t="shared" si="615"/>
        <v/>
      </c>
      <c r="ES45" s="240" t="str">
        <f>IF(EP45&lt;&gt;"",IF(ABS($F45-$G45)&gt;=PrSettings!$M$7,(ABS($F45-$G45-EM45+EN45)&lt;=1)*1,IF(AND(EP45,$F45=$G45,$F45&gt;=PrSettings!$M$6),(ABS(EM45-$F45)&lt;=1)*1,IF(AND(EP45,$F45+$G45&gt;=PrSettings!$M$8),(ABS(EM45-$F45)+ABS(EN45-$G45)&lt;=1)*1,""))),"")</f>
        <v/>
      </c>
      <c r="ET45" s="273"/>
      <c r="EV45" s="238">
        <f t="shared" si="11"/>
        <v>18</v>
      </c>
      <c r="EW45" s="239" t="str">
        <f t="shared" si="616"/>
        <v>Japan</v>
      </c>
      <c r="EX45" s="240">
        <f t="shared" si="59"/>
        <v>38</v>
      </c>
      <c r="EY45" s="239" t="str">
        <f t="shared" si="617"/>
        <v>Sweden</v>
      </c>
      <c r="EZ45" s="275"/>
      <c r="FA45" s="275"/>
      <c r="FB45" s="271"/>
      <c r="FC45" s="240" t="str">
        <f t="shared" si="618"/>
        <v/>
      </c>
      <c r="FD45" s="240" t="str">
        <f>IF((FC45&lt;&gt;""),IF(OR($F45&lt;&gt;$G45,PrSettings!$M$4="●"),(($F45-$G45)=(EZ45-FA45))*1,0),"")</f>
        <v/>
      </c>
      <c r="FE45" s="240" t="str">
        <f t="shared" si="619"/>
        <v/>
      </c>
      <c r="FF45" s="240" t="str">
        <f>IF(FC45&lt;&gt;"",IF(ABS($F45-$G45)&gt;=PrSettings!$M$7,(ABS($F45-$G45-EZ45+FA45)&lt;=1)*1,IF(AND(FC45,$F45=$G45,$F45&gt;=PrSettings!$M$6),(ABS(EZ45-$F45)&lt;=1)*1,IF(AND(FC45,$F45+$G45&gt;=PrSettings!$M$8),(ABS(EZ45-$F45)+ABS(FA45-$G45)&lt;=1)*1,""))),"")</f>
        <v/>
      </c>
      <c r="FG45" s="273"/>
      <c r="FI45" s="238">
        <f t="shared" si="12"/>
        <v>18</v>
      </c>
      <c r="FJ45" s="239" t="str">
        <f t="shared" si="620"/>
        <v>Japan</v>
      </c>
      <c r="FK45" s="240">
        <f t="shared" si="62"/>
        <v>38</v>
      </c>
      <c r="FL45" s="239" t="str">
        <f t="shared" si="621"/>
        <v>Sweden</v>
      </c>
      <c r="FM45" s="275"/>
      <c r="FN45" s="275"/>
      <c r="FO45" s="271"/>
      <c r="FP45" s="240" t="str">
        <f t="shared" si="622"/>
        <v/>
      </c>
      <c r="FQ45" s="240" t="str">
        <f>IF((FP45&lt;&gt;""),IF(OR($F45&lt;&gt;$G45,PrSettings!$M$4="●"),(($F45-$G45)=(FM45-FN45))*1,0),"")</f>
        <v/>
      </c>
      <c r="FR45" s="240" t="str">
        <f t="shared" si="623"/>
        <v/>
      </c>
      <c r="FS45" s="240" t="str">
        <f>IF(FP45&lt;&gt;"",IF(ABS($F45-$G45)&gt;=PrSettings!$M$7,(ABS($F45-$G45-FM45+FN45)&lt;=1)*1,IF(AND(FP45,$F45=$G45,$F45&gt;=PrSettings!$M$6),(ABS(FM45-$F45)&lt;=1)*1,IF(AND(FP45,$F45+$G45&gt;=PrSettings!$M$8),(ABS(FM45-$F45)+ABS(FN45-$G45)&lt;=1)*1,""))),"")</f>
        <v/>
      </c>
      <c r="FT45" s="273"/>
      <c r="FV45" s="238">
        <f t="shared" si="13"/>
        <v>18</v>
      </c>
      <c r="FW45" s="239" t="str">
        <f t="shared" si="624"/>
        <v>Japan</v>
      </c>
      <c r="FX45" s="240">
        <f t="shared" si="65"/>
        <v>38</v>
      </c>
      <c r="FY45" s="239" t="str">
        <f t="shared" si="625"/>
        <v>Sweden</v>
      </c>
      <c r="FZ45" s="275"/>
      <c r="GA45" s="275"/>
      <c r="GB45" s="271"/>
      <c r="GC45" s="240" t="str">
        <f t="shared" si="626"/>
        <v/>
      </c>
      <c r="GD45" s="240" t="str">
        <f>IF((GC45&lt;&gt;""),IF(OR($F45&lt;&gt;$G45,PrSettings!$M$4="●"),(($F45-$G45)=(FZ45-GA45))*1,0),"")</f>
        <v/>
      </c>
      <c r="GE45" s="240" t="str">
        <f t="shared" si="627"/>
        <v/>
      </c>
      <c r="GF45" s="240" t="str">
        <f>IF(GC45&lt;&gt;"",IF(ABS($F45-$G45)&gt;=PrSettings!$M$7,(ABS($F45-$G45-FZ45+GA45)&lt;=1)*1,IF(AND(GC45,$F45=$G45,$F45&gt;=PrSettings!$M$6),(ABS(FZ45-$F45)&lt;=1)*1,IF(AND(GC45,$F45+$G45&gt;=PrSettings!$M$8),(ABS(FZ45-$F45)+ABS(GA45-$G45)&lt;=1)*1,""))),"")</f>
        <v/>
      </c>
      <c r="GG45" s="273"/>
      <c r="GI45" s="238">
        <f t="shared" si="14"/>
        <v>18</v>
      </c>
      <c r="GJ45" s="239" t="str">
        <f t="shared" si="628"/>
        <v>Japan</v>
      </c>
      <c r="GK45" s="240">
        <f t="shared" si="68"/>
        <v>38</v>
      </c>
      <c r="GL45" s="239" t="str">
        <f t="shared" si="629"/>
        <v>Sweden</v>
      </c>
      <c r="GM45" s="275"/>
      <c r="GN45" s="275"/>
      <c r="GO45" s="271"/>
      <c r="GP45" s="240" t="str">
        <f t="shared" si="630"/>
        <v/>
      </c>
      <c r="GQ45" s="240" t="str">
        <f>IF((GP45&lt;&gt;""),IF(OR($F45&lt;&gt;$G45,PrSettings!$M$4="●"),(($F45-$G45)=(GM45-GN45))*1,0),"")</f>
        <v/>
      </c>
      <c r="GR45" s="240" t="str">
        <f t="shared" si="631"/>
        <v/>
      </c>
      <c r="GS45" s="240" t="str">
        <f>IF(GP45&lt;&gt;"",IF(ABS($F45-$G45)&gt;=PrSettings!$M$7,(ABS($F45-$G45-GM45+GN45)&lt;=1)*1,IF(AND(GP45,$F45=$G45,$F45&gt;=PrSettings!$M$6),(ABS(GM45-$F45)&lt;=1)*1,IF(AND(GP45,$F45+$G45&gt;=PrSettings!$M$8),(ABS(GM45-$F45)+ABS(GN45-$G45)&lt;=1)*1,""))),"")</f>
        <v/>
      </c>
      <c r="GT45" s="273"/>
      <c r="GV45" s="238">
        <f t="shared" si="15"/>
        <v>18</v>
      </c>
      <c r="GW45" s="239" t="str">
        <f t="shared" si="632"/>
        <v>Japan</v>
      </c>
      <c r="GX45" s="240">
        <f t="shared" si="71"/>
        <v>38</v>
      </c>
      <c r="GY45" s="239" t="str">
        <f t="shared" si="633"/>
        <v>Sweden</v>
      </c>
      <c r="GZ45" s="275"/>
      <c r="HA45" s="275"/>
      <c r="HB45" s="271"/>
      <c r="HC45" s="240" t="str">
        <f t="shared" si="634"/>
        <v/>
      </c>
      <c r="HD45" s="240" t="str">
        <f>IF((HC45&lt;&gt;""),IF(OR($F45&lt;&gt;$G45,PrSettings!$M$4="●"),(($F45-$G45)=(GZ45-HA45))*1,0),"")</f>
        <v/>
      </c>
      <c r="HE45" s="240" t="str">
        <f t="shared" si="635"/>
        <v/>
      </c>
      <c r="HF45" s="240" t="str">
        <f>IF(HC45&lt;&gt;"",IF(ABS($F45-$G45)&gt;=PrSettings!$M$7,(ABS($F45-$G45-GZ45+HA45)&lt;=1)*1,IF(AND(HC45,$F45=$G45,$F45&gt;=PrSettings!$M$6),(ABS(GZ45-$F45)&lt;=1)*1,IF(AND(HC45,$F45+$G45&gt;=PrSettings!$M$8),(ABS(GZ45-$F45)+ABS(HA45-$G45)&lt;=1)*1,""))),"")</f>
        <v/>
      </c>
      <c r="HG45" s="273"/>
      <c r="HI45" s="238">
        <f t="shared" si="16"/>
        <v>18</v>
      </c>
      <c r="HJ45" s="239" t="str">
        <f t="shared" si="636"/>
        <v>Japan</v>
      </c>
      <c r="HK45" s="240">
        <f t="shared" si="74"/>
        <v>38</v>
      </c>
      <c r="HL45" s="239" t="str">
        <f t="shared" si="637"/>
        <v>Sweden</v>
      </c>
      <c r="HM45" s="275"/>
      <c r="HN45" s="275"/>
      <c r="HO45" s="271"/>
      <c r="HP45" s="240" t="str">
        <f t="shared" si="638"/>
        <v/>
      </c>
      <c r="HQ45" s="240" t="str">
        <f>IF((HP45&lt;&gt;""),IF(OR($F45&lt;&gt;$G45,PrSettings!$M$4="●"),(($F45-$G45)=(HM45-HN45))*1,0),"")</f>
        <v/>
      </c>
      <c r="HR45" s="240" t="str">
        <f t="shared" si="639"/>
        <v/>
      </c>
      <c r="HS45" s="240" t="str">
        <f>IF(HP45&lt;&gt;"",IF(ABS($F45-$G45)&gt;=PrSettings!$M$7,(ABS($F45-$G45-HM45+HN45)&lt;=1)*1,IF(AND(HP45,$F45=$G45,$F45&gt;=PrSettings!$M$6),(ABS(HM45-$F45)&lt;=1)*1,IF(AND(HP45,$F45+$G45&gt;=PrSettings!$M$8),(ABS(HM45-$F45)+ABS(HN45-$G45)&lt;=1)*1,""))),"")</f>
        <v/>
      </c>
      <c r="HT45" s="273"/>
      <c r="HV45" s="238">
        <f t="shared" si="17"/>
        <v>18</v>
      </c>
      <c r="HW45" s="239" t="str">
        <f t="shared" si="640"/>
        <v>Japan</v>
      </c>
      <c r="HX45" s="240">
        <f t="shared" si="77"/>
        <v>38</v>
      </c>
      <c r="HY45" s="239" t="str">
        <f t="shared" si="641"/>
        <v>Sweden</v>
      </c>
      <c r="HZ45" s="275"/>
      <c r="IA45" s="275"/>
      <c r="IB45" s="271"/>
      <c r="IC45" s="240" t="str">
        <f t="shared" si="642"/>
        <v/>
      </c>
      <c r="ID45" s="240" t="str">
        <f>IF((IC45&lt;&gt;""),IF(OR($F45&lt;&gt;$G45,PrSettings!$M$4="●"),(($F45-$G45)=(HZ45-IA45))*1,0),"")</f>
        <v/>
      </c>
      <c r="IE45" s="240" t="str">
        <f t="shared" si="643"/>
        <v/>
      </c>
      <c r="IF45" s="240" t="str">
        <f>IF(IC45&lt;&gt;"",IF(ABS($F45-$G45)&gt;=PrSettings!$M$7,(ABS($F45-$G45-HZ45+IA45)&lt;=1)*1,IF(AND(IC45,$F45=$G45,$F45&gt;=PrSettings!$M$6),(ABS(HZ45-$F45)&lt;=1)*1,IF(AND(IC45,$F45+$G45&gt;=PrSettings!$M$8),(ABS(HZ45-$F45)+ABS(IA45-$G45)&lt;=1)*1,""))),"")</f>
        <v/>
      </c>
      <c r="IG45" s="273"/>
      <c r="II45" s="238">
        <f t="shared" si="18"/>
        <v>18</v>
      </c>
      <c r="IJ45" s="239" t="str">
        <f t="shared" si="644"/>
        <v>Japan</v>
      </c>
      <c r="IK45" s="240">
        <f t="shared" si="80"/>
        <v>38</v>
      </c>
      <c r="IL45" s="239" t="str">
        <f t="shared" si="645"/>
        <v>Sweden</v>
      </c>
      <c r="IM45" s="275"/>
      <c r="IN45" s="275"/>
      <c r="IO45" s="271"/>
      <c r="IP45" s="240" t="str">
        <f t="shared" si="646"/>
        <v/>
      </c>
      <c r="IQ45" s="240" t="str">
        <f>IF((IP45&lt;&gt;""),IF(OR($F45&lt;&gt;$G45,PrSettings!$M$4="●"),(($F45-$G45)=(IM45-IN45))*1,0),"")</f>
        <v/>
      </c>
      <c r="IR45" s="240" t="str">
        <f t="shared" si="647"/>
        <v/>
      </c>
      <c r="IS45" s="240" t="str">
        <f>IF(IP45&lt;&gt;"",IF(ABS($F45-$G45)&gt;=PrSettings!$M$7,(ABS($F45-$G45-IM45+IN45)&lt;=1)*1,IF(AND(IP45,$F45=$G45,$F45&gt;=PrSettings!$M$6),(ABS(IM45-$F45)&lt;=1)*1,IF(AND(IP45,$F45+$G45&gt;=PrSettings!$M$8),(ABS(IM45-$F45)+ABS(IN45-$G45)&lt;=1)*1,""))),"")</f>
        <v/>
      </c>
      <c r="IT45" s="273"/>
      <c r="IV45" s="238">
        <f t="shared" si="19"/>
        <v>18</v>
      </c>
      <c r="IW45" s="239" t="str">
        <f t="shared" si="648"/>
        <v>Japan</v>
      </c>
      <c r="IX45" s="240">
        <f t="shared" si="83"/>
        <v>38</v>
      </c>
      <c r="IY45" s="239" t="str">
        <f t="shared" si="649"/>
        <v>Sweden</v>
      </c>
      <c r="IZ45" s="275"/>
      <c r="JA45" s="275"/>
      <c r="JB45" s="271"/>
      <c r="JC45" s="240" t="str">
        <f t="shared" si="650"/>
        <v/>
      </c>
      <c r="JD45" s="240" t="str">
        <f>IF((JC45&lt;&gt;""),IF(OR($F45&lt;&gt;$G45,PrSettings!$M$4="●"),(($F45-$G45)=(IZ45-JA45))*1,0),"")</f>
        <v/>
      </c>
      <c r="JE45" s="240" t="str">
        <f t="shared" si="651"/>
        <v/>
      </c>
      <c r="JF45" s="240" t="str">
        <f>IF(JC45&lt;&gt;"",IF(ABS($F45-$G45)&gt;=PrSettings!$M$7,(ABS($F45-$G45-IZ45+JA45)&lt;=1)*1,IF(AND(JC45,$F45=$G45,$F45&gt;=PrSettings!$M$6),(ABS(IZ45-$F45)&lt;=1)*1,IF(AND(JC45,$F45+$G45&gt;=PrSettings!$M$8),(ABS(IZ45-$F45)+ABS(JA45-$G45)&lt;=1)*1,""))),"")</f>
        <v/>
      </c>
      <c r="JG45" s="273"/>
      <c r="JI45" s="238">
        <f t="shared" si="20"/>
        <v>18</v>
      </c>
      <c r="JJ45" s="239" t="str">
        <f t="shared" si="652"/>
        <v>Japan</v>
      </c>
      <c r="JK45" s="240">
        <f t="shared" si="86"/>
        <v>38</v>
      </c>
      <c r="JL45" s="239" t="str">
        <f t="shared" si="653"/>
        <v>Sweden</v>
      </c>
      <c r="JM45" s="275"/>
      <c r="JN45" s="275"/>
      <c r="JO45" s="271"/>
      <c r="JP45" s="240" t="str">
        <f t="shared" si="654"/>
        <v/>
      </c>
      <c r="JQ45" s="240" t="str">
        <f>IF((JP45&lt;&gt;""),IF(OR($F45&lt;&gt;$G45,PrSettings!$M$4="●"),(($F45-$G45)=(JM45-JN45))*1,0),"")</f>
        <v/>
      </c>
      <c r="JR45" s="240" t="str">
        <f t="shared" si="655"/>
        <v/>
      </c>
      <c r="JS45" s="240" t="str">
        <f>IF(JP45&lt;&gt;"",IF(ABS($F45-$G45)&gt;=PrSettings!$M$7,(ABS($F45-$G45-JM45+JN45)&lt;=1)*1,IF(AND(JP45,$F45=$G45,$F45&gt;=PrSettings!$M$6),(ABS(JM45-$F45)&lt;=1)*1,IF(AND(JP45,$F45+$G45&gt;=PrSettings!$M$8),(ABS(JM45-$F45)+ABS(JN45-$G45)&lt;=1)*1,""))),"")</f>
        <v/>
      </c>
      <c r="JT45" s="273"/>
      <c r="JV45" s="238">
        <f t="shared" si="21"/>
        <v>18</v>
      </c>
      <c r="JW45" s="239" t="str">
        <f t="shared" si="656"/>
        <v>Japan</v>
      </c>
      <c r="JX45" s="240">
        <f t="shared" si="89"/>
        <v>38</v>
      </c>
      <c r="JY45" s="239" t="str">
        <f t="shared" si="657"/>
        <v>Sweden</v>
      </c>
      <c r="JZ45" s="275"/>
      <c r="KA45" s="275"/>
      <c r="KB45" s="271"/>
      <c r="KC45" s="240" t="str">
        <f t="shared" si="658"/>
        <v/>
      </c>
      <c r="KD45" s="240" t="str">
        <f>IF((KC45&lt;&gt;""),IF(OR($F45&lt;&gt;$G45,PrSettings!$M$4="●"),(($F45-$G45)=(JZ45-KA45))*1,0),"")</f>
        <v/>
      </c>
      <c r="KE45" s="240" t="str">
        <f t="shared" si="659"/>
        <v/>
      </c>
      <c r="KF45" s="240" t="str">
        <f>IF(KC45&lt;&gt;"",IF(ABS($F45-$G45)&gt;=PrSettings!$M$7,(ABS($F45-$G45-JZ45+KA45)&lt;=1)*1,IF(AND(KC45,$F45=$G45,$F45&gt;=PrSettings!$M$6),(ABS(JZ45-$F45)&lt;=1)*1,IF(AND(KC45,$F45+$G45&gt;=PrSettings!$M$8),(ABS(JZ45-$F45)+ABS(KA45-$G45)&lt;=1)*1,""))),"")</f>
        <v/>
      </c>
      <c r="KG45" s="273"/>
      <c r="KI45" s="238">
        <f t="shared" si="22"/>
        <v>18</v>
      </c>
      <c r="KJ45" s="239" t="str">
        <f t="shared" si="660"/>
        <v>Japan</v>
      </c>
      <c r="KK45" s="240">
        <f t="shared" si="92"/>
        <v>38</v>
      </c>
      <c r="KL45" s="239" t="str">
        <f t="shared" si="661"/>
        <v>Sweden</v>
      </c>
      <c r="KM45" s="275"/>
      <c r="KN45" s="275"/>
      <c r="KO45" s="271"/>
      <c r="KP45" s="240" t="str">
        <f t="shared" si="662"/>
        <v/>
      </c>
      <c r="KQ45" s="240" t="str">
        <f>IF((KP45&lt;&gt;""),IF(OR($F45&lt;&gt;$G45,PrSettings!$M$4="●"),(($F45-$G45)=(KM45-KN45))*1,0),"")</f>
        <v/>
      </c>
      <c r="KR45" s="240" t="str">
        <f t="shared" si="663"/>
        <v/>
      </c>
      <c r="KS45" s="240" t="str">
        <f>IF(KP45&lt;&gt;"",IF(ABS($F45-$G45)&gt;=PrSettings!$M$7,(ABS($F45-$G45-KM45+KN45)&lt;=1)*1,IF(AND(KP45,$F45=$G45,$F45&gt;=PrSettings!$M$6),(ABS(KM45-$F45)&lt;=1)*1,IF(AND(KP45,$F45+$G45&gt;=PrSettings!$M$8),(ABS(KM45-$F45)+ABS(KN45-$G45)&lt;=1)*1,""))),"")</f>
        <v/>
      </c>
      <c r="KT45" s="273"/>
      <c r="KV45" s="238">
        <f t="shared" si="23"/>
        <v>18</v>
      </c>
      <c r="KW45" s="239" t="str">
        <f t="shared" si="664"/>
        <v>Japan</v>
      </c>
      <c r="KX45" s="240">
        <f t="shared" si="95"/>
        <v>38</v>
      </c>
      <c r="KY45" s="239" t="str">
        <f t="shared" si="665"/>
        <v>Sweden</v>
      </c>
      <c r="KZ45" s="275"/>
      <c r="LA45" s="275"/>
      <c r="LB45" s="271"/>
      <c r="LC45" s="240" t="str">
        <f t="shared" si="666"/>
        <v/>
      </c>
      <c r="LD45" s="240" t="str">
        <f>IF((LC45&lt;&gt;""),IF(OR($F45&lt;&gt;$G45,PrSettings!$M$4="●"),(($F45-$G45)=(KZ45-LA45))*1,0),"")</f>
        <v/>
      </c>
      <c r="LE45" s="240" t="str">
        <f t="shared" si="667"/>
        <v/>
      </c>
      <c r="LF45" s="240" t="str">
        <f>IF(LC45&lt;&gt;"",IF(ABS($F45-$G45)&gt;=PrSettings!$M$7,(ABS($F45-$G45-KZ45+LA45)&lt;=1)*1,IF(AND(LC45,$F45=$G45,$F45&gt;=PrSettings!$M$6),(ABS(KZ45-$F45)&lt;=1)*1,IF(AND(LC45,$F45+$G45&gt;=PrSettings!$M$8),(ABS(KZ45-$F45)+ABS(LA45-$G45)&lt;=1)*1,""))),"")</f>
        <v/>
      </c>
      <c r="LG45" s="273"/>
      <c r="LI45" s="238">
        <f t="shared" si="24"/>
        <v>18</v>
      </c>
      <c r="LJ45" s="239" t="str">
        <f t="shared" si="668"/>
        <v>Japan</v>
      </c>
      <c r="LK45" s="240">
        <f t="shared" si="98"/>
        <v>38</v>
      </c>
      <c r="LL45" s="239" t="str">
        <f t="shared" si="669"/>
        <v>Sweden</v>
      </c>
      <c r="LM45" s="275"/>
      <c r="LN45" s="275"/>
      <c r="LO45" s="271"/>
      <c r="LP45" s="240" t="str">
        <f t="shared" si="670"/>
        <v/>
      </c>
      <c r="LQ45" s="240" t="str">
        <f>IF((LP45&lt;&gt;""),IF(OR($F45&lt;&gt;$G45,PrSettings!$M$4="●"),(($F45-$G45)=(LM45-LN45))*1,0),"")</f>
        <v/>
      </c>
      <c r="LR45" s="240" t="str">
        <f t="shared" si="671"/>
        <v/>
      </c>
      <c r="LS45" s="240" t="str">
        <f>IF(LP45&lt;&gt;"",IF(ABS($F45-$G45)&gt;=PrSettings!$M$7,(ABS($F45-$G45-LM45+LN45)&lt;=1)*1,IF(AND(LP45,$F45=$G45,$F45&gt;=PrSettings!$M$6),(ABS(LM45-$F45)&lt;=1)*1,IF(AND(LP45,$F45+$G45&gt;=PrSettings!$M$8),(ABS(LM45-$F45)+ABS(LN45-$G45)&lt;=1)*1,""))),"")</f>
        <v/>
      </c>
      <c r="LT45" s="273"/>
      <c r="LV45" s="238">
        <f t="shared" si="25"/>
        <v>18</v>
      </c>
      <c r="LW45" s="239" t="str">
        <f t="shared" si="672"/>
        <v>Japan</v>
      </c>
      <c r="LX45" s="240">
        <f t="shared" si="101"/>
        <v>38</v>
      </c>
      <c r="LY45" s="239" t="str">
        <f t="shared" si="673"/>
        <v>Sweden</v>
      </c>
      <c r="LZ45" s="275"/>
      <c r="MA45" s="275"/>
      <c r="MB45" s="271"/>
      <c r="MC45" s="240" t="str">
        <f t="shared" si="674"/>
        <v/>
      </c>
      <c r="MD45" s="240" t="str">
        <f>IF((MC45&lt;&gt;""),IF(OR($F45&lt;&gt;$G45,PrSettings!$M$4="●"),(($F45-$G45)=(LZ45-MA45))*1,0),"")</f>
        <v/>
      </c>
      <c r="ME45" s="240" t="str">
        <f t="shared" si="675"/>
        <v/>
      </c>
      <c r="MF45" s="240" t="str">
        <f>IF(MC45&lt;&gt;"",IF(ABS($F45-$G45)&gt;=PrSettings!$M$7,(ABS($F45-$G45-LZ45+MA45)&lt;=1)*1,IF(AND(MC45,$F45=$G45,$F45&gt;=PrSettings!$M$6),(ABS(LZ45-$F45)&lt;=1)*1,IF(AND(MC45,$F45+$G45&gt;=PrSettings!$M$8),(ABS(LZ45-$F45)+ABS(MA45-$G45)&lt;=1)*1,""))),"")</f>
        <v/>
      </c>
      <c r="MG45" s="273"/>
    </row>
    <row r="46" spans="1:345" x14ac:dyDescent="0.25">
      <c r="B46" s="238">
        <f>INDEX(Groups!$C$7:$C$65,MATCH(C46,Groups!$D$7:$D$65,0))</f>
        <v>44</v>
      </c>
      <c r="C46" s="239" t="str">
        <f>CalcF!$P$27</f>
        <v>Tunisia</v>
      </c>
      <c r="D46" s="240">
        <f>INDEX(Groups!$C$7:$C$65,MATCH(E46,Groups!$D$7:$D$65,0))</f>
        <v>7</v>
      </c>
      <c r="E46" s="239" t="str">
        <f>CalcF!$Q$27</f>
        <v>Netherlands</v>
      </c>
      <c r="F46" s="241" t="str">
        <f>CalcF!$R$27</f>
        <v/>
      </c>
      <c r="G46" s="242" t="str">
        <f>CalcF!$S$27</f>
        <v/>
      </c>
      <c r="I46" s="238">
        <f t="shared" si="0"/>
        <v>44</v>
      </c>
      <c r="J46" s="239" t="str">
        <f t="shared" si="572"/>
        <v>Tunisia</v>
      </c>
      <c r="K46" s="240">
        <f t="shared" si="26"/>
        <v>7</v>
      </c>
      <c r="L46" s="239" t="str">
        <f t="shared" si="573"/>
        <v>Netherlands</v>
      </c>
      <c r="M46" s="275"/>
      <c r="N46" s="275"/>
      <c r="O46" s="545"/>
      <c r="P46" s="240" t="str">
        <f t="shared" si="574"/>
        <v/>
      </c>
      <c r="Q46" s="240" t="str">
        <f>IF((P46&lt;&gt;""),IF(OR($F46&lt;&gt;$G46,PrSettings!$M$4="●"),(($F46-$G46)=(M46-N46))*1,0),"")</f>
        <v/>
      </c>
      <c r="R46" s="240" t="str">
        <f t="shared" si="575"/>
        <v/>
      </c>
      <c r="S46" s="240" t="str">
        <f>IF(P46&lt;&gt;"",IF(ABS($F46-$G46)&gt;=PrSettings!$M$7,(ABS($F46-$G46-M46+N46)&lt;=1)*1,IF(AND(P46,$F46=$G46,$F46&gt;=PrSettings!$M$6),(ABS(M46-$F46)&lt;=1)*1,IF(AND(P46,$F46+$G46&gt;=PrSettings!$M$8),(ABS(M46-$F46)+ABS(N46-$G46)&lt;=1)*1,""))),"")</f>
        <v/>
      </c>
      <c r="T46" s="546"/>
      <c r="V46" s="238">
        <f t="shared" si="1"/>
        <v>44</v>
      </c>
      <c r="W46" s="239" t="str">
        <f t="shared" si="576"/>
        <v>Tunisia</v>
      </c>
      <c r="X46" s="240">
        <f t="shared" si="29"/>
        <v>7</v>
      </c>
      <c r="Y46" s="239" t="str">
        <f t="shared" si="577"/>
        <v>Netherlands</v>
      </c>
      <c r="Z46" s="275"/>
      <c r="AA46" s="275"/>
      <c r="AB46" s="545"/>
      <c r="AC46" s="240" t="str">
        <f t="shared" si="578"/>
        <v/>
      </c>
      <c r="AD46" s="240" t="str">
        <f>IF((AC46&lt;&gt;""),IF(OR($F46&lt;&gt;$G46,PrSettings!$M$4="●"),(($F46-$G46)=(Z46-AA46))*1,0),"")</f>
        <v/>
      </c>
      <c r="AE46" s="240" t="str">
        <f t="shared" si="579"/>
        <v/>
      </c>
      <c r="AF46" s="240" t="str">
        <f>IF(AC46&lt;&gt;"",IF(ABS($F46-$G46)&gt;=PrSettings!$M$7,(ABS($F46-$G46-Z46+AA46)&lt;=1)*1,IF(AND(AC46,$F46=$G46,$F46&gt;=PrSettings!$M$6),(ABS(Z46-$F46)&lt;=1)*1,IF(AND(AC46,$F46+$G46&gt;=PrSettings!$M$8),(ABS(Z46-$F46)+ABS(AA46-$G46)&lt;=1)*1,""))),"")</f>
        <v/>
      </c>
      <c r="AG46" s="546"/>
      <c r="AI46" s="238">
        <f t="shared" si="2"/>
        <v>44</v>
      </c>
      <c r="AJ46" s="239" t="str">
        <f t="shared" si="580"/>
        <v>Tunisia</v>
      </c>
      <c r="AK46" s="240">
        <f t="shared" si="32"/>
        <v>7</v>
      </c>
      <c r="AL46" s="239" t="str">
        <f t="shared" si="581"/>
        <v>Netherlands</v>
      </c>
      <c r="AM46" s="275"/>
      <c r="AN46" s="275"/>
      <c r="AO46" s="545"/>
      <c r="AP46" s="240" t="str">
        <f t="shared" si="582"/>
        <v/>
      </c>
      <c r="AQ46" s="240" t="str">
        <f>IF((AP46&lt;&gt;""),IF(OR($F46&lt;&gt;$G46,PrSettings!$M$4="●"),(($F46-$G46)=(AM46-AN46))*1,0),"")</f>
        <v/>
      </c>
      <c r="AR46" s="240" t="str">
        <f t="shared" si="583"/>
        <v/>
      </c>
      <c r="AS46" s="240" t="str">
        <f>IF(AP46&lt;&gt;"",IF(ABS($F46-$G46)&gt;=PrSettings!$M$7,(ABS($F46-$G46-AM46+AN46)&lt;=1)*1,IF(AND(AP46,$F46=$G46,$F46&gt;=PrSettings!$M$6),(ABS(AM46-$F46)&lt;=1)*1,IF(AND(AP46,$F46+$G46&gt;=PrSettings!$M$8),(ABS(AM46-$F46)+ABS(AN46-$G46)&lt;=1)*1,""))),"")</f>
        <v/>
      </c>
      <c r="AT46" s="546"/>
      <c r="AV46" s="238">
        <f t="shared" si="3"/>
        <v>44</v>
      </c>
      <c r="AW46" s="239" t="str">
        <f t="shared" si="584"/>
        <v>Tunisia</v>
      </c>
      <c r="AX46" s="240">
        <f t="shared" si="35"/>
        <v>7</v>
      </c>
      <c r="AY46" s="239" t="str">
        <f t="shared" si="585"/>
        <v>Netherlands</v>
      </c>
      <c r="AZ46" s="275"/>
      <c r="BA46" s="275"/>
      <c r="BB46" s="545"/>
      <c r="BC46" s="240" t="str">
        <f t="shared" si="586"/>
        <v/>
      </c>
      <c r="BD46" s="240" t="str">
        <f>IF((BC46&lt;&gt;""),IF(OR($F46&lt;&gt;$G46,PrSettings!$M$4="●"),(($F46-$G46)=(AZ46-BA46))*1,0),"")</f>
        <v/>
      </c>
      <c r="BE46" s="240" t="str">
        <f t="shared" si="587"/>
        <v/>
      </c>
      <c r="BF46" s="240" t="str">
        <f>IF(BC46&lt;&gt;"",IF(ABS($F46-$G46)&gt;=PrSettings!$M$7,(ABS($F46-$G46-AZ46+BA46)&lt;=1)*1,IF(AND(BC46,$F46=$G46,$F46&gt;=PrSettings!$M$6),(ABS(AZ46-$F46)&lt;=1)*1,IF(AND(BC46,$F46+$G46&gt;=PrSettings!$M$8),(ABS(AZ46-$F46)+ABS(BA46-$G46)&lt;=1)*1,""))),"")</f>
        <v/>
      </c>
      <c r="BG46" s="546"/>
      <c r="BI46" s="238">
        <f t="shared" si="4"/>
        <v>44</v>
      </c>
      <c r="BJ46" s="239" t="str">
        <f t="shared" si="588"/>
        <v>Tunisia</v>
      </c>
      <c r="BK46" s="240">
        <f t="shared" si="38"/>
        <v>7</v>
      </c>
      <c r="BL46" s="239" t="str">
        <f t="shared" si="589"/>
        <v>Netherlands</v>
      </c>
      <c r="BM46" s="275"/>
      <c r="BN46" s="275"/>
      <c r="BO46" s="545"/>
      <c r="BP46" s="240" t="str">
        <f t="shared" si="590"/>
        <v/>
      </c>
      <c r="BQ46" s="240" t="str">
        <f>IF((BP46&lt;&gt;""),IF(OR($F46&lt;&gt;$G46,PrSettings!$M$4="●"),(($F46-$G46)=(BM46-BN46))*1,0),"")</f>
        <v/>
      </c>
      <c r="BR46" s="240" t="str">
        <f t="shared" si="591"/>
        <v/>
      </c>
      <c r="BS46" s="240" t="str">
        <f>IF(BP46&lt;&gt;"",IF(ABS($F46-$G46)&gt;=PrSettings!$M$7,(ABS($F46-$G46-BM46+BN46)&lt;=1)*1,IF(AND(BP46,$F46=$G46,$F46&gt;=PrSettings!$M$6),(ABS(BM46-$F46)&lt;=1)*1,IF(AND(BP46,$F46+$G46&gt;=PrSettings!$M$8),(ABS(BM46-$F46)+ABS(BN46-$G46)&lt;=1)*1,""))),"")</f>
        <v/>
      </c>
      <c r="BT46" s="546"/>
      <c r="BV46" s="238">
        <f t="shared" si="5"/>
        <v>44</v>
      </c>
      <c r="BW46" s="239" t="str">
        <f t="shared" si="592"/>
        <v>Tunisia</v>
      </c>
      <c r="BX46" s="240">
        <f t="shared" si="41"/>
        <v>7</v>
      </c>
      <c r="BY46" s="239" t="str">
        <f t="shared" si="593"/>
        <v>Netherlands</v>
      </c>
      <c r="BZ46" s="275"/>
      <c r="CA46" s="275"/>
      <c r="CB46" s="545"/>
      <c r="CC46" s="240" t="str">
        <f t="shared" si="594"/>
        <v/>
      </c>
      <c r="CD46" s="240" t="str">
        <f>IF((CC46&lt;&gt;""),IF(OR($F46&lt;&gt;$G46,PrSettings!$M$4="●"),(($F46-$G46)=(BZ46-CA46))*1,0),"")</f>
        <v/>
      </c>
      <c r="CE46" s="240" t="str">
        <f t="shared" si="595"/>
        <v/>
      </c>
      <c r="CF46" s="240" t="str">
        <f>IF(CC46&lt;&gt;"",IF(ABS($F46-$G46)&gt;=PrSettings!$M$7,(ABS($F46-$G46-BZ46+CA46)&lt;=1)*1,IF(AND(CC46,$F46=$G46,$F46&gt;=PrSettings!$M$6),(ABS(BZ46-$F46)&lt;=1)*1,IF(AND(CC46,$F46+$G46&gt;=PrSettings!$M$8),(ABS(BZ46-$F46)+ABS(CA46-$G46)&lt;=1)*1,""))),"")</f>
        <v/>
      </c>
      <c r="CG46" s="546"/>
      <c r="CI46" s="238">
        <f t="shared" si="6"/>
        <v>44</v>
      </c>
      <c r="CJ46" s="239" t="str">
        <f t="shared" si="596"/>
        <v>Tunisia</v>
      </c>
      <c r="CK46" s="240">
        <f t="shared" si="44"/>
        <v>7</v>
      </c>
      <c r="CL46" s="239" t="str">
        <f t="shared" si="597"/>
        <v>Netherlands</v>
      </c>
      <c r="CM46" s="275"/>
      <c r="CN46" s="275"/>
      <c r="CO46" s="545"/>
      <c r="CP46" s="240" t="str">
        <f t="shared" si="598"/>
        <v/>
      </c>
      <c r="CQ46" s="240" t="str">
        <f>IF((CP46&lt;&gt;""),IF(OR($F46&lt;&gt;$G46,PrSettings!$M$4="●"),(($F46-$G46)=(CM46-CN46))*1,0),"")</f>
        <v/>
      </c>
      <c r="CR46" s="240" t="str">
        <f t="shared" si="599"/>
        <v/>
      </c>
      <c r="CS46" s="240" t="str">
        <f>IF(CP46&lt;&gt;"",IF(ABS($F46-$G46)&gt;=PrSettings!$M$7,(ABS($F46-$G46-CM46+CN46)&lt;=1)*1,IF(AND(CP46,$F46=$G46,$F46&gt;=PrSettings!$M$6),(ABS(CM46-$F46)&lt;=1)*1,IF(AND(CP46,$F46+$G46&gt;=PrSettings!$M$8),(ABS(CM46-$F46)+ABS(CN46-$G46)&lt;=1)*1,""))),"")</f>
        <v/>
      </c>
      <c r="CT46" s="546"/>
      <c r="CV46" s="238">
        <f t="shared" si="7"/>
        <v>44</v>
      </c>
      <c r="CW46" s="239" t="str">
        <f t="shared" si="600"/>
        <v>Tunisia</v>
      </c>
      <c r="CX46" s="240">
        <f t="shared" si="47"/>
        <v>7</v>
      </c>
      <c r="CY46" s="239" t="str">
        <f t="shared" si="601"/>
        <v>Netherlands</v>
      </c>
      <c r="CZ46" s="275"/>
      <c r="DA46" s="275"/>
      <c r="DB46" s="545"/>
      <c r="DC46" s="240" t="str">
        <f t="shared" si="602"/>
        <v/>
      </c>
      <c r="DD46" s="240" t="str">
        <f>IF((DC46&lt;&gt;""),IF(OR($F46&lt;&gt;$G46,PrSettings!$M$4="●"),(($F46-$G46)=(CZ46-DA46))*1,0),"")</f>
        <v/>
      </c>
      <c r="DE46" s="240" t="str">
        <f t="shared" si="603"/>
        <v/>
      </c>
      <c r="DF46" s="240" t="str">
        <f>IF(DC46&lt;&gt;"",IF(ABS($F46-$G46)&gt;=PrSettings!$M$7,(ABS($F46-$G46-CZ46+DA46)&lt;=1)*1,IF(AND(DC46,$F46=$G46,$F46&gt;=PrSettings!$M$6),(ABS(CZ46-$F46)&lt;=1)*1,IF(AND(DC46,$F46+$G46&gt;=PrSettings!$M$8),(ABS(CZ46-$F46)+ABS(DA46-$G46)&lt;=1)*1,""))),"")</f>
        <v/>
      </c>
      <c r="DG46" s="546"/>
      <c r="DI46" s="238">
        <f t="shared" si="8"/>
        <v>44</v>
      </c>
      <c r="DJ46" s="239" t="str">
        <f t="shared" si="604"/>
        <v>Tunisia</v>
      </c>
      <c r="DK46" s="240">
        <f t="shared" si="50"/>
        <v>7</v>
      </c>
      <c r="DL46" s="239" t="str">
        <f t="shared" si="605"/>
        <v>Netherlands</v>
      </c>
      <c r="DM46" s="275"/>
      <c r="DN46" s="275"/>
      <c r="DO46" s="545"/>
      <c r="DP46" s="240" t="str">
        <f t="shared" si="606"/>
        <v/>
      </c>
      <c r="DQ46" s="240" t="str">
        <f>IF((DP46&lt;&gt;""),IF(OR($F46&lt;&gt;$G46,PrSettings!$M$4="●"),(($F46-$G46)=(DM46-DN46))*1,0),"")</f>
        <v/>
      </c>
      <c r="DR46" s="240" t="str">
        <f t="shared" si="607"/>
        <v/>
      </c>
      <c r="DS46" s="240" t="str">
        <f>IF(DP46&lt;&gt;"",IF(ABS($F46-$G46)&gt;=PrSettings!$M$7,(ABS($F46-$G46-DM46+DN46)&lt;=1)*1,IF(AND(DP46,$F46=$G46,$F46&gt;=PrSettings!$M$6),(ABS(DM46-$F46)&lt;=1)*1,IF(AND(DP46,$F46+$G46&gt;=PrSettings!$M$8),(ABS(DM46-$F46)+ABS(DN46-$G46)&lt;=1)*1,""))),"")</f>
        <v/>
      </c>
      <c r="DT46" s="546"/>
      <c r="DV46" s="238">
        <f t="shared" si="9"/>
        <v>44</v>
      </c>
      <c r="DW46" s="239" t="str">
        <f t="shared" si="608"/>
        <v>Tunisia</v>
      </c>
      <c r="DX46" s="240">
        <f t="shared" si="53"/>
        <v>7</v>
      </c>
      <c r="DY46" s="239" t="str">
        <f t="shared" si="609"/>
        <v>Netherlands</v>
      </c>
      <c r="DZ46" s="275"/>
      <c r="EA46" s="275"/>
      <c r="EB46" s="545"/>
      <c r="EC46" s="240" t="str">
        <f t="shared" si="610"/>
        <v/>
      </c>
      <c r="ED46" s="240" t="str">
        <f>IF((EC46&lt;&gt;""),IF(OR($F46&lt;&gt;$G46,PrSettings!$M$4="●"),(($F46-$G46)=(DZ46-EA46))*1,0),"")</f>
        <v/>
      </c>
      <c r="EE46" s="240" t="str">
        <f t="shared" si="611"/>
        <v/>
      </c>
      <c r="EF46" s="240" t="str">
        <f>IF(EC46&lt;&gt;"",IF(ABS($F46-$G46)&gt;=PrSettings!$M$7,(ABS($F46-$G46-DZ46+EA46)&lt;=1)*1,IF(AND(EC46,$F46=$G46,$F46&gt;=PrSettings!$M$6),(ABS(DZ46-$F46)&lt;=1)*1,IF(AND(EC46,$F46+$G46&gt;=PrSettings!$M$8),(ABS(DZ46-$F46)+ABS(EA46-$G46)&lt;=1)*1,""))),"")</f>
        <v/>
      </c>
      <c r="EG46" s="546"/>
      <c r="EI46" s="238">
        <f t="shared" si="10"/>
        <v>44</v>
      </c>
      <c r="EJ46" s="239" t="str">
        <f t="shared" si="612"/>
        <v>Tunisia</v>
      </c>
      <c r="EK46" s="240">
        <f t="shared" si="56"/>
        <v>7</v>
      </c>
      <c r="EL46" s="239" t="str">
        <f t="shared" si="613"/>
        <v>Netherlands</v>
      </c>
      <c r="EM46" s="275"/>
      <c r="EN46" s="275"/>
      <c r="EO46" s="545"/>
      <c r="EP46" s="240" t="str">
        <f t="shared" si="614"/>
        <v/>
      </c>
      <c r="EQ46" s="240" t="str">
        <f>IF((EP46&lt;&gt;""),IF(OR($F46&lt;&gt;$G46,PrSettings!$M$4="●"),(($F46-$G46)=(EM46-EN46))*1,0),"")</f>
        <v/>
      </c>
      <c r="ER46" s="240" t="str">
        <f t="shared" si="615"/>
        <v/>
      </c>
      <c r="ES46" s="240" t="str">
        <f>IF(EP46&lt;&gt;"",IF(ABS($F46-$G46)&gt;=PrSettings!$M$7,(ABS($F46-$G46-EM46+EN46)&lt;=1)*1,IF(AND(EP46,$F46=$G46,$F46&gt;=PrSettings!$M$6),(ABS(EM46-$F46)&lt;=1)*1,IF(AND(EP46,$F46+$G46&gt;=PrSettings!$M$8),(ABS(EM46-$F46)+ABS(EN46-$G46)&lt;=1)*1,""))),"")</f>
        <v/>
      </c>
      <c r="ET46" s="546"/>
      <c r="EV46" s="238">
        <f t="shared" si="11"/>
        <v>44</v>
      </c>
      <c r="EW46" s="239" t="str">
        <f t="shared" si="616"/>
        <v>Tunisia</v>
      </c>
      <c r="EX46" s="240">
        <f t="shared" si="59"/>
        <v>7</v>
      </c>
      <c r="EY46" s="239" t="str">
        <f t="shared" si="617"/>
        <v>Netherlands</v>
      </c>
      <c r="EZ46" s="275"/>
      <c r="FA46" s="275"/>
      <c r="FB46" s="545"/>
      <c r="FC46" s="240" t="str">
        <f t="shared" si="618"/>
        <v/>
      </c>
      <c r="FD46" s="240" t="str">
        <f>IF((FC46&lt;&gt;""),IF(OR($F46&lt;&gt;$G46,PrSettings!$M$4="●"),(($F46-$G46)=(EZ46-FA46))*1,0),"")</f>
        <v/>
      </c>
      <c r="FE46" s="240" t="str">
        <f t="shared" si="619"/>
        <v/>
      </c>
      <c r="FF46" s="240" t="str">
        <f>IF(FC46&lt;&gt;"",IF(ABS($F46-$G46)&gt;=PrSettings!$M$7,(ABS($F46-$G46-EZ46+FA46)&lt;=1)*1,IF(AND(FC46,$F46=$G46,$F46&gt;=PrSettings!$M$6),(ABS(EZ46-$F46)&lt;=1)*1,IF(AND(FC46,$F46+$G46&gt;=PrSettings!$M$8),(ABS(EZ46-$F46)+ABS(FA46-$G46)&lt;=1)*1,""))),"")</f>
        <v/>
      </c>
      <c r="FG46" s="546"/>
      <c r="FI46" s="238">
        <f t="shared" si="12"/>
        <v>44</v>
      </c>
      <c r="FJ46" s="239" t="str">
        <f t="shared" si="620"/>
        <v>Tunisia</v>
      </c>
      <c r="FK46" s="240">
        <f t="shared" si="62"/>
        <v>7</v>
      </c>
      <c r="FL46" s="239" t="str">
        <f t="shared" si="621"/>
        <v>Netherlands</v>
      </c>
      <c r="FM46" s="275"/>
      <c r="FN46" s="275"/>
      <c r="FO46" s="545"/>
      <c r="FP46" s="240" t="str">
        <f t="shared" si="622"/>
        <v/>
      </c>
      <c r="FQ46" s="240" t="str">
        <f>IF((FP46&lt;&gt;""),IF(OR($F46&lt;&gt;$G46,PrSettings!$M$4="●"),(($F46-$G46)=(FM46-FN46))*1,0),"")</f>
        <v/>
      </c>
      <c r="FR46" s="240" t="str">
        <f t="shared" si="623"/>
        <v/>
      </c>
      <c r="FS46" s="240" t="str">
        <f>IF(FP46&lt;&gt;"",IF(ABS($F46-$G46)&gt;=PrSettings!$M$7,(ABS($F46-$G46-FM46+FN46)&lt;=1)*1,IF(AND(FP46,$F46=$G46,$F46&gt;=PrSettings!$M$6),(ABS(FM46-$F46)&lt;=1)*1,IF(AND(FP46,$F46+$G46&gt;=PrSettings!$M$8),(ABS(FM46-$F46)+ABS(FN46-$G46)&lt;=1)*1,""))),"")</f>
        <v/>
      </c>
      <c r="FT46" s="546"/>
      <c r="FV46" s="238">
        <f t="shared" si="13"/>
        <v>44</v>
      </c>
      <c r="FW46" s="239" t="str">
        <f t="shared" si="624"/>
        <v>Tunisia</v>
      </c>
      <c r="FX46" s="240">
        <f t="shared" si="65"/>
        <v>7</v>
      </c>
      <c r="FY46" s="239" t="str">
        <f t="shared" si="625"/>
        <v>Netherlands</v>
      </c>
      <c r="FZ46" s="275"/>
      <c r="GA46" s="275"/>
      <c r="GB46" s="545"/>
      <c r="GC46" s="240" t="str">
        <f t="shared" si="626"/>
        <v/>
      </c>
      <c r="GD46" s="240" t="str">
        <f>IF((GC46&lt;&gt;""),IF(OR($F46&lt;&gt;$G46,PrSettings!$M$4="●"),(($F46-$G46)=(FZ46-GA46))*1,0),"")</f>
        <v/>
      </c>
      <c r="GE46" s="240" t="str">
        <f t="shared" si="627"/>
        <v/>
      </c>
      <c r="GF46" s="240" t="str">
        <f>IF(GC46&lt;&gt;"",IF(ABS($F46-$G46)&gt;=PrSettings!$M$7,(ABS($F46-$G46-FZ46+GA46)&lt;=1)*1,IF(AND(GC46,$F46=$G46,$F46&gt;=PrSettings!$M$6),(ABS(FZ46-$F46)&lt;=1)*1,IF(AND(GC46,$F46+$G46&gt;=PrSettings!$M$8),(ABS(FZ46-$F46)+ABS(GA46-$G46)&lt;=1)*1,""))),"")</f>
        <v/>
      </c>
      <c r="GG46" s="546"/>
      <c r="GI46" s="238">
        <f t="shared" si="14"/>
        <v>44</v>
      </c>
      <c r="GJ46" s="239" t="str">
        <f t="shared" si="628"/>
        <v>Tunisia</v>
      </c>
      <c r="GK46" s="240">
        <f t="shared" si="68"/>
        <v>7</v>
      </c>
      <c r="GL46" s="239" t="str">
        <f t="shared" si="629"/>
        <v>Netherlands</v>
      </c>
      <c r="GM46" s="275"/>
      <c r="GN46" s="275"/>
      <c r="GO46" s="545"/>
      <c r="GP46" s="240" t="str">
        <f t="shared" si="630"/>
        <v/>
      </c>
      <c r="GQ46" s="240" t="str">
        <f>IF((GP46&lt;&gt;""),IF(OR($F46&lt;&gt;$G46,PrSettings!$M$4="●"),(($F46-$G46)=(GM46-GN46))*1,0),"")</f>
        <v/>
      </c>
      <c r="GR46" s="240" t="str">
        <f t="shared" si="631"/>
        <v/>
      </c>
      <c r="GS46" s="240" t="str">
        <f>IF(GP46&lt;&gt;"",IF(ABS($F46-$G46)&gt;=PrSettings!$M$7,(ABS($F46-$G46-GM46+GN46)&lt;=1)*1,IF(AND(GP46,$F46=$G46,$F46&gt;=PrSettings!$M$6),(ABS(GM46-$F46)&lt;=1)*1,IF(AND(GP46,$F46+$G46&gt;=PrSettings!$M$8),(ABS(GM46-$F46)+ABS(GN46-$G46)&lt;=1)*1,""))),"")</f>
        <v/>
      </c>
      <c r="GT46" s="546"/>
      <c r="GV46" s="238">
        <f t="shared" si="15"/>
        <v>44</v>
      </c>
      <c r="GW46" s="239" t="str">
        <f t="shared" si="632"/>
        <v>Tunisia</v>
      </c>
      <c r="GX46" s="240">
        <f t="shared" si="71"/>
        <v>7</v>
      </c>
      <c r="GY46" s="239" t="str">
        <f t="shared" si="633"/>
        <v>Netherlands</v>
      </c>
      <c r="GZ46" s="275"/>
      <c r="HA46" s="275"/>
      <c r="HB46" s="545"/>
      <c r="HC46" s="240" t="str">
        <f t="shared" si="634"/>
        <v/>
      </c>
      <c r="HD46" s="240" t="str">
        <f>IF((HC46&lt;&gt;""),IF(OR($F46&lt;&gt;$G46,PrSettings!$M$4="●"),(($F46-$G46)=(GZ46-HA46))*1,0),"")</f>
        <v/>
      </c>
      <c r="HE46" s="240" t="str">
        <f t="shared" si="635"/>
        <v/>
      </c>
      <c r="HF46" s="240" t="str">
        <f>IF(HC46&lt;&gt;"",IF(ABS($F46-$G46)&gt;=PrSettings!$M$7,(ABS($F46-$G46-GZ46+HA46)&lt;=1)*1,IF(AND(HC46,$F46=$G46,$F46&gt;=PrSettings!$M$6),(ABS(GZ46-$F46)&lt;=1)*1,IF(AND(HC46,$F46+$G46&gt;=PrSettings!$M$8),(ABS(GZ46-$F46)+ABS(HA46-$G46)&lt;=1)*1,""))),"")</f>
        <v/>
      </c>
      <c r="HG46" s="546"/>
      <c r="HI46" s="238">
        <f t="shared" si="16"/>
        <v>44</v>
      </c>
      <c r="HJ46" s="239" t="str">
        <f t="shared" si="636"/>
        <v>Tunisia</v>
      </c>
      <c r="HK46" s="240">
        <f t="shared" si="74"/>
        <v>7</v>
      </c>
      <c r="HL46" s="239" t="str">
        <f t="shared" si="637"/>
        <v>Netherlands</v>
      </c>
      <c r="HM46" s="275"/>
      <c r="HN46" s="275"/>
      <c r="HO46" s="545"/>
      <c r="HP46" s="240" t="str">
        <f t="shared" si="638"/>
        <v/>
      </c>
      <c r="HQ46" s="240" t="str">
        <f>IF((HP46&lt;&gt;""),IF(OR($F46&lt;&gt;$G46,PrSettings!$M$4="●"),(($F46-$G46)=(HM46-HN46))*1,0),"")</f>
        <v/>
      </c>
      <c r="HR46" s="240" t="str">
        <f t="shared" si="639"/>
        <v/>
      </c>
      <c r="HS46" s="240" t="str">
        <f>IF(HP46&lt;&gt;"",IF(ABS($F46-$G46)&gt;=PrSettings!$M$7,(ABS($F46-$G46-HM46+HN46)&lt;=1)*1,IF(AND(HP46,$F46=$G46,$F46&gt;=PrSettings!$M$6),(ABS(HM46-$F46)&lt;=1)*1,IF(AND(HP46,$F46+$G46&gt;=PrSettings!$M$8),(ABS(HM46-$F46)+ABS(HN46-$G46)&lt;=1)*1,""))),"")</f>
        <v/>
      </c>
      <c r="HT46" s="546"/>
      <c r="HV46" s="238">
        <f t="shared" si="17"/>
        <v>44</v>
      </c>
      <c r="HW46" s="239" t="str">
        <f t="shared" si="640"/>
        <v>Tunisia</v>
      </c>
      <c r="HX46" s="240">
        <f t="shared" si="77"/>
        <v>7</v>
      </c>
      <c r="HY46" s="239" t="str">
        <f t="shared" si="641"/>
        <v>Netherlands</v>
      </c>
      <c r="HZ46" s="275"/>
      <c r="IA46" s="275"/>
      <c r="IB46" s="545"/>
      <c r="IC46" s="240" t="str">
        <f t="shared" si="642"/>
        <v/>
      </c>
      <c r="ID46" s="240" t="str">
        <f>IF((IC46&lt;&gt;""),IF(OR($F46&lt;&gt;$G46,PrSettings!$M$4="●"),(($F46-$G46)=(HZ46-IA46))*1,0),"")</f>
        <v/>
      </c>
      <c r="IE46" s="240" t="str">
        <f t="shared" si="643"/>
        <v/>
      </c>
      <c r="IF46" s="240" t="str">
        <f>IF(IC46&lt;&gt;"",IF(ABS($F46-$G46)&gt;=PrSettings!$M$7,(ABS($F46-$G46-HZ46+IA46)&lt;=1)*1,IF(AND(IC46,$F46=$G46,$F46&gt;=PrSettings!$M$6),(ABS(HZ46-$F46)&lt;=1)*1,IF(AND(IC46,$F46+$G46&gt;=PrSettings!$M$8),(ABS(HZ46-$F46)+ABS(IA46-$G46)&lt;=1)*1,""))),"")</f>
        <v/>
      </c>
      <c r="IG46" s="546"/>
      <c r="II46" s="238">
        <f t="shared" si="18"/>
        <v>44</v>
      </c>
      <c r="IJ46" s="239" t="str">
        <f t="shared" si="644"/>
        <v>Tunisia</v>
      </c>
      <c r="IK46" s="240">
        <f t="shared" si="80"/>
        <v>7</v>
      </c>
      <c r="IL46" s="239" t="str">
        <f t="shared" si="645"/>
        <v>Netherlands</v>
      </c>
      <c r="IM46" s="275"/>
      <c r="IN46" s="275"/>
      <c r="IO46" s="545"/>
      <c r="IP46" s="240" t="str">
        <f t="shared" si="646"/>
        <v/>
      </c>
      <c r="IQ46" s="240" t="str">
        <f>IF((IP46&lt;&gt;""),IF(OR($F46&lt;&gt;$G46,PrSettings!$M$4="●"),(($F46-$G46)=(IM46-IN46))*1,0),"")</f>
        <v/>
      </c>
      <c r="IR46" s="240" t="str">
        <f t="shared" si="647"/>
        <v/>
      </c>
      <c r="IS46" s="240" t="str">
        <f>IF(IP46&lt;&gt;"",IF(ABS($F46-$G46)&gt;=PrSettings!$M$7,(ABS($F46-$G46-IM46+IN46)&lt;=1)*1,IF(AND(IP46,$F46=$G46,$F46&gt;=PrSettings!$M$6),(ABS(IM46-$F46)&lt;=1)*1,IF(AND(IP46,$F46+$G46&gt;=PrSettings!$M$8),(ABS(IM46-$F46)+ABS(IN46-$G46)&lt;=1)*1,""))),"")</f>
        <v/>
      </c>
      <c r="IT46" s="546"/>
      <c r="IV46" s="238">
        <f t="shared" si="19"/>
        <v>44</v>
      </c>
      <c r="IW46" s="239" t="str">
        <f t="shared" si="648"/>
        <v>Tunisia</v>
      </c>
      <c r="IX46" s="240">
        <f t="shared" si="83"/>
        <v>7</v>
      </c>
      <c r="IY46" s="239" t="str">
        <f t="shared" si="649"/>
        <v>Netherlands</v>
      </c>
      <c r="IZ46" s="275"/>
      <c r="JA46" s="275"/>
      <c r="JB46" s="545"/>
      <c r="JC46" s="240" t="str">
        <f t="shared" si="650"/>
        <v/>
      </c>
      <c r="JD46" s="240" t="str">
        <f>IF((JC46&lt;&gt;""),IF(OR($F46&lt;&gt;$G46,PrSettings!$M$4="●"),(($F46-$G46)=(IZ46-JA46))*1,0),"")</f>
        <v/>
      </c>
      <c r="JE46" s="240" t="str">
        <f t="shared" si="651"/>
        <v/>
      </c>
      <c r="JF46" s="240" t="str">
        <f>IF(JC46&lt;&gt;"",IF(ABS($F46-$G46)&gt;=PrSettings!$M$7,(ABS($F46-$G46-IZ46+JA46)&lt;=1)*1,IF(AND(JC46,$F46=$G46,$F46&gt;=PrSettings!$M$6),(ABS(IZ46-$F46)&lt;=1)*1,IF(AND(JC46,$F46+$G46&gt;=PrSettings!$M$8),(ABS(IZ46-$F46)+ABS(JA46-$G46)&lt;=1)*1,""))),"")</f>
        <v/>
      </c>
      <c r="JG46" s="546"/>
      <c r="JI46" s="238">
        <f t="shared" si="20"/>
        <v>44</v>
      </c>
      <c r="JJ46" s="239" t="str">
        <f t="shared" si="652"/>
        <v>Tunisia</v>
      </c>
      <c r="JK46" s="240">
        <f t="shared" si="86"/>
        <v>7</v>
      </c>
      <c r="JL46" s="239" t="str">
        <f t="shared" si="653"/>
        <v>Netherlands</v>
      </c>
      <c r="JM46" s="275"/>
      <c r="JN46" s="275"/>
      <c r="JO46" s="545"/>
      <c r="JP46" s="240" t="str">
        <f t="shared" si="654"/>
        <v/>
      </c>
      <c r="JQ46" s="240" t="str">
        <f>IF((JP46&lt;&gt;""),IF(OR($F46&lt;&gt;$G46,PrSettings!$M$4="●"),(($F46-$G46)=(JM46-JN46))*1,0),"")</f>
        <v/>
      </c>
      <c r="JR46" s="240" t="str">
        <f t="shared" si="655"/>
        <v/>
      </c>
      <c r="JS46" s="240" t="str">
        <f>IF(JP46&lt;&gt;"",IF(ABS($F46-$G46)&gt;=PrSettings!$M$7,(ABS($F46-$G46-JM46+JN46)&lt;=1)*1,IF(AND(JP46,$F46=$G46,$F46&gt;=PrSettings!$M$6),(ABS(JM46-$F46)&lt;=1)*1,IF(AND(JP46,$F46+$G46&gt;=PrSettings!$M$8),(ABS(JM46-$F46)+ABS(JN46-$G46)&lt;=1)*1,""))),"")</f>
        <v/>
      </c>
      <c r="JT46" s="546"/>
      <c r="JV46" s="238">
        <f t="shared" si="21"/>
        <v>44</v>
      </c>
      <c r="JW46" s="239" t="str">
        <f t="shared" si="656"/>
        <v>Tunisia</v>
      </c>
      <c r="JX46" s="240">
        <f t="shared" si="89"/>
        <v>7</v>
      </c>
      <c r="JY46" s="239" t="str">
        <f t="shared" si="657"/>
        <v>Netherlands</v>
      </c>
      <c r="JZ46" s="275"/>
      <c r="KA46" s="275"/>
      <c r="KB46" s="545"/>
      <c r="KC46" s="240" t="str">
        <f t="shared" si="658"/>
        <v/>
      </c>
      <c r="KD46" s="240" t="str">
        <f>IF((KC46&lt;&gt;""),IF(OR($F46&lt;&gt;$G46,PrSettings!$M$4="●"),(($F46-$G46)=(JZ46-KA46))*1,0),"")</f>
        <v/>
      </c>
      <c r="KE46" s="240" t="str">
        <f t="shared" si="659"/>
        <v/>
      </c>
      <c r="KF46" s="240" t="str">
        <f>IF(KC46&lt;&gt;"",IF(ABS($F46-$G46)&gt;=PrSettings!$M$7,(ABS($F46-$G46-JZ46+KA46)&lt;=1)*1,IF(AND(KC46,$F46=$G46,$F46&gt;=PrSettings!$M$6),(ABS(JZ46-$F46)&lt;=1)*1,IF(AND(KC46,$F46+$G46&gt;=PrSettings!$M$8),(ABS(JZ46-$F46)+ABS(KA46-$G46)&lt;=1)*1,""))),"")</f>
        <v/>
      </c>
      <c r="KG46" s="546"/>
      <c r="KI46" s="238">
        <f t="shared" si="22"/>
        <v>44</v>
      </c>
      <c r="KJ46" s="239" t="str">
        <f t="shared" si="660"/>
        <v>Tunisia</v>
      </c>
      <c r="KK46" s="240">
        <f t="shared" si="92"/>
        <v>7</v>
      </c>
      <c r="KL46" s="239" t="str">
        <f t="shared" si="661"/>
        <v>Netherlands</v>
      </c>
      <c r="KM46" s="275"/>
      <c r="KN46" s="275"/>
      <c r="KO46" s="545"/>
      <c r="KP46" s="240" t="str">
        <f t="shared" si="662"/>
        <v/>
      </c>
      <c r="KQ46" s="240" t="str">
        <f>IF((KP46&lt;&gt;""),IF(OR($F46&lt;&gt;$G46,PrSettings!$M$4="●"),(($F46-$G46)=(KM46-KN46))*1,0),"")</f>
        <v/>
      </c>
      <c r="KR46" s="240" t="str">
        <f t="shared" si="663"/>
        <v/>
      </c>
      <c r="KS46" s="240" t="str">
        <f>IF(KP46&lt;&gt;"",IF(ABS($F46-$G46)&gt;=PrSettings!$M$7,(ABS($F46-$G46-KM46+KN46)&lt;=1)*1,IF(AND(KP46,$F46=$G46,$F46&gt;=PrSettings!$M$6),(ABS(KM46-$F46)&lt;=1)*1,IF(AND(KP46,$F46+$G46&gt;=PrSettings!$M$8),(ABS(KM46-$F46)+ABS(KN46-$G46)&lt;=1)*1,""))),"")</f>
        <v/>
      </c>
      <c r="KT46" s="546"/>
      <c r="KV46" s="238">
        <f t="shared" si="23"/>
        <v>44</v>
      </c>
      <c r="KW46" s="239" t="str">
        <f t="shared" si="664"/>
        <v>Tunisia</v>
      </c>
      <c r="KX46" s="240">
        <f t="shared" si="95"/>
        <v>7</v>
      </c>
      <c r="KY46" s="239" t="str">
        <f t="shared" si="665"/>
        <v>Netherlands</v>
      </c>
      <c r="KZ46" s="275"/>
      <c r="LA46" s="275"/>
      <c r="LB46" s="545"/>
      <c r="LC46" s="240" t="str">
        <f t="shared" si="666"/>
        <v/>
      </c>
      <c r="LD46" s="240" t="str">
        <f>IF((LC46&lt;&gt;""),IF(OR($F46&lt;&gt;$G46,PrSettings!$M$4="●"),(($F46-$G46)=(KZ46-LA46))*1,0),"")</f>
        <v/>
      </c>
      <c r="LE46" s="240" t="str">
        <f t="shared" si="667"/>
        <v/>
      </c>
      <c r="LF46" s="240" t="str">
        <f>IF(LC46&lt;&gt;"",IF(ABS($F46-$G46)&gt;=PrSettings!$M$7,(ABS($F46-$G46-KZ46+LA46)&lt;=1)*1,IF(AND(LC46,$F46=$G46,$F46&gt;=PrSettings!$M$6),(ABS(KZ46-$F46)&lt;=1)*1,IF(AND(LC46,$F46+$G46&gt;=PrSettings!$M$8),(ABS(KZ46-$F46)+ABS(LA46-$G46)&lt;=1)*1,""))),"")</f>
        <v/>
      </c>
      <c r="LG46" s="546"/>
      <c r="LI46" s="238">
        <f t="shared" si="24"/>
        <v>44</v>
      </c>
      <c r="LJ46" s="239" t="str">
        <f t="shared" si="668"/>
        <v>Tunisia</v>
      </c>
      <c r="LK46" s="240">
        <f t="shared" si="98"/>
        <v>7</v>
      </c>
      <c r="LL46" s="239" t="str">
        <f t="shared" si="669"/>
        <v>Netherlands</v>
      </c>
      <c r="LM46" s="275"/>
      <c r="LN46" s="275"/>
      <c r="LO46" s="545"/>
      <c r="LP46" s="240" t="str">
        <f t="shared" si="670"/>
        <v/>
      </c>
      <c r="LQ46" s="240" t="str">
        <f>IF((LP46&lt;&gt;""),IF(OR($F46&lt;&gt;$G46,PrSettings!$M$4="●"),(($F46-$G46)=(LM46-LN46))*1,0),"")</f>
        <v/>
      </c>
      <c r="LR46" s="240" t="str">
        <f t="shared" si="671"/>
        <v/>
      </c>
      <c r="LS46" s="240" t="str">
        <f>IF(LP46&lt;&gt;"",IF(ABS($F46-$G46)&gt;=PrSettings!$M$7,(ABS($F46-$G46-LM46+LN46)&lt;=1)*1,IF(AND(LP46,$F46=$G46,$F46&gt;=PrSettings!$M$6),(ABS(LM46-$F46)&lt;=1)*1,IF(AND(LP46,$F46+$G46&gt;=PrSettings!$M$8),(ABS(LM46-$F46)+ABS(LN46-$G46)&lt;=1)*1,""))),"")</f>
        <v/>
      </c>
      <c r="LT46" s="546"/>
      <c r="LV46" s="238">
        <f t="shared" si="25"/>
        <v>44</v>
      </c>
      <c r="LW46" s="239" t="str">
        <f t="shared" si="672"/>
        <v>Tunisia</v>
      </c>
      <c r="LX46" s="240">
        <f t="shared" si="101"/>
        <v>7</v>
      </c>
      <c r="LY46" s="239" t="str">
        <f t="shared" si="673"/>
        <v>Netherlands</v>
      </c>
      <c r="LZ46" s="275"/>
      <c r="MA46" s="275"/>
      <c r="MB46" s="545"/>
      <c r="MC46" s="240" t="str">
        <f t="shared" si="674"/>
        <v/>
      </c>
      <c r="MD46" s="240" t="str">
        <f>IF((MC46&lt;&gt;""),IF(OR($F46&lt;&gt;$G46,PrSettings!$M$4="●"),(($F46-$G46)=(LZ46-MA46))*1,0),"")</f>
        <v/>
      </c>
      <c r="ME46" s="240" t="str">
        <f t="shared" si="675"/>
        <v/>
      </c>
      <c r="MF46" s="240" t="str">
        <f>IF(MC46&lt;&gt;"",IF(ABS($F46-$G46)&gt;=PrSettings!$M$7,(ABS($F46-$G46-LZ46+MA46)&lt;=1)*1,IF(AND(MC46,$F46=$G46,$F46&gt;=PrSettings!$M$6),(ABS(LZ46-$F46)&lt;=1)*1,IF(AND(MC46,$F46+$G46&gt;=PrSettings!$M$8),(ABS(LZ46-$F46)+ABS(MA46-$G46)&lt;=1)*1,""))),"")</f>
        <v/>
      </c>
      <c r="MG46" s="546"/>
    </row>
    <row r="47" spans="1:345" ht="24" customHeight="1" x14ac:dyDescent="0.25">
      <c r="A47" s="234"/>
      <c r="B47" s="247" t="str">
        <f>Language!$E$130&amp;" G"</f>
        <v>Group G</v>
      </c>
      <c r="C47" s="248"/>
      <c r="D47" s="249"/>
      <c r="E47" s="250"/>
      <c r="F47" s="251"/>
      <c r="G47" s="252"/>
      <c r="I47" s="247" t="str">
        <f t="shared" si="0"/>
        <v>Group G</v>
      </c>
      <c r="J47" s="249"/>
      <c r="K47" s="249"/>
      <c r="L47" s="250"/>
      <c r="M47" s="279"/>
      <c r="N47" s="280"/>
      <c r="O47" s="251"/>
      <c r="P47" s="263"/>
      <c r="Q47" s="263"/>
      <c r="R47" s="250"/>
      <c r="S47" s="250"/>
      <c r="T47" s="264"/>
      <c r="V47" s="247" t="str">
        <f t="shared" si="1"/>
        <v>Group G</v>
      </c>
      <c r="W47" s="249"/>
      <c r="X47" s="249"/>
      <c r="Y47" s="250"/>
      <c r="Z47" s="279"/>
      <c r="AA47" s="280"/>
      <c r="AB47" s="251"/>
      <c r="AC47" s="263"/>
      <c r="AD47" s="263"/>
      <c r="AE47" s="250"/>
      <c r="AF47" s="250"/>
      <c r="AG47" s="264"/>
      <c r="AI47" s="247" t="str">
        <f t="shared" si="2"/>
        <v>Group G</v>
      </c>
      <c r="AJ47" s="249"/>
      <c r="AK47" s="249"/>
      <c r="AL47" s="250"/>
      <c r="AM47" s="279"/>
      <c r="AN47" s="280"/>
      <c r="AO47" s="251"/>
      <c r="AP47" s="263"/>
      <c r="AQ47" s="263"/>
      <c r="AR47" s="250"/>
      <c r="AS47" s="250"/>
      <c r="AT47" s="264"/>
      <c r="AV47" s="247" t="str">
        <f t="shared" si="3"/>
        <v>Group G</v>
      </c>
      <c r="AW47" s="249"/>
      <c r="AX47" s="249"/>
      <c r="AY47" s="250"/>
      <c r="AZ47" s="279"/>
      <c r="BA47" s="280"/>
      <c r="BB47" s="251"/>
      <c r="BC47" s="263"/>
      <c r="BD47" s="263"/>
      <c r="BE47" s="250"/>
      <c r="BF47" s="250"/>
      <c r="BG47" s="264"/>
      <c r="BI47" s="247" t="str">
        <f t="shared" si="4"/>
        <v>Group G</v>
      </c>
      <c r="BJ47" s="249"/>
      <c r="BK47" s="249"/>
      <c r="BL47" s="250"/>
      <c r="BM47" s="279"/>
      <c r="BN47" s="280"/>
      <c r="BO47" s="251"/>
      <c r="BP47" s="263"/>
      <c r="BQ47" s="263"/>
      <c r="BR47" s="250"/>
      <c r="BS47" s="250"/>
      <c r="BT47" s="264"/>
      <c r="BV47" s="247" t="str">
        <f t="shared" si="5"/>
        <v>Group G</v>
      </c>
      <c r="BW47" s="249"/>
      <c r="BX47" s="249"/>
      <c r="BY47" s="250"/>
      <c r="BZ47" s="279"/>
      <c r="CA47" s="280"/>
      <c r="CB47" s="251"/>
      <c r="CC47" s="263"/>
      <c r="CD47" s="263"/>
      <c r="CE47" s="250"/>
      <c r="CF47" s="250"/>
      <c r="CG47" s="264"/>
      <c r="CI47" s="247" t="str">
        <f t="shared" si="6"/>
        <v>Group G</v>
      </c>
      <c r="CJ47" s="249"/>
      <c r="CK47" s="249"/>
      <c r="CL47" s="250"/>
      <c r="CM47" s="279"/>
      <c r="CN47" s="280"/>
      <c r="CO47" s="251"/>
      <c r="CP47" s="263"/>
      <c r="CQ47" s="263"/>
      <c r="CR47" s="250"/>
      <c r="CS47" s="250"/>
      <c r="CT47" s="264"/>
      <c r="CV47" s="247" t="str">
        <f t="shared" si="7"/>
        <v>Group G</v>
      </c>
      <c r="CW47" s="249"/>
      <c r="CX47" s="249"/>
      <c r="CY47" s="250"/>
      <c r="CZ47" s="279"/>
      <c r="DA47" s="280"/>
      <c r="DB47" s="251"/>
      <c r="DC47" s="263"/>
      <c r="DD47" s="263"/>
      <c r="DE47" s="250"/>
      <c r="DF47" s="250"/>
      <c r="DG47" s="264"/>
      <c r="DI47" s="247" t="str">
        <f t="shared" si="8"/>
        <v>Group G</v>
      </c>
      <c r="DJ47" s="249"/>
      <c r="DK47" s="249"/>
      <c r="DL47" s="250"/>
      <c r="DM47" s="279"/>
      <c r="DN47" s="280"/>
      <c r="DO47" s="251"/>
      <c r="DP47" s="263"/>
      <c r="DQ47" s="263"/>
      <c r="DR47" s="250"/>
      <c r="DS47" s="250"/>
      <c r="DT47" s="264"/>
      <c r="DV47" s="247" t="str">
        <f t="shared" si="9"/>
        <v>Group G</v>
      </c>
      <c r="DW47" s="249"/>
      <c r="DX47" s="249"/>
      <c r="DY47" s="250"/>
      <c r="DZ47" s="279"/>
      <c r="EA47" s="280"/>
      <c r="EB47" s="251"/>
      <c r="EC47" s="263"/>
      <c r="ED47" s="263"/>
      <c r="EE47" s="250"/>
      <c r="EF47" s="250"/>
      <c r="EG47" s="264"/>
      <c r="EI47" s="247" t="str">
        <f t="shared" si="10"/>
        <v>Group G</v>
      </c>
      <c r="EJ47" s="249"/>
      <c r="EK47" s="249"/>
      <c r="EL47" s="250"/>
      <c r="EM47" s="279"/>
      <c r="EN47" s="280"/>
      <c r="EO47" s="251"/>
      <c r="EP47" s="263"/>
      <c r="EQ47" s="263"/>
      <c r="ER47" s="250"/>
      <c r="ES47" s="250"/>
      <c r="ET47" s="264"/>
      <c r="EV47" s="247" t="str">
        <f t="shared" si="11"/>
        <v>Group G</v>
      </c>
      <c r="EW47" s="249"/>
      <c r="EX47" s="249"/>
      <c r="EY47" s="250"/>
      <c r="EZ47" s="279"/>
      <c r="FA47" s="280"/>
      <c r="FB47" s="251"/>
      <c r="FC47" s="263"/>
      <c r="FD47" s="263"/>
      <c r="FE47" s="250"/>
      <c r="FF47" s="250"/>
      <c r="FG47" s="264"/>
      <c r="FI47" s="247" t="str">
        <f t="shared" si="12"/>
        <v>Group G</v>
      </c>
      <c r="FJ47" s="249"/>
      <c r="FK47" s="249"/>
      <c r="FL47" s="250"/>
      <c r="FM47" s="279"/>
      <c r="FN47" s="280"/>
      <c r="FO47" s="251"/>
      <c r="FP47" s="263"/>
      <c r="FQ47" s="263"/>
      <c r="FR47" s="250"/>
      <c r="FS47" s="250"/>
      <c r="FT47" s="264"/>
      <c r="FV47" s="247" t="str">
        <f t="shared" si="13"/>
        <v>Group G</v>
      </c>
      <c r="FW47" s="249"/>
      <c r="FX47" s="249"/>
      <c r="FY47" s="250"/>
      <c r="FZ47" s="279"/>
      <c r="GA47" s="280"/>
      <c r="GB47" s="251"/>
      <c r="GC47" s="263"/>
      <c r="GD47" s="263"/>
      <c r="GE47" s="250"/>
      <c r="GF47" s="250"/>
      <c r="GG47" s="264"/>
      <c r="GI47" s="247" t="str">
        <f t="shared" si="14"/>
        <v>Group G</v>
      </c>
      <c r="GJ47" s="249"/>
      <c r="GK47" s="249"/>
      <c r="GL47" s="250"/>
      <c r="GM47" s="279"/>
      <c r="GN47" s="280"/>
      <c r="GO47" s="251"/>
      <c r="GP47" s="263"/>
      <c r="GQ47" s="263"/>
      <c r="GR47" s="250"/>
      <c r="GS47" s="250"/>
      <c r="GT47" s="264"/>
      <c r="GV47" s="247" t="str">
        <f t="shared" si="15"/>
        <v>Group G</v>
      </c>
      <c r="GW47" s="249"/>
      <c r="GX47" s="249"/>
      <c r="GY47" s="250"/>
      <c r="GZ47" s="279"/>
      <c r="HA47" s="280"/>
      <c r="HB47" s="251"/>
      <c r="HC47" s="263"/>
      <c r="HD47" s="263"/>
      <c r="HE47" s="250"/>
      <c r="HF47" s="250"/>
      <c r="HG47" s="264"/>
      <c r="HI47" s="247" t="str">
        <f t="shared" si="16"/>
        <v>Group G</v>
      </c>
      <c r="HJ47" s="249"/>
      <c r="HK47" s="249"/>
      <c r="HL47" s="250"/>
      <c r="HM47" s="279"/>
      <c r="HN47" s="280"/>
      <c r="HO47" s="251"/>
      <c r="HP47" s="263"/>
      <c r="HQ47" s="263"/>
      <c r="HR47" s="250"/>
      <c r="HS47" s="250"/>
      <c r="HT47" s="264"/>
      <c r="HV47" s="247" t="str">
        <f t="shared" si="17"/>
        <v>Group G</v>
      </c>
      <c r="HW47" s="249"/>
      <c r="HX47" s="249"/>
      <c r="HY47" s="250"/>
      <c r="HZ47" s="279"/>
      <c r="IA47" s="280"/>
      <c r="IB47" s="251"/>
      <c r="IC47" s="263"/>
      <c r="ID47" s="263"/>
      <c r="IE47" s="250"/>
      <c r="IF47" s="250"/>
      <c r="IG47" s="264"/>
      <c r="II47" s="247" t="str">
        <f t="shared" si="18"/>
        <v>Group G</v>
      </c>
      <c r="IJ47" s="249"/>
      <c r="IK47" s="249"/>
      <c r="IL47" s="250"/>
      <c r="IM47" s="279"/>
      <c r="IN47" s="280"/>
      <c r="IO47" s="251"/>
      <c r="IP47" s="263"/>
      <c r="IQ47" s="263"/>
      <c r="IR47" s="250"/>
      <c r="IS47" s="250"/>
      <c r="IT47" s="264"/>
      <c r="IV47" s="247" t="str">
        <f t="shared" si="19"/>
        <v>Group G</v>
      </c>
      <c r="IW47" s="249"/>
      <c r="IX47" s="249"/>
      <c r="IY47" s="250"/>
      <c r="IZ47" s="279"/>
      <c r="JA47" s="280"/>
      <c r="JB47" s="251"/>
      <c r="JC47" s="263"/>
      <c r="JD47" s="263"/>
      <c r="JE47" s="250"/>
      <c r="JF47" s="250"/>
      <c r="JG47" s="264"/>
      <c r="JI47" s="247" t="str">
        <f t="shared" si="20"/>
        <v>Group G</v>
      </c>
      <c r="JJ47" s="249"/>
      <c r="JK47" s="249"/>
      <c r="JL47" s="250"/>
      <c r="JM47" s="279"/>
      <c r="JN47" s="280"/>
      <c r="JO47" s="251"/>
      <c r="JP47" s="263"/>
      <c r="JQ47" s="263"/>
      <c r="JR47" s="250"/>
      <c r="JS47" s="250"/>
      <c r="JT47" s="264"/>
      <c r="JV47" s="247" t="str">
        <f t="shared" si="21"/>
        <v>Group G</v>
      </c>
      <c r="JW47" s="249"/>
      <c r="JX47" s="249"/>
      <c r="JY47" s="250"/>
      <c r="JZ47" s="279"/>
      <c r="KA47" s="280"/>
      <c r="KB47" s="251"/>
      <c r="KC47" s="263"/>
      <c r="KD47" s="263"/>
      <c r="KE47" s="250"/>
      <c r="KF47" s="250"/>
      <c r="KG47" s="264"/>
      <c r="KI47" s="247" t="str">
        <f t="shared" si="22"/>
        <v>Group G</v>
      </c>
      <c r="KJ47" s="249"/>
      <c r="KK47" s="249"/>
      <c r="KL47" s="250"/>
      <c r="KM47" s="279"/>
      <c r="KN47" s="280"/>
      <c r="KO47" s="251"/>
      <c r="KP47" s="263"/>
      <c r="KQ47" s="263"/>
      <c r="KR47" s="250"/>
      <c r="KS47" s="250"/>
      <c r="KT47" s="264"/>
      <c r="KV47" s="247" t="str">
        <f t="shared" si="23"/>
        <v>Group G</v>
      </c>
      <c r="KW47" s="249"/>
      <c r="KX47" s="249"/>
      <c r="KY47" s="250"/>
      <c r="KZ47" s="279"/>
      <c r="LA47" s="280"/>
      <c r="LB47" s="251"/>
      <c r="LC47" s="263"/>
      <c r="LD47" s="263"/>
      <c r="LE47" s="250"/>
      <c r="LF47" s="250"/>
      <c r="LG47" s="264"/>
      <c r="LI47" s="247" t="str">
        <f t="shared" si="24"/>
        <v>Group G</v>
      </c>
      <c r="LJ47" s="249"/>
      <c r="LK47" s="249"/>
      <c r="LL47" s="250"/>
      <c r="LM47" s="279"/>
      <c r="LN47" s="280"/>
      <c r="LO47" s="251"/>
      <c r="LP47" s="263"/>
      <c r="LQ47" s="263"/>
      <c r="LR47" s="250"/>
      <c r="LS47" s="250"/>
      <c r="LT47" s="264"/>
      <c r="LV47" s="247" t="str">
        <f t="shared" si="25"/>
        <v>Group G</v>
      </c>
      <c r="LW47" s="249"/>
      <c r="LX47" s="249"/>
      <c r="LY47" s="250"/>
      <c r="LZ47" s="279"/>
      <c r="MA47" s="280"/>
      <c r="MB47" s="251"/>
      <c r="MC47" s="263"/>
      <c r="MD47" s="263"/>
      <c r="ME47" s="250"/>
      <c r="MF47" s="250"/>
      <c r="MG47" s="264"/>
    </row>
    <row r="48" spans="1:345" x14ac:dyDescent="0.25">
      <c r="B48" s="238">
        <f>INDEX(Groups!$C$7:$C$65,MATCH(C48,Groups!$D$7:$D$65,0))</f>
        <v>9</v>
      </c>
      <c r="C48" s="239" t="str">
        <f>CalcG!$P$22</f>
        <v>Belgium</v>
      </c>
      <c r="D48" s="240">
        <f>INDEX(Groups!$C$7:$C$65,MATCH(E48,Groups!$D$7:$D$65,0))</f>
        <v>29</v>
      </c>
      <c r="E48" s="239" t="str">
        <f>CalcG!$Q$22</f>
        <v>Egypt</v>
      </c>
      <c r="F48" s="241" t="str">
        <f>CalcG!$R$22</f>
        <v/>
      </c>
      <c r="G48" s="242" t="str">
        <f>CalcG!$S$22</f>
        <v/>
      </c>
      <c r="I48" s="238">
        <f t="shared" si="0"/>
        <v>9</v>
      </c>
      <c r="J48" s="239" t="str">
        <f t="shared" ref="J48:J53" si="676">$C48</f>
        <v>Belgium</v>
      </c>
      <c r="K48" s="240">
        <f t="shared" si="26"/>
        <v>29</v>
      </c>
      <c r="L48" s="239" t="str">
        <f t="shared" ref="L48:L53" si="677">$E48</f>
        <v>Egypt</v>
      </c>
      <c r="M48" s="275"/>
      <c r="N48" s="275"/>
      <c r="O48" s="270"/>
      <c r="P48" s="240" t="str">
        <f t="shared" ref="P48:P53" si="678">IF(($F48&lt;&gt;"")*($G48&lt;&gt;"")*(M48&lt;&gt;"")*(N48&lt;&gt;""),($F48&gt;$G48)*(M48&gt;N48)+($F48=$G48)*(M48=N48)+($F48&lt;$G48)*(M48&lt;N48),"")</f>
        <v/>
      </c>
      <c r="Q48" s="240" t="str">
        <f>IF((P48&lt;&gt;""),IF(OR($F48&lt;&gt;$G48,PrSettings!$M$4="●"),(($F48-$G48)=(M48-N48))*1,0),"")</f>
        <v/>
      </c>
      <c r="R48" s="240" t="str">
        <f t="shared" ref="R48:R53" si="679">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0">$C48</f>
        <v>Belgium</v>
      </c>
      <c r="X48" s="240">
        <f t="shared" si="29"/>
        <v>29</v>
      </c>
      <c r="Y48" s="239" t="str">
        <f t="shared" ref="Y48:Y53" si="681">$E48</f>
        <v>Egypt</v>
      </c>
      <c r="Z48" s="275"/>
      <c r="AA48" s="275"/>
      <c r="AB48" s="270"/>
      <c r="AC48" s="240" t="str">
        <f t="shared" ref="AC48:AC53" si="682">IF(($F48&lt;&gt;"")*($G48&lt;&gt;"")*(Z48&lt;&gt;"")*(AA48&lt;&gt;""),($F48&gt;$G48)*(Z48&gt;AA48)+($F48=$G48)*(Z48=AA48)+($F48&lt;$G48)*(Z48&lt;AA48),"")</f>
        <v/>
      </c>
      <c r="AD48" s="240" t="str">
        <f>IF((AC48&lt;&gt;""),IF(OR($F48&lt;&gt;$G48,PrSettings!$M$4="●"),(($F48-$G48)=(Z48-AA48))*1,0),"")</f>
        <v/>
      </c>
      <c r="AE48" s="240" t="str">
        <f t="shared" ref="AE48:AE53" si="683">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4">$C48</f>
        <v>Belgium</v>
      </c>
      <c r="AK48" s="240">
        <f t="shared" si="32"/>
        <v>29</v>
      </c>
      <c r="AL48" s="239" t="str">
        <f t="shared" ref="AL48:AL53" si="685">$E48</f>
        <v>Egypt</v>
      </c>
      <c r="AM48" s="275"/>
      <c r="AN48" s="275"/>
      <c r="AO48" s="270"/>
      <c r="AP48" s="240" t="str">
        <f t="shared" ref="AP48:AP53" si="686">IF(($F48&lt;&gt;"")*($G48&lt;&gt;"")*(AM48&lt;&gt;"")*(AN48&lt;&gt;""),($F48&gt;$G48)*(AM48&gt;AN48)+($F48=$G48)*(AM48=AN48)+($F48&lt;$G48)*(AM48&lt;AN48),"")</f>
        <v/>
      </c>
      <c r="AQ48" s="240" t="str">
        <f>IF((AP48&lt;&gt;""),IF(OR($F48&lt;&gt;$G48,PrSettings!$M$4="●"),(($F48-$G48)=(AM48-AN48))*1,0),"")</f>
        <v/>
      </c>
      <c r="AR48" s="240" t="str">
        <f t="shared" ref="AR48:AR53" si="687">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8">$C48</f>
        <v>Belgium</v>
      </c>
      <c r="AX48" s="240">
        <f t="shared" si="35"/>
        <v>29</v>
      </c>
      <c r="AY48" s="239" t="str">
        <f t="shared" ref="AY48:AY53" si="689">$E48</f>
        <v>Egypt</v>
      </c>
      <c r="AZ48" s="275"/>
      <c r="BA48" s="275"/>
      <c r="BB48" s="270"/>
      <c r="BC48" s="240" t="str">
        <f t="shared" ref="BC48:BC53" si="690">IF(($F48&lt;&gt;"")*($G48&lt;&gt;"")*(AZ48&lt;&gt;"")*(BA48&lt;&gt;""),($F48&gt;$G48)*(AZ48&gt;BA48)+($F48=$G48)*(AZ48=BA48)+($F48&lt;$G48)*(AZ48&lt;BA48),"")</f>
        <v/>
      </c>
      <c r="BD48" s="240" t="str">
        <f>IF((BC48&lt;&gt;""),IF(OR($F48&lt;&gt;$G48,PrSettings!$M$4="●"),(($F48-$G48)=(AZ48-BA48))*1,0),"")</f>
        <v/>
      </c>
      <c r="BE48" s="240" t="str">
        <f t="shared" ref="BE48:BE53" si="691">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2">$C48</f>
        <v>Belgium</v>
      </c>
      <c r="BK48" s="240">
        <f t="shared" si="38"/>
        <v>29</v>
      </c>
      <c r="BL48" s="239" t="str">
        <f t="shared" ref="BL48:BL53" si="693">$E48</f>
        <v>Egypt</v>
      </c>
      <c r="BM48" s="275"/>
      <c r="BN48" s="275"/>
      <c r="BO48" s="270"/>
      <c r="BP48" s="240" t="str">
        <f t="shared" ref="BP48:BP53" si="694">IF(($F48&lt;&gt;"")*($G48&lt;&gt;"")*(BM48&lt;&gt;"")*(BN48&lt;&gt;""),($F48&gt;$G48)*(BM48&gt;BN48)+($F48=$G48)*(BM48=BN48)+($F48&lt;$G48)*(BM48&lt;BN48),"")</f>
        <v/>
      </c>
      <c r="BQ48" s="240" t="str">
        <f>IF((BP48&lt;&gt;""),IF(OR($F48&lt;&gt;$G48,PrSettings!$M$4="●"),(($F48-$G48)=(BM48-BN48))*1,0),"")</f>
        <v/>
      </c>
      <c r="BR48" s="240" t="str">
        <f t="shared" ref="BR48:BR53" si="695">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6">$C48</f>
        <v>Belgium</v>
      </c>
      <c r="BX48" s="240">
        <f t="shared" si="41"/>
        <v>29</v>
      </c>
      <c r="BY48" s="239" t="str">
        <f t="shared" ref="BY48:BY53" si="697">$E48</f>
        <v>Egypt</v>
      </c>
      <c r="BZ48" s="275"/>
      <c r="CA48" s="275"/>
      <c r="CB48" s="270"/>
      <c r="CC48" s="240" t="str">
        <f t="shared" ref="CC48:CC53" si="698">IF(($F48&lt;&gt;"")*($G48&lt;&gt;"")*(BZ48&lt;&gt;"")*(CA48&lt;&gt;""),($F48&gt;$G48)*(BZ48&gt;CA48)+($F48=$G48)*(BZ48=CA48)+($F48&lt;$G48)*(BZ48&lt;CA48),"")</f>
        <v/>
      </c>
      <c r="CD48" s="240" t="str">
        <f>IF((CC48&lt;&gt;""),IF(OR($F48&lt;&gt;$G48,PrSettings!$M$4="●"),(($F48-$G48)=(BZ48-CA48))*1,0),"")</f>
        <v/>
      </c>
      <c r="CE48" s="240" t="str">
        <f t="shared" ref="CE48:CE53" si="699">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0">$C48</f>
        <v>Belgium</v>
      </c>
      <c r="CK48" s="240">
        <f t="shared" si="44"/>
        <v>29</v>
      </c>
      <c r="CL48" s="239" t="str">
        <f t="shared" ref="CL48:CL53" si="701">$E48</f>
        <v>Egypt</v>
      </c>
      <c r="CM48" s="275"/>
      <c r="CN48" s="275"/>
      <c r="CO48" s="270"/>
      <c r="CP48" s="240" t="str">
        <f t="shared" ref="CP48:CP53" si="702">IF(($F48&lt;&gt;"")*($G48&lt;&gt;"")*(CM48&lt;&gt;"")*(CN48&lt;&gt;""),($F48&gt;$G48)*(CM48&gt;CN48)+($F48=$G48)*(CM48=CN48)+($F48&lt;$G48)*(CM48&lt;CN48),"")</f>
        <v/>
      </c>
      <c r="CQ48" s="240" t="str">
        <f>IF((CP48&lt;&gt;""),IF(OR($F48&lt;&gt;$G48,PrSettings!$M$4="●"),(($F48-$G48)=(CM48-CN48))*1,0),"")</f>
        <v/>
      </c>
      <c r="CR48" s="240" t="str">
        <f t="shared" ref="CR48:CR53" si="703">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4">$C48</f>
        <v>Belgium</v>
      </c>
      <c r="CX48" s="240">
        <f t="shared" si="47"/>
        <v>29</v>
      </c>
      <c r="CY48" s="239" t="str">
        <f t="shared" ref="CY48:CY53" si="705">$E48</f>
        <v>Egypt</v>
      </c>
      <c r="CZ48" s="275"/>
      <c r="DA48" s="275"/>
      <c r="DB48" s="270"/>
      <c r="DC48" s="240" t="str">
        <f t="shared" ref="DC48:DC53" si="706">IF(($F48&lt;&gt;"")*($G48&lt;&gt;"")*(CZ48&lt;&gt;"")*(DA48&lt;&gt;""),($F48&gt;$G48)*(CZ48&gt;DA48)+($F48=$G48)*(CZ48=DA48)+($F48&lt;$G48)*(CZ48&lt;DA48),"")</f>
        <v/>
      </c>
      <c r="DD48" s="240" t="str">
        <f>IF((DC48&lt;&gt;""),IF(OR($F48&lt;&gt;$G48,PrSettings!$M$4="●"),(($F48-$G48)=(CZ48-DA48))*1,0),"")</f>
        <v/>
      </c>
      <c r="DE48" s="240" t="str">
        <f t="shared" ref="DE48:DE53" si="707">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8">$C48</f>
        <v>Belgium</v>
      </c>
      <c r="DK48" s="240">
        <f t="shared" si="50"/>
        <v>29</v>
      </c>
      <c r="DL48" s="239" t="str">
        <f t="shared" ref="DL48:DL53" si="709">$E48</f>
        <v>Egypt</v>
      </c>
      <c r="DM48" s="275"/>
      <c r="DN48" s="275"/>
      <c r="DO48" s="270"/>
      <c r="DP48" s="240" t="str">
        <f t="shared" ref="DP48:DP53" si="710">IF(($F48&lt;&gt;"")*($G48&lt;&gt;"")*(DM48&lt;&gt;"")*(DN48&lt;&gt;""),($F48&gt;$G48)*(DM48&gt;DN48)+($F48=$G48)*(DM48=DN48)+($F48&lt;$G48)*(DM48&lt;DN48),"")</f>
        <v/>
      </c>
      <c r="DQ48" s="240" t="str">
        <f>IF((DP48&lt;&gt;""),IF(OR($F48&lt;&gt;$G48,PrSettings!$M$4="●"),(($F48-$G48)=(DM48-DN48))*1,0),"")</f>
        <v/>
      </c>
      <c r="DR48" s="240" t="str">
        <f t="shared" ref="DR48:DR53" si="711">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2">$C48</f>
        <v>Belgium</v>
      </c>
      <c r="DX48" s="240">
        <f t="shared" si="53"/>
        <v>29</v>
      </c>
      <c r="DY48" s="239" t="str">
        <f t="shared" ref="DY48:DY53" si="713">$E48</f>
        <v>Egypt</v>
      </c>
      <c r="DZ48" s="275"/>
      <c r="EA48" s="275"/>
      <c r="EB48" s="270"/>
      <c r="EC48" s="240" t="str">
        <f t="shared" ref="EC48:EC53" si="714">IF(($F48&lt;&gt;"")*($G48&lt;&gt;"")*(DZ48&lt;&gt;"")*(EA48&lt;&gt;""),($F48&gt;$G48)*(DZ48&gt;EA48)+($F48=$G48)*(DZ48=EA48)+($F48&lt;$G48)*(DZ48&lt;EA48),"")</f>
        <v/>
      </c>
      <c r="ED48" s="240" t="str">
        <f>IF((EC48&lt;&gt;""),IF(OR($F48&lt;&gt;$G48,PrSettings!$M$4="●"),(($F48-$G48)=(DZ48-EA48))*1,0),"")</f>
        <v/>
      </c>
      <c r="EE48" s="240" t="str">
        <f t="shared" ref="EE48:EE53" si="715">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6">$C48</f>
        <v>Belgium</v>
      </c>
      <c r="EK48" s="240">
        <f t="shared" si="56"/>
        <v>29</v>
      </c>
      <c r="EL48" s="239" t="str">
        <f t="shared" ref="EL48:EL53" si="717">$E48</f>
        <v>Egypt</v>
      </c>
      <c r="EM48" s="275"/>
      <c r="EN48" s="275"/>
      <c r="EO48" s="270"/>
      <c r="EP48" s="240" t="str">
        <f t="shared" ref="EP48:EP53" si="718">IF(($F48&lt;&gt;"")*($G48&lt;&gt;"")*(EM48&lt;&gt;"")*(EN48&lt;&gt;""),($F48&gt;$G48)*(EM48&gt;EN48)+($F48=$G48)*(EM48=EN48)+($F48&lt;$G48)*(EM48&lt;EN48),"")</f>
        <v/>
      </c>
      <c r="EQ48" s="240" t="str">
        <f>IF((EP48&lt;&gt;""),IF(OR($F48&lt;&gt;$G48,PrSettings!$M$4="●"),(($F48-$G48)=(EM48-EN48))*1,0),"")</f>
        <v/>
      </c>
      <c r="ER48" s="240" t="str">
        <f t="shared" ref="ER48:ER53" si="719">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0">$C48</f>
        <v>Belgium</v>
      </c>
      <c r="EX48" s="240">
        <f t="shared" si="59"/>
        <v>29</v>
      </c>
      <c r="EY48" s="239" t="str">
        <f t="shared" ref="EY48:EY53" si="721">$E48</f>
        <v>Egypt</v>
      </c>
      <c r="EZ48" s="275"/>
      <c r="FA48" s="275"/>
      <c r="FB48" s="270"/>
      <c r="FC48" s="240" t="str">
        <f t="shared" ref="FC48:FC53" si="722">IF(($F48&lt;&gt;"")*($G48&lt;&gt;"")*(EZ48&lt;&gt;"")*(FA48&lt;&gt;""),($F48&gt;$G48)*(EZ48&gt;FA48)+($F48=$G48)*(EZ48=FA48)+($F48&lt;$G48)*(EZ48&lt;FA48),"")</f>
        <v/>
      </c>
      <c r="FD48" s="240" t="str">
        <f>IF((FC48&lt;&gt;""),IF(OR($F48&lt;&gt;$G48,PrSettings!$M$4="●"),(($F48-$G48)=(EZ48-FA48))*1,0),"")</f>
        <v/>
      </c>
      <c r="FE48" s="240" t="str">
        <f t="shared" ref="FE48:FE53" si="723">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4">$C48</f>
        <v>Belgium</v>
      </c>
      <c r="FK48" s="240">
        <f t="shared" si="62"/>
        <v>29</v>
      </c>
      <c r="FL48" s="239" t="str">
        <f t="shared" ref="FL48:FL53" si="725">$E48</f>
        <v>Egypt</v>
      </c>
      <c r="FM48" s="275"/>
      <c r="FN48" s="275"/>
      <c r="FO48" s="270"/>
      <c r="FP48" s="240" t="str">
        <f t="shared" ref="FP48:FP53" si="726">IF(($F48&lt;&gt;"")*($G48&lt;&gt;"")*(FM48&lt;&gt;"")*(FN48&lt;&gt;""),($F48&gt;$G48)*(FM48&gt;FN48)+($F48=$G48)*(FM48=FN48)+($F48&lt;$G48)*(FM48&lt;FN48),"")</f>
        <v/>
      </c>
      <c r="FQ48" s="240" t="str">
        <f>IF((FP48&lt;&gt;""),IF(OR($F48&lt;&gt;$G48,PrSettings!$M$4="●"),(($F48-$G48)=(FM48-FN48))*1,0),"")</f>
        <v/>
      </c>
      <c r="FR48" s="240" t="str">
        <f t="shared" ref="FR48:FR53" si="727">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8">$C48</f>
        <v>Belgium</v>
      </c>
      <c r="FX48" s="240">
        <f t="shared" si="65"/>
        <v>29</v>
      </c>
      <c r="FY48" s="239" t="str">
        <f t="shared" ref="FY48:FY53" si="729">$E48</f>
        <v>Egypt</v>
      </c>
      <c r="FZ48" s="275"/>
      <c r="GA48" s="275"/>
      <c r="GB48" s="270"/>
      <c r="GC48" s="240" t="str">
        <f t="shared" ref="GC48:GC53" si="730">IF(($F48&lt;&gt;"")*($G48&lt;&gt;"")*(FZ48&lt;&gt;"")*(GA48&lt;&gt;""),($F48&gt;$G48)*(FZ48&gt;GA48)+($F48=$G48)*(FZ48=GA48)+($F48&lt;$G48)*(FZ48&lt;GA48),"")</f>
        <v/>
      </c>
      <c r="GD48" s="240" t="str">
        <f>IF((GC48&lt;&gt;""),IF(OR($F48&lt;&gt;$G48,PrSettings!$M$4="●"),(($F48-$G48)=(FZ48-GA48))*1,0),"")</f>
        <v/>
      </c>
      <c r="GE48" s="240" t="str">
        <f t="shared" ref="GE48:GE53" si="731">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2">$C48</f>
        <v>Belgium</v>
      </c>
      <c r="GK48" s="240">
        <f t="shared" si="68"/>
        <v>29</v>
      </c>
      <c r="GL48" s="239" t="str">
        <f t="shared" ref="GL48:GL53" si="733">$E48</f>
        <v>Egypt</v>
      </c>
      <c r="GM48" s="275"/>
      <c r="GN48" s="275"/>
      <c r="GO48" s="270"/>
      <c r="GP48" s="240" t="str">
        <f t="shared" ref="GP48:GP53" si="734">IF(($F48&lt;&gt;"")*($G48&lt;&gt;"")*(GM48&lt;&gt;"")*(GN48&lt;&gt;""),($F48&gt;$G48)*(GM48&gt;GN48)+($F48=$G48)*(GM48=GN48)+($F48&lt;$G48)*(GM48&lt;GN48),"")</f>
        <v/>
      </c>
      <c r="GQ48" s="240" t="str">
        <f>IF((GP48&lt;&gt;""),IF(OR($F48&lt;&gt;$G48,PrSettings!$M$4="●"),(($F48-$G48)=(GM48-GN48))*1,0),"")</f>
        <v/>
      </c>
      <c r="GR48" s="240" t="str">
        <f t="shared" ref="GR48:GR53" si="735">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6">$C48</f>
        <v>Belgium</v>
      </c>
      <c r="GX48" s="240">
        <f t="shared" si="71"/>
        <v>29</v>
      </c>
      <c r="GY48" s="239" t="str">
        <f t="shared" ref="GY48:GY53" si="737">$E48</f>
        <v>Egypt</v>
      </c>
      <c r="GZ48" s="275"/>
      <c r="HA48" s="275"/>
      <c r="HB48" s="270"/>
      <c r="HC48" s="240" t="str">
        <f t="shared" ref="HC48:HC53" si="738">IF(($F48&lt;&gt;"")*($G48&lt;&gt;"")*(GZ48&lt;&gt;"")*(HA48&lt;&gt;""),($F48&gt;$G48)*(GZ48&gt;HA48)+($F48=$G48)*(GZ48=HA48)+($F48&lt;$G48)*(GZ48&lt;HA48),"")</f>
        <v/>
      </c>
      <c r="HD48" s="240" t="str">
        <f>IF((HC48&lt;&gt;""),IF(OR($F48&lt;&gt;$G48,PrSettings!$M$4="●"),(($F48-$G48)=(GZ48-HA48))*1,0),"")</f>
        <v/>
      </c>
      <c r="HE48" s="240" t="str">
        <f t="shared" ref="HE48:HE53" si="739">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0">$C48</f>
        <v>Belgium</v>
      </c>
      <c r="HK48" s="240">
        <f t="shared" si="74"/>
        <v>29</v>
      </c>
      <c r="HL48" s="239" t="str">
        <f t="shared" ref="HL48:HL53" si="741">$E48</f>
        <v>Egypt</v>
      </c>
      <c r="HM48" s="275"/>
      <c r="HN48" s="275"/>
      <c r="HO48" s="270"/>
      <c r="HP48" s="240" t="str">
        <f t="shared" ref="HP48:HP53" si="742">IF(($F48&lt;&gt;"")*($G48&lt;&gt;"")*(HM48&lt;&gt;"")*(HN48&lt;&gt;""),($F48&gt;$G48)*(HM48&gt;HN48)+($F48=$G48)*(HM48=HN48)+($F48&lt;$G48)*(HM48&lt;HN48),"")</f>
        <v/>
      </c>
      <c r="HQ48" s="240" t="str">
        <f>IF((HP48&lt;&gt;""),IF(OR($F48&lt;&gt;$G48,PrSettings!$M$4="●"),(($F48-$G48)=(HM48-HN48))*1,0),"")</f>
        <v/>
      </c>
      <c r="HR48" s="240" t="str">
        <f t="shared" ref="HR48:HR53" si="743">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4">$C48</f>
        <v>Belgium</v>
      </c>
      <c r="HX48" s="240">
        <f t="shared" si="77"/>
        <v>29</v>
      </c>
      <c r="HY48" s="239" t="str">
        <f t="shared" ref="HY48:HY53" si="745">$E48</f>
        <v>Egypt</v>
      </c>
      <c r="HZ48" s="275"/>
      <c r="IA48" s="275"/>
      <c r="IB48" s="270"/>
      <c r="IC48" s="240" t="str">
        <f t="shared" ref="IC48:IC53" si="746">IF(($F48&lt;&gt;"")*($G48&lt;&gt;"")*(HZ48&lt;&gt;"")*(IA48&lt;&gt;""),($F48&gt;$G48)*(HZ48&gt;IA48)+($F48=$G48)*(HZ48=IA48)+($F48&lt;$G48)*(HZ48&lt;IA48),"")</f>
        <v/>
      </c>
      <c r="ID48" s="240" t="str">
        <f>IF((IC48&lt;&gt;""),IF(OR($F48&lt;&gt;$G48,PrSettings!$M$4="●"),(($F48-$G48)=(HZ48-IA48))*1,0),"")</f>
        <v/>
      </c>
      <c r="IE48" s="240" t="str">
        <f t="shared" ref="IE48:IE53" si="747">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8">$C48</f>
        <v>Belgium</v>
      </c>
      <c r="IK48" s="240">
        <f t="shared" si="80"/>
        <v>29</v>
      </c>
      <c r="IL48" s="239" t="str">
        <f t="shared" ref="IL48:IL53" si="749">$E48</f>
        <v>Egypt</v>
      </c>
      <c r="IM48" s="275"/>
      <c r="IN48" s="275"/>
      <c r="IO48" s="270"/>
      <c r="IP48" s="240" t="str">
        <f t="shared" ref="IP48:IP53" si="750">IF(($F48&lt;&gt;"")*($G48&lt;&gt;"")*(IM48&lt;&gt;"")*(IN48&lt;&gt;""),($F48&gt;$G48)*(IM48&gt;IN48)+($F48=$G48)*(IM48=IN48)+($F48&lt;$G48)*(IM48&lt;IN48),"")</f>
        <v/>
      </c>
      <c r="IQ48" s="240" t="str">
        <f>IF((IP48&lt;&gt;""),IF(OR($F48&lt;&gt;$G48,PrSettings!$M$4="●"),(($F48-$G48)=(IM48-IN48))*1,0),"")</f>
        <v/>
      </c>
      <c r="IR48" s="240" t="str">
        <f t="shared" ref="IR48:IR53" si="751">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2">$C48</f>
        <v>Belgium</v>
      </c>
      <c r="IX48" s="240">
        <f t="shared" si="83"/>
        <v>29</v>
      </c>
      <c r="IY48" s="239" t="str">
        <f t="shared" ref="IY48:IY53" si="753">$E48</f>
        <v>Egypt</v>
      </c>
      <c r="IZ48" s="275"/>
      <c r="JA48" s="275"/>
      <c r="JB48" s="270"/>
      <c r="JC48" s="240" t="str">
        <f t="shared" ref="JC48:JC53" si="754">IF(($F48&lt;&gt;"")*($G48&lt;&gt;"")*(IZ48&lt;&gt;"")*(JA48&lt;&gt;""),($F48&gt;$G48)*(IZ48&gt;JA48)+($F48=$G48)*(IZ48=JA48)+($F48&lt;$G48)*(IZ48&lt;JA48),"")</f>
        <v/>
      </c>
      <c r="JD48" s="240" t="str">
        <f>IF((JC48&lt;&gt;""),IF(OR($F48&lt;&gt;$G48,PrSettings!$M$4="●"),(($F48-$G48)=(IZ48-JA48))*1,0),"")</f>
        <v/>
      </c>
      <c r="JE48" s="240" t="str">
        <f t="shared" ref="JE48:JE53" si="755">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6">$C48</f>
        <v>Belgium</v>
      </c>
      <c r="JK48" s="240">
        <f t="shared" si="86"/>
        <v>29</v>
      </c>
      <c r="JL48" s="239" t="str">
        <f t="shared" ref="JL48:JL53" si="757">$E48</f>
        <v>Egypt</v>
      </c>
      <c r="JM48" s="275"/>
      <c r="JN48" s="275"/>
      <c r="JO48" s="270"/>
      <c r="JP48" s="240" t="str">
        <f t="shared" ref="JP48:JP53" si="758">IF(($F48&lt;&gt;"")*($G48&lt;&gt;"")*(JM48&lt;&gt;"")*(JN48&lt;&gt;""),($F48&gt;$G48)*(JM48&gt;JN48)+($F48=$G48)*(JM48=JN48)+($F48&lt;$G48)*(JM48&lt;JN48),"")</f>
        <v/>
      </c>
      <c r="JQ48" s="240" t="str">
        <f>IF((JP48&lt;&gt;""),IF(OR($F48&lt;&gt;$G48,PrSettings!$M$4="●"),(($F48-$G48)=(JM48-JN48))*1,0),"")</f>
        <v/>
      </c>
      <c r="JR48" s="240" t="str">
        <f t="shared" ref="JR48:JR53" si="759">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0">$C48</f>
        <v>Belgium</v>
      </c>
      <c r="JX48" s="240">
        <f t="shared" si="89"/>
        <v>29</v>
      </c>
      <c r="JY48" s="239" t="str">
        <f t="shared" ref="JY48:JY53" si="761">$E48</f>
        <v>Egypt</v>
      </c>
      <c r="JZ48" s="275"/>
      <c r="KA48" s="275"/>
      <c r="KB48" s="270"/>
      <c r="KC48" s="240" t="str">
        <f t="shared" ref="KC48:KC53" si="762">IF(($F48&lt;&gt;"")*($G48&lt;&gt;"")*(JZ48&lt;&gt;"")*(KA48&lt;&gt;""),($F48&gt;$G48)*(JZ48&gt;KA48)+($F48=$G48)*(JZ48=KA48)+($F48&lt;$G48)*(JZ48&lt;KA48),"")</f>
        <v/>
      </c>
      <c r="KD48" s="240" t="str">
        <f>IF((KC48&lt;&gt;""),IF(OR($F48&lt;&gt;$G48,PrSettings!$M$4="●"),(($F48-$G48)=(JZ48-KA48))*1,0),"")</f>
        <v/>
      </c>
      <c r="KE48" s="240" t="str">
        <f t="shared" ref="KE48:KE53" si="763">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4">$C48</f>
        <v>Belgium</v>
      </c>
      <c r="KK48" s="240">
        <f t="shared" si="92"/>
        <v>29</v>
      </c>
      <c r="KL48" s="239" t="str">
        <f t="shared" ref="KL48:KL53" si="765">$E48</f>
        <v>Egypt</v>
      </c>
      <c r="KM48" s="275"/>
      <c r="KN48" s="275"/>
      <c r="KO48" s="270"/>
      <c r="KP48" s="240" t="str">
        <f t="shared" ref="KP48:KP53" si="766">IF(($F48&lt;&gt;"")*($G48&lt;&gt;"")*(KM48&lt;&gt;"")*(KN48&lt;&gt;""),($F48&gt;$G48)*(KM48&gt;KN48)+($F48=$G48)*(KM48=KN48)+($F48&lt;$G48)*(KM48&lt;KN48),"")</f>
        <v/>
      </c>
      <c r="KQ48" s="240" t="str">
        <f>IF((KP48&lt;&gt;""),IF(OR($F48&lt;&gt;$G48,PrSettings!$M$4="●"),(($F48-$G48)=(KM48-KN48))*1,0),"")</f>
        <v/>
      </c>
      <c r="KR48" s="240" t="str">
        <f t="shared" ref="KR48:KR53" si="767">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8">$C48</f>
        <v>Belgium</v>
      </c>
      <c r="KX48" s="240">
        <f t="shared" si="95"/>
        <v>29</v>
      </c>
      <c r="KY48" s="239" t="str">
        <f t="shared" ref="KY48:KY53" si="769">$E48</f>
        <v>Egypt</v>
      </c>
      <c r="KZ48" s="275"/>
      <c r="LA48" s="275"/>
      <c r="LB48" s="270"/>
      <c r="LC48" s="240" t="str">
        <f t="shared" ref="LC48:LC53" si="770">IF(($F48&lt;&gt;"")*($G48&lt;&gt;"")*(KZ48&lt;&gt;"")*(LA48&lt;&gt;""),($F48&gt;$G48)*(KZ48&gt;LA48)+($F48=$G48)*(KZ48=LA48)+($F48&lt;$G48)*(KZ48&lt;LA48),"")</f>
        <v/>
      </c>
      <c r="LD48" s="240" t="str">
        <f>IF((LC48&lt;&gt;""),IF(OR($F48&lt;&gt;$G48,PrSettings!$M$4="●"),(($F48-$G48)=(KZ48-LA48))*1,0),"")</f>
        <v/>
      </c>
      <c r="LE48" s="240" t="str">
        <f t="shared" ref="LE48:LE53" si="771">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2">$C48</f>
        <v>Belgium</v>
      </c>
      <c r="LK48" s="240">
        <f t="shared" si="98"/>
        <v>29</v>
      </c>
      <c r="LL48" s="239" t="str">
        <f t="shared" ref="LL48:LL53" si="773">$E48</f>
        <v>Egypt</v>
      </c>
      <c r="LM48" s="275"/>
      <c r="LN48" s="275"/>
      <c r="LO48" s="270"/>
      <c r="LP48" s="240" t="str">
        <f t="shared" ref="LP48:LP53" si="774">IF(($F48&lt;&gt;"")*($G48&lt;&gt;"")*(LM48&lt;&gt;"")*(LN48&lt;&gt;""),($F48&gt;$G48)*(LM48&gt;LN48)+($F48=$G48)*(LM48=LN48)+($F48&lt;$G48)*(LM48&lt;LN48),"")</f>
        <v/>
      </c>
      <c r="LQ48" s="240" t="str">
        <f>IF((LP48&lt;&gt;""),IF(OR($F48&lt;&gt;$G48,PrSettings!$M$4="●"),(($F48-$G48)=(LM48-LN48))*1,0),"")</f>
        <v/>
      </c>
      <c r="LR48" s="240" t="str">
        <f t="shared" ref="LR48:LR53" si="775">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6">$C48</f>
        <v>Belgium</v>
      </c>
      <c r="LX48" s="240">
        <f t="shared" si="101"/>
        <v>29</v>
      </c>
      <c r="LY48" s="239" t="str">
        <f t="shared" ref="LY48:LY53" si="777">$E48</f>
        <v>Egypt</v>
      </c>
      <c r="LZ48" s="275"/>
      <c r="MA48" s="275"/>
      <c r="MB48" s="270"/>
      <c r="MC48" s="240" t="str">
        <f t="shared" ref="MC48:MC53" si="778">IF(($F48&lt;&gt;"")*($G48&lt;&gt;"")*(LZ48&lt;&gt;"")*(MA48&lt;&gt;""),($F48&gt;$G48)*(LZ48&gt;MA48)+($F48=$G48)*(LZ48=MA48)+($F48&lt;$G48)*(LZ48&lt;MA48),"")</f>
        <v/>
      </c>
      <c r="MD48" s="240" t="str">
        <f>IF((MC48&lt;&gt;""),IF(OR($F48&lt;&gt;$G48,PrSettings!$M$4="●"),(($F48-$G48)=(LZ48-MA48))*1,0),"")</f>
        <v/>
      </c>
      <c r="ME48" s="240" t="str">
        <f t="shared" ref="ME48:ME53" si="779">IF((MC48&lt;&gt;""),($F48=LZ48)*($G48=MA48),"")</f>
        <v/>
      </c>
      <c r="MF48" s="240" t="str">
        <f>IF(MC48&lt;&gt;"",IF(ABS($F48-$G48)&gt;=PrSettings!$M$7,(ABS($F48-$G48-LZ48+MA48)&lt;=1)*1,IF(AND(MC48,$F48=$G48,$F48&gt;=PrSettings!$M$6),(ABS(LZ48-$F48)&lt;=1)*1,IF(AND(MC48,$F48+$G48&gt;=PrSettings!$M$8),(ABS(LZ48-$F48)+ABS(MA48-$G48)&lt;=1)*1,""))),"")</f>
        <v/>
      </c>
      <c r="MG48" s="272"/>
    </row>
    <row r="49" spans="2:345" x14ac:dyDescent="0.25">
      <c r="B49" s="238">
        <f>INDEX(Groups!$C$7:$C$65,MATCH(C49,Groups!$D$7:$D$65,0))</f>
        <v>21</v>
      </c>
      <c r="C49" s="239" t="str">
        <f>CalcG!$P$23</f>
        <v>IR Iran</v>
      </c>
      <c r="D49" s="240">
        <f>INDEX(Groups!$C$7:$C$65,MATCH(E49,Groups!$D$7:$D$65,0))</f>
        <v>85</v>
      </c>
      <c r="E49" s="239" t="str">
        <f>CalcG!$Q$23</f>
        <v>New Zealand</v>
      </c>
      <c r="F49" s="821" t="str">
        <f>CalcG!$R$23</f>
        <v/>
      </c>
      <c r="G49" s="242" t="str">
        <f>CalcG!$S$23</f>
        <v/>
      </c>
      <c r="I49" s="238">
        <f t="shared" si="0"/>
        <v>21</v>
      </c>
      <c r="J49" s="239" t="str">
        <f t="shared" si="676"/>
        <v>IR Iran</v>
      </c>
      <c r="K49" s="240">
        <f t="shared" si="26"/>
        <v>85</v>
      </c>
      <c r="L49" s="239" t="str">
        <f t="shared" si="677"/>
        <v>New Zealand</v>
      </c>
      <c r="M49" s="275"/>
      <c r="N49" s="275"/>
      <c r="O49" s="271"/>
      <c r="P49" s="240" t="str">
        <f t="shared" si="678"/>
        <v/>
      </c>
      <c r="Q49" s="240" t="str">
        <f>IF((P49&lt;&gt;""),IF(OR($F49&lt;&gt;$G49,PrSettings!$M$4="●"),(($F49-$G49)=(M49-N49))*1,0),"")</f>
        <v/>
      </c>
      <c r="R49" s="240" t="str">
        <f t="shared" si="679"/>
        <v/>
      </c>
      <c r="S49" s="240" t="str">
        <f>IF(P49&lt;&gt;"",IF(ABS($F49-$G49)&gt;=PrSettings!$M$7,(ABS($F49-$G49-M49+N49)&lt;=1)*1,IF(AND(P49,$F49=$G49,$F49&gt;=PrSettings!$M$6),(ABS(M49-$F49)&lt;=1)*1,IF(AND(P49,$F49+$G49&gt;=PrSettings!$M$8),(ABS(M49-$F49)+ABS(N49-$G49)&lt;=1)*1,""))),"")</f>
        <v/>
      </c>
      <c r="T49" s="273"/>
      <c r="V49" s="238">
        <f t="shared" si="1"/>
        <v>21</v>
      </c>
      <c r="W49" s="239" t="str">
        <f t="shared" si="680"/>
        <v>IR Iran</v>
      </c>
      <c r="X49" s="240">
        <f t="shared" si="29"/>
        <v>85</v>
      </c>
      <c r="Y49" s="239" t="str">
        <f t="shared" si="681"/>
        <v>New Zealand</v>
      </c>
      <c r="Z49" s="275"/>
      <c r="AA49" s="275"/>
      <c r="AB49" s="271"/>
      <c r="AC49" s="240" t="str">
        <f t="shared" si="682"/>
        <v/>
      </c>
      <c r="AD49" s="240" t="str">
        <f>IF((AC49&lt;&gt;""),IF(OR($F49&lt;&gt;$G49,PrSettings!$M$4="●"),(($F49-$G49)=(Z49-AA49))*1,0),"")</f>
        <v/>
      </c>
      <c r="AE49" s="240" t="str">
        <f t="shared" si="683"/>
        <v/>
      </c>
      <c r="AF49" s="240" t="str">
        <f>IF(AC49&lt;&gt;"",IF(ABS($F49-$G49)&gt;=PrSettings!$M$7,(ABS($F49-$G49-Z49+AA49)&lt;=1)*1,IF(AND(AC49,$F49=$G49,$F49&gt;=PrSettings!$M$6),(ABS(Z49-$F49)&lt;=1)*1,IF(AND(AC49,$F49+$G49&gt;=PrSettings!$M$8),(ABS(Z49-$F49)+ABS(AA49-$G49)&lt;=1)*1,""))),"")</f>
        <v/>
      </c>
      <c r="AG49" s="273"/>
      <c r="AI49" s="238">
        <f t="shared" si="2"/>
        <v>21</v>
      </c>
      <c r="AJ49" s="239" t="str">
        <f t="shared" si="684"/>
        <v>IR Iran</v>
      </c>
      <c r="AK49" s="240">
        <f t="shared" si="32"/>
        <v>85</v>
      </c>
      <c r="AL49" s="239" t="str">
        <f t="shared" si="685"/>
        <v>New Zealand</v>
      </c>
      <c r="AM49" s="275"/>
      <c r="AN49" s="275"/>
      <c r="AO49" s="271"/>
      <c r="AP49" s="240" t="str">
        <f t="shared" si="686"/>
        <v/>
      </c>
      <c r="AQ49" s="240" t="str">
        <f>IF((AP49&lt;&gt;""),IF(OR($F49&lt;&gt;$G49,PrSettings!$M$4="●"),(($F49-$G49)=(AM49-AN49))*1,0),"")</f>
        <v/>
      </c>
      <c r="AR49" s="240" t="str">
        <f t="shared" si="687"/>
        <v/>
      </c>
      <c r="AS49" s="240" t="str">
        <f>IF(AP49&lt;&gt;"",IF(ABS($F49-$G49)&gt;=PrSettings!$M$7,(ABS($F49-$G49-AM49+AN49)&lt;=1)*1,IF(AND(AP49,$F49=$G49,$F49&gt;=PrSettings!$M$6),(ABS(AM49-$F49)&lt;=1)*1,IF(AND(AP49,$F49+$G49&gt;=PrSettings!$M$8),(ABS(AM49-$F49)+ABS(AN49-$G49)&lt;=1)*1,""))),"")</f>
        <v/>
      </c>
      <c r="AT49" s="273"/>
      <c r="AV49" s="238">
        <f t="shared" si="3"/>
        <v>21</v>
      </c>
      <c r="AW49" s="239" t="str">
        <f t="shared" si="688"/>
        <v>IR Iran</v>
      </c>
      <c r="AX49" s="240">
        <f t="shared" si="35"/>
        <v>85</v>
      </c>
      <c r="AY49" s="239" t="str">
        <f t="shared" si="689"/>
        <v>New Zealand</v>
      </c>
      <c r="AZ49" s="275"/>
      <c r="BA49" s="275"/>
      <c r="BB49" s="271"/>
      <c r="BC49" s="240" t="str">
        <f t="shared" si="690"/>
        <v/>
      </c>
      <c r="BD49" s="240" t="str">
        <f>IF((BC49&lt;&gt;""),IF(OR($F49&lt;&gt;$G49,PrSettings!$M$4="●"),(($F49-$G49)=(AZ49-BA49))*1,0),"")</f>
        <v/>
      </c>
      <c r="BE49" s="240" t="str">
        <f t="shared" si="691"/>
        <v/>
      </c>
      <c r="BF49" s="240" t="str">
        <f>IF(BC49&lt;&gt;"",IF(ABS($F49-$G49)&gt;=PrSettings!$M$7,(ABS($F49-$G49-AZ49+BA49)&lt;=1)*1,IF(AND(BC49,$F49=$G49,$F49&gt;=PrSettings!$M$6),(ABS(AZ49-$F49)&lt;=1)*1,IF(AND(BC49,$F49+$G49&gt;=PrSettings!$M$8),(ABS(AZ49-$F49)+ABS(BA49-$G49)&lt;=1)*1,""))),"")</f>
        <v/>
      </c>
      <c r="BG49" s="273"/>
      <c r="BI49" s="238">
        <f t="shared" si="4"/>
        <v>21</v>
      </c>
      <c r="BJ49" s="239" t="str">
        <f t="shared" si="692"/>
        <v>IR Iran</v>
      </c>
      <c r="BK49" s="240">
        <f t="shared" si="38"/>
        <v>85</v>
      </c>
      <c r="BL49" s="239" t="str">
        <f t="shared" si="693"/>
        <v>New Zealand</v>
      </c>
      <c r="BM49" s="275"/>
      <c r="BN49" s="275"/>
      <c r="BO49" s="271"/>
      <c r="BP49" s="240" t="str">
        <f t="shared" si="694"/>
        <v/>
      </c>
      <c r="BQ49" s="240" t="str">
        <f>IF((BP49&lt;&gt;""),IF(OR($F49&lt;&gt;$G49,PrSettings!$M$4="●"),(($F49-$G49)=(BM49-BN49))*1,0),"")</f>
        <v/>
      </c>
      <c r="BR49" s="240" t="str">
        <f t="shared" si="695"/>
        <v/>
      </c>
      <c r="BS49" s="240" t="str">
        <f>IF(BP49&lt;&gt;"",IF(ABS($F49-$G49)&gt;=PrSettings!$M$7,(ABS($F49-$G49-BM49+BN49)&lt;=1)*1,IF(AND(BP49,$F49=$G49,$F49&gt;=PrSettings!$M$6),(ABS(BM49-$F49)&lt;=1)*1,IF(AND(BP49,$F49+$G49&gt;=PrSettings!$M$8),(ABS(BM49-$F49)+ABS(BN49-$G49)&lt;=1)*1,""))),"")</f>
        <v/>
      </c>
      <c r="BT49" s="273"/>
      <c r="BV49" s="238">
        <f t="shared" si="5"/>
        <v>21</v>
      </c>
      <c r="BW49" s="239" t="str">
        <f t="shared" si="696"/>
        <v>IR Iran</v>
      </c>
      <c r="BX49" s="240">
        <f t="shared" si="41"/>
        <v>85</v>
      </c>
      <c r="BY49" s="239" t="str">
        <f t="shared" si="697"/>
        <v>New Zealand</v>
      </c>
      <c r="BZ49" s="275"/>
      <c r="CA49" s="275"/>
      <c r="CB49" s="271"/>
      <c r="CC49" s="240" t="str">
        <f t="shared" si="698"/>
        <v/>
      </c>
      <c r="CD49" s="240" t="str">
        <f>IF((CC49&lt;&gt;""),IF(OR($F49&lt;&gt;$G49,PrSettings!$M$4="●"),(($F49-$G49)=(BZ49-CA49))*1,0),"")</f>
        <v/>
      </c>
      <c r="CE49" s="240" t="str">
        <f t="shared" si="699"/>
        <v/>
      </c>
      <c r="CF49" s="240" t="str">
        <f>IF(CC49&lt;&gt;"",IF(ABS($F49-$G49)&gt;=PrSettings!$M$7,(ABS($F49-$G49-BZ49+CA49)&lt;=1)*1,IF(AND(CC49,$F49=$G49,$F49&gt;=PrSettings!$M$6),(ABS(BZ49-$F49)&lt;=1)*1,IF(AND(CC49,$F49+$G49&gt;=PrSettings!$M$8),(ABS(BZ49-$F49)+ABS(CA49-$G49)&lt;=1)*1,""))),"")</f>
        <v/>
      </c>
      <c r="CG49" s="273"/>
      <c r="CI49" s="238">
        <f t="shared" si="6"/>
        <v>21</v>
      </c>
      <c r="CJ49" s="239" t="str">
        <f t="shared" si="700"/>
        <v>IR Iran</v>
      </c>
      <c r="CK49" s="240">
        <f t="shared" si="44"/>
        <v>85</v>
      </c>
      <c r="CL49" s="239" t="str">
        <f t="shared" si="701"/>
        <v>New Zealand</v>
      </c>
      <c r="CM49" s="275"/>
      <c r="CN49" s="275"/>
      <c r="CO49" s="271"/>
      <c r="CP49" s="240" t="str">
        <f t="shared" si="702"/>
        <v/>
      </c>
      <c r="CQ49" s="240" t="str">
        <f>IF((CP49&lt;&gt;""),IF(OR($F49&lt;&gt;$G49,PrSettings!$M$4="●"),(($F49-$G49)=(CM49-CN49))*1,0),"")</f>
        <v/>
      </c>
      <c r="CR49" s="240" t="str">
        <f t="shared" si="703"/>
        <v/>
      </c>
      <c r="CS49" s="240" t="str">
        <f>IF(CP49&lt;&gt;"",IF(ABS($F49-$G49)&gt;=PrSettings!$M$7,(ABS($F49-$G49-CM49+CN49)&lt;=1)*1,IF(AND(CP49,$F49=$G49,$F49&gt;=PrSettings!$M$6),(ABS(CM49-$F49)&lt;=1)*1,IF(AND(CP49,$F49+$G49&gt;=PrSettings!$M$8),(ABS(CM49-$F49)+ABS(CN49-$G49)&lt;=1)*1,""))),"")</f>
        <v/>
      </c>
      <c r="CT49" s="273"/>
      <c r="CV49" s="238">
        <f t="shared" si="7"/>
        <v>21</v>
      </c>
      <c r="CW49" s="239" t="str">
        <f t="shared" si="704"/>
        <v>IR Iran</v>
      </c>
      <c r="CX49" s="240">
        <f t="shared" si="47"/>
        <v>85</v>
      </c>
      <c r="CY49" s="239" t="str">
        <f t="shared" si="705"/>
        <v>New Zealand</v>
      </c>
      <c r="CZ49" s="275"/>
      <c r="DA49" s="275"/>
      <c r="DB49" s="271"/>
      <c r="DC49" s="240" t="str">
        <f t="shared" si="706"/>
        <v/>
      </c>
      <c r="DD49" s="240" t="str">
        <f>IF((DC49&lt;&gt;""),IF(OR($F49&lt;&gt;$G49,PrSettings!$M$4="●"),(($F49-$G49)=(CZ49-DA49))*1,0),"")</f>
        <v/>
      </c>
      <c r="DE49" s="240" t="str">
        <f t="shared" si="707"/>
        <v/>
      </c>
      <c r="DF49" s="240" t="str">
        <f>IF(DC49&lt;&gt;"",IF(ABS($F49-$G49)&gt;=PrSettings!$M$7,(ABS($F49-$G49-CZ49+DA49)&lt;=1)*1,IF(AND(DC49,$F49=$G49,$F49&gt;=PrSettings!$M$6),(ABS(CZ49-$F49)&lt;=1)*1,IF(AND(DC49,$F49+$G49&gt;=PrSettings!$M$8),(ABS(CZ49-$F49)+ABS(DA49-$G49)&lt;=1)*1,""))),"")</f>
        <v/>
      </c>
      <c r="DG49" s="273"/>
      <c r="DI49" s="238">
        <f t="shared" si="8"/>
        <v>21</v>
      </c>
      <c r="DJ49" s="239" t="str">
        <f t="shared" si="708"/>
        <v>IR Iran</v>
      </c>
      <c r="DK49" s="240">
        <f t="shared" si="50"/>
        <v>85</v>
      </c>
      <c r="DL49" s="239" t="str">
        <f t="shared" si="709"/>
        <v>New Zealand</v>
      </c>
      <c r="DM49" s="275"/>
      <c r="DN49" s="275"/>
      <c r="DO49" s="271"/>
      <c r="DP49" s="240" t="str">
        <f t="shared" si="710"/>
        <v/>
      </c>
      <c r="DQ49" s="240" t="str">
        <f>IF((DP49&lt;&gt;""),IF(OR($F49&lt;&gt;$G49,PrSettings!$M$4="●"),(($F49-$G49)=(DM49-DN49))*1,0),"")</f>
        <v/>
      </c>
      <c r="DR49" s="240" t="str">
        <f t="shared" si="711"/>
        <v/>
      </c>
      <c r="DS49" s="240" t="str">
        <f>IF(DP49&lt;&gt;"",IF(ABS($F49-$G49)&gt;=PrSettings!$M$7,(ABS($F49-$G49-DM49+DN49)&lt;=1)*1,IF(AND(DP49,$F49=$G49,$F49&gt;=PrSettings!$M$6),(ABS(DM49-$F49)&lt;=1)*1,IF(AND(DP49,$F49+$G49&gt;=PrSettings!$M$8),(ABS(DM49-$F49)+ABS(DN49-$G49)&lt;=1)*1,""))),"")</f>
        <v/>
      </c>
      <c r="DT49" s="273"/>
      <c r="DV49" s="238">
        <f t="shared" si="9"/>
        <v>21</v>
      </c>
      <c r="DW49" s="239" t="str">
        <f t="shared" si="712"/>
        <v>IR Iran</v>
      </c>
      <c r="DX49" s="240">
        <f t="shared" si="53"/>
        <v>85</v>
      </c>
      <c r="DY49" s="239" t="str">
        <f t="shared" si="713"/>
        <v>New Zealand</v>
      </c>
      <c r="DZ49" s="275"/>
      <c r="EA49" s="275"/>
      <c r="EB49" s="271"/>
      <c r="EC49" s="240" t="str">
        <f t="shared" si="714"/>
        <v/>
      </c>
      <c r="ED49" s="240" t="str">
        <f>IF((EC49&lt;&gt;""),IF(OR($F49&lt;&gt;$G49,PrSettings!$M$4="●"),(($F49-$G49)=(DZ49-EA49))*1,0),"")</f>
        <v/>
      </c>
      <c r="EE49" s="240" t="str">
        <f t="shared" si="715"/>
        <v/>
      </c>
      <c r="EF49" s="240" t="str">
        <f>IF(EC49&lt;&gt;"",IF(ABS($F49-$G49)&gt;=PrSettings!$M$7,(ABS($F49-$G49-DZ49+EA49)&lt;=1)*1,IF(AND(EC49,$F49=$G49,$F49&gt;=PrSettings!$M$6),(ABS(DZ49-$F49)&lt;=1)*1,IF(AND(EC49,$F49+$G49&gt;=PrSettings!$M$8),(ABS(DZ49-$F49)+ABS(EA49-$G49)&lt;=1)*1,""))),"")</f>
        <v/>
      </c>
      <c r="EG49" s="273"/>
      <c r="EI49" s="238">
        <f t="shared" si="10"/>
        <v>21</v>
      </c>
      <c r="EJ49" s="239" t="str">
        <f t="shared" si="716"/>
        <v>IR Iran</v>
      </c>
      <c r="EK49" s="240">
        <f t="shared" si="56"/>
        <v>85</v>
      </c>
      <c r="EL49" s="239" t="str">
        <f t="shared" si="717"/>
        <v>New Zealand</v>
      </c>
      <c r="EM49" s="275"/>
      <c r="EN49" s="275"/>
      <c r="EO49" s="271"/>
      <c r="EP49" s="240" t="str">
        <f t="shared" si="718"/>
        <v/>
      </c>
      <c r="EQ49" s="240" t="str">
        <f>IF((EP49&lt;&gt;""),IF(OR($F49&lt;&gt;$G49,PrSettings!$M$4="●"),(($F49-$G49)=(EM49-EN49))*1,0),"")</f>
        <v/>
      </c>
      <c r="ER49" s="240" t="str">
        <f t="shared" si="719"/>
        <v/>
      </c>
      <c r="ES49" s="240" t="str">
        <f>IF(EP49&lt;&gt;"",IF(ABS($F49-$G49)&gt;=PrSettings!$M$7,(ABS($F49-$G49-EM49+EN49)&lt;=1)*1,IF(AND(EP49,$F49=$G49,$F49&gt;=PrSettings!$M$6),(ABS(EM49-$F49)&lt;=1)*1,IF(AND(EP49,$F49+$G49&gt;=PrSettings!$M$8),(ABS(EM49-$F49)+ABS(EN49-$G49)&lt;=1)*1,""))),"")</f>
        <v/>
      </c>
      <c r="ET49" s="273"/>
      <c r="EV49" s="238">
        <f t="shared" si="11"/>
        <v>21</v>
      </c>
      <c r="EW49" s="239" t="str">
        <f t="shared" si="720"/>
        <v>IR Iran</v>
      </c>
      <c r="EX49" s="240">
        <f t="shared" si="59"/>
        <v>85</v>
      </c>
      <c r="EY49" s="239" t="str">
        <f t="shared" si="721"/>
        <v>New Zealand</v>
      </c>
      <c r="EZ49" s="275"/>
      <c r="FA49" s="275"/>
      <c r="FB49" s="271"/>
      <c r="FC49" s="240" t="str">
        <f t="shared" si="722"/>
        <v/>
      </c>
      <c r="FD49" s="240" t="str">
        <f>IF((FC49&lt;&gt;""),IF(OR($F49&lt;&gt;$G49,PrSettings!$M$4="●"),(($F49-$G49)=(EZ49-FA49))*1,0),"")</f>
        <v/>
      </c>
      <c r="FE49" s="240" t="str">
        <f t="shared" si="723"/>
        <v/>
      </c>
      <c r="FF49" s="240" t="str">
        <f>IF(FC49&lt;&gt;"",IF(ABS($F49-$G49)&gt;=PrSettings!$M$7,(ABS($F49-$G49-EZ49+FA49)&lt;=1)*1,IF(AND(FC49,$F49=$G49,$F49&gt;=PrSettings!$M$6),(ABS(EZ49-$F49)&lt;=1)*1,IF(AND(FC49,$F49+$G49&gt;=PrSettings!$M$8),(ABS(EZ49-$F49)+ABS(FA49-$G49)&lt;=1)*1,""))),"")</f>
        <v/>
      </c>
      <c r="FG49" s="273"/>
      <c r="FI49" s="238">
        <f t="shared" si="12"/>
        <v>21</v>
      </c>
      <c r="FJ49" s="239" t="str">
        <f t="shared" si="724"/>
        <v>IR Iran</v>
      </c>
      <c r="FK49" s="240">
        <f t="shared" si="62"/>
        <v>85</v>
      </c>
      <c r="FL49" s="239" t="str">
        <f t="shared" si="725"/>
        <v>New Zealand</v>
      </c>
      <c r="FM49" s="275"/>
      <c r="FN49" s="275"/>
      <c r="FO49" s="271"/>
      <c r="FP49" s="240" t="str">
        <f t="shared" si="726"/>
        <v/>
      </c>
      <c r="FQ49" s="240" t="str">
        <f>IF((FP49&lt;&gt;""),IF(OR($F49&lt;&gt;$G49,PrSettings!$M$4="●"),(($F49-$G49)=(FM49-FN49))*1,0),"")</f>
        <v/>
      </c>
      <c r="FR49" s="240" t="str">
        <f t="shared" si="727"/>
        <v/>
      </c>
      <c r="FS49" s="240" t="str">
        <f>IF(FP49&lt;&gt;"",IF(ABS($F49-$G49)&gt;=PrSettings!$M$7,(ABS($F49-$G49-FM49+FN49)&lt;=1)*1,IF(AND(FP49,$F49=$G49,$F49&gt;=PrSettings!$M$6),(ABS(FM49-$F49)&lt;=1)*1,IF(AND(FP49,$F49+$G49&gt;=PrSettings!$M$8),(ABS(FM49-$F49)+ABS(FN49-$G49)&lt;=1)*1,""))),"")</f>
        <v/>
      </c>
      <c r="FT49" s="273"/>
      <c r="FV49" s="238">
        <f t="shared" si="13"/>
        <v>21</v>
      </c>
      <c r="FW49" s="239" t="str">
        <f t="shared" si="728"/>
        <v>IR Iran</v>
      </c>
      <c r="FX49" s="240">
        <f t="shared" si="65"/>
        <v>85</v>
      </c>
      <c r="FY49" s="239" t="str">
        <f t="shared" si="729"/>
        <v>New Zealand</v>
      </c>
      <c r="FZ49" s="275"/>
      <c r="GA49" s="275"/>
      <c r="GB49" s="271"/>
      <c r="GC49" s="240" t="str">
        <f t="shared" si="730"/>
        <v/>
      </c>
      <c r="GD49" s="240" t="str">
        <f>IF((GC49&lt;&gt;""),IF(OR($F49&lt;&gt;$G49,PrSettings!$M$4="●"),(($F49-$G49)=(FZ49-GA49))*1,0),"")</f>
        <v/>
      </c>
      <c r="GE49" s="240" t="str">
        <f t="shared" si="731"/>
        <v/>
      </c>
      <c r="GF49" s="240" t="str">
        <f>IF(GC49&lt;&gt;"",IF(ABS($F49-$G49)&gt;=PrSettings!$M$7,(ABS($F49-$G49-FZ49+GA49)&lt;=1)*1,IF(AND(GC49,$F49=$G49,$F49&gt;=PrSettings!$M$6),(ABS(FZ49-$F49)&lt;=1)*1,IF(AND(GC49,$F49+$G49&gt;=PrSettings!$M$8),(ABS(FZ49-$F49)+ABS(GA49-$G49)&lt;=1)*1,""))),"")</f>
        <v/>
      </c>
      <c r="GG49" s="273"/>
      <c r="GI49" s="238">
        <f t="shared" si="14"/>
        <v>21</v>
      </c>
      <c r="GJ49" s="239" t="str">
        <f t="shared" si="732"/>
        <v>IR Iran</v>
      </c>
      <c r="GK49" s="240">
        <f t="shared" si="68"/>
        <v>85</v>
      </c>
      <c r="GL49" s="239" t="str">
        <f t="shared" si="733"/>
        <v>New Zealand</v>
      </c>
      <c r="GM49" s="275"/>
      <c r="GN49" s="275"/>
      <c r="GO49" s="271"/>
      <c r="GP49" s="240" t="str">
        <f t="shared" si="734"/>
        <v/>
      </c>
      <c r="GQ49" s="240" t="str">
        <f>IF((GP49&lt;&gt;""),IF(OR($F49&lt;&gt;$G49,PrSettings!$M$4="●"),(($F49-$G49)=(GM49-GN49))*1,0),"")</f>
        <v/>
      </c>
      <c r="GR49" s="240" t="str">
        <f t="shared" si="735"/>
        <v/>
      </c>
      <c r="GS49" s="240" t="str">
        <f>IF(GP49&lt;&gt;"",IF(ABS($F49-$G49)&gt;=PrSettings!$M$7,(ABS($F49-$G49-GM49+GN49)&lt;=1)*1,IF(AND(GP49,$F49=$G49,$F49&gt;=PrSettings!$M$6),(ABS(GM49-$F49)&lt;=1)*1,IF(AND(GP49,$F49+$G49&gt;=PrSettings!$M$8),(ABS(GM49-$F49)+ABS(GN49-$G49)&lt;=1)*1,""))),"")</f>
        <v/>
      </c>
      <c r="GT49" s="273"/>
      <c r="GV49" s="238">
        <f t="shared" si="15"/>
        <v>21</v>
      </c>
      <c r="GW49" s="239" t="str">
        <f t="shared" si="736"/>
        <v>IR Iran</v>
      </c>
      <c r="GX49" s="240">
        <f t="shared" si="71"/>
        <v>85</v>
      </c>
      <c r="GY49" s="239" t="str">
        <f t="shared" si="737"/>
        <v>New Zealand</v>
      </c>
      <c r="GZ49" s="275"/>
      <c r="HA49" s="275"/>
      <c r="HB49" s="271"/>
      <c r="HC49" s="240" t="str">
        <f t="shared" si="738"/>
        <v/>
      </c>
      <c r="HD49" s="240" t="str">
        <f>IF((HC49&lt;&gt;""),IF(OR($F49&lt;&gt;$G49,PrSettings!$M$4="●"),(($F49-$G49)=(GZ49-HA49))*1,0),"")</f>
        <v/>
      </c>
      <c r="HE49" s="240" t="str">
        <f t="shared" si="739"/>
        <v/>
      </c>
      <c r="HF49" s="240" t="str">
        <f>IF(HC49&lt;&gt;"",IF(ABS($F49-$G49)&gt;=PrSettings!$M$7,(ABS($F49-$G49-GZ49+HA49)&lt;=1)*1,IF(AND(HC49,$F49=$G49,$F49&gt;=PrSettings!$M$6),(ABS(GZ49-$F49)&lt;=1)*1,IF(AND(HC49,$F49+$G49&gt;=PrSettings!$M$8),(ABS(GZ49-$F49)+ABS(HA49-$G49)&lt;=1)*1,""))),"")</f>
        <v/>
      </c>
      <c r="HG49" s="273"/>
      <c r="HI49" s="238">
        <f t="shared" si="16"/>
        <v>21</v>
      </c>
      <c r="HJ49" s="239" t="str">
        <f t="shared" si="740"/>
        <v>IR Iran</v>
      </c>
      <c r="HK49" s="240">
        <f t="shared" si="74"/>
        <v>85</v>
      </c>
      <c r="HL49" s="239" t="str">
        <f t="shared" si="741"/>
        <v>New Zealand</v>
      </c>
      <c r="HM49" s="275"/>
      <c r="HN49" s="275"/>
      <c r="HO49" s="271"/>
      <c r="HP49" s="240" t="str">
        <f t="shared" si="742"/>
        <v/>
      </c>
      <c r="HQ49" s="240" t="str">
        <f>IF((HP49&lt;&gt;""),IF(OR($F49&lt;&gt;$G49,PrSettings!$M$4="●"),(($F49-$G49)=(HM49-HN49))*1,0),"")</f>
        <v/>
      </c>
      <c r="HR49" s="240" t="str">
        <f t="shared" si="743"/>
        <v/>
      </c>
      <c r="HS49" s="240" t="str">
        <f>IF(HP49&lt;&gt;"",IF(ABS($F49-$G49)&gt;=PrSettings!$M$7,(ABS($F49-$G49-HM49+HN49)&lt;=1)*1,IF(AND(HP49,$F49=$G49,$F49&gt;=PrSettings!$M$6),(ABS(HM49-$F49)&lt;=1)*1,IF(AND(HP49,$F49+$G49&gt;=PrSettings!$M$8),(ABS(HM49-$F49)+ABS(HN49-$G49)&lt;=1)*1,""))),"")</f>
        <v/>
      </c>
      <c r="HT49" s="273"/>
      <c r="HV49" s="238">
        <f t="shared" si="17"/>
        <v>21</v>
      </c>
      <c r="HW49" s="239" t="str">
        <f t="shared" si="744"/>
        <v>IR Iran</v>
      </c>
      <c r="HX49" s="240">
        <f t="shared" si="77"/>
        <v>85</v>
      </c>
      <c r="HY49" s="239" t="str">
        <f t="shared" si="745"/>
        <v>New Zealand</v>
      </c>
      <c r="HZ49" s="275"/>
      <c r="IA49" s="275"/>
      <c r="IB49" s="271"/>
      <c r="IC49" s="240" t="str">
        <f t="shared" si="746"/>
        <v/>
      </c>
      <c r="ID49" s="240" t="str">
        <f>IF((IC49&lt;&gt;""),IF(OR($F49&lt;&gt;$G49,PrSettings!$M$4="●"),(($F49-$G49)=(HZ49-IA49))*1,0),"")</f>
        <v/>
      </c>
      <c r="IE49" s="240" t="str">
        <f t="shared" si="747"/>
        <v/>
      </c>
      <c r="IF49" s="240" t="str">
        <f>IF(IC49&lt;&gt;"",IF(ABS($F49-$G49)&gt;=PrSettings!$M$7,(ABS($F49-$G49-HZ49+IA49)&lt;=1)*1,IF(AND(IC49,$F49=$G49,$F49&gt;=PrSettings!$M$6),(ABS(HZ49-$F49)&lt;=1)*1,IF(AND(IC49,$F49+$G49&gt;=PrSettings!$M$8),(ABS(HZ49-$F49)+ABS(IA49-$G49)&lt;=1)*1,""))),"")</f>
        <v/>
      </c>
      <c r="IG49" s="273"/>
      <c r="II49" s="238">
        <f t="shared" si="18"/>
        <v>21</v>
      </c>
      <c r="IJ49" s="239" t="str">
        <f t="shared" si="748"/>
        <v>IR Iran</v>
      </c>
      <c r="IK49" s="240">
        <f t="shared" si="80"/>
        <v>85</v>
      </c>
      <c r="IL49" s="239" t="str">
        <f t="shared" si="749"/>
        <v>New Zealand</v>
      </c>
      <c r="IM49" s="275"/>
      <c r="IN49" s="275"/>
      <c r="IO49" s="271"/>
      <c r="IP49" s="240" t="str">
        <f t="shared" si="750"/>
        <v/>
      </c>
      <c r="IQ49" s="240" t="str">
        <f>IF((IP49&lt;&gt;""),IF(OR($F49&lt;&gt;$G49,PrSettings!$M$4="●"),(($F49-$G49)=(IM49-IN49))*1,0),"")</f>
        <v/>
      </c>
      <c r="IR49" s="240" t="str">
        <f t="shared" si="751"/>
        <v/>
      </c>
      <c r="IS49" s="240" t="str">
        <f>IF(IP49&lt;&gt;"",IF(ABS($F49-$G49)&gt;=PrSettings!$M$7,(ABS($F49-$G49-IM49+IN49)&lt;=1)*1,IF(AND(IP49,$F49=$G49,$F49&gt;=PrSettings!$M$6),(ABS(IM49-$F49)&lt;=1)*1,IF(AND(IP49,$F49+$G49&gt;=PrSettings!$M$8),(ABS(IM49-$F49)+ABS(IN49-$G49)&lt;=1)*1,""))),"")</f>
        <v/>
      </c>
      <c r="IT49" s="273"/>
      <c r="IV49" s="238">
        <f t="shared" si="19"/>
        <v>21</v>
      </c>
      <c r="IW49" s="239" t="str">
        <f t="shared" si="752"/>
        <v>IR Iran</v>
      </c>
      <c r="IX49" s="240">
        <f t="shared" si="83"/>
        <v>85</v>
      </c>
      <c r="IY49" s="239" t="str">
        <f t="shared" si="753"/>
        <v>New Zealand</v>
      </c>
      <c r="IZ49" s="275"/>
      <c r="JA49" s="275"/>
      <c r="JB49" s="271"/>
      <c r="JC49" s="240" t="str">
        <f t="shared" si="754"/>
        <v/>
      </c>
      <c r="JD49" s="240" t="str">
        <f>IF((JC49&lt;&gt;""),IF(OR($F49&lt;&gt;$G49,PrSettings!$M$4="●"),(($F49-$G49)=(IZ49-JA49))*1,0),"")</f>
        <v/>
      </c>
      <c r="JE49" s="240" t="str">
        <f t="shared" si="755"/>
        <v/>
      </c>
      <c r="JF49" s="240" t="str">
        <f>IF(JC49&lt;&gt;"",IF(ABS($F49-$G49)&gt;=PrSettings!$M$7,(ABS($F49-$G49-IZ49+JA49)&lt;=1)*1,IF(AND(JC49,$F49=$G49,$F49&gt;=PrSettings!$M$6),(ABS(IZ49-$F49)&lt;=1)*1,IF(AND(JC49,$F49+$G49&gt;=PrSettings!$M$8),(ABS(IZ49-$F49)+ABS(JA49-$G49)&lt;=1)*1,""))),"")</f>
        <v/>
      </c>
      <c r="JG49" s="273"/>
      <c r="JI49" s="238">
        <f t="shared" si="20"/>
        <v>21</v>
      </c>
      <c r="JJ49" s="239" t="str">
        <f t="shared" si="756"/>
        <v>IR Iran</v>
      </c>
      <c r="JK49" s="240">
        <f t="shared" si="86"/>
        <v>85</v>
      </c>
      <c r="JL49" s="239" t="str">
        <f t="shared" si="757"/>
        <v>New Zealand</v>
      </c>
      <c r="JM49" s="275"/>
      <c r="JN49" s="275"/>
      <c r="JO49" s="271"/>
      <c r="JP49" s="240" t="str">
        <f t="shared" si="758"/>
        <v/>
      </c>
      <c r="JQ49" s="240" t="str">
        <f>IF((JP49&lt;&gt;""),IF(OR($F49&lt;&gt;$G49,PrSettings!$M$4="●"),(($F49-$G49)=(JM49-JN49))*1,0),"")</f>
        <v/>
      </c>
      <c r="JR49" s="240" t="str">
        <f t="shared" si="759"/>
        <v/>
      </c>
      <c r="JS49" s="240" t="str">
        <f>IF(JP49&lt;&gt;"",IF(ABS($F49-$G49)&gt;=PrSettings!$M$7,(ABS($F49-$G49-JM49+JN49)&lt;=1)*1,IF(AND(JP49,$F49=$G49,$F49&gt;=PrSettings!$M$6),(ABS(JM49-$F49)&lt;=1)*1,IF(AND(JP49,$F49+$G49&gt;=PrSettings!$M$8),(ABS(JM49-$F49)+ABS(JN49-$G49)&lt;=1)*1,""))),"")</f>
        <v/>
      </c>
      <c r="JT49" s="273"/>
      <c r="JV49" s="238">
        <f t="shared" si="21"/>
        <v>21</v>
      </c>
      <c r="JW49" s="239" t="str">
        <f t="shared" si="760"/>
        <v>IR Iran</v>
      </c>
      <c r="JX49" s="240">
        <f t="shared" si="89"/>
        <v>85</v>
      </c>
      <c r="JY49" s="239" t="str">
        <f t="shared" si="761"/>
        <v>New Zealand</v>
      </c>
      <c r="JZ49" s="275"/>
      <c r="KA49" s="275"/>
      <c r="KB49" s="271"/>
      <c r="KC49" s="240" t="str">
        <f t="shared" si="762"/>
        <v/>
      </c>
      <c r="KD49" s="240" t="str">
        <f>IF((KC49&lt;&gt;""),IF(OR($F49&lt;&gt;$G49,PrSettings!$M$4="●"),(($F49-$G49)=(JZ49-KA49))*1,0),"")</f>
        <v/>
      </c>
      <c r="KE49" s="240" t="str">
        <f t="shared" si="763"/>
        <v/>
      </c>
      <c r="KF49" s="240" t="str">
        <f>IF(KC49&lt;&gt;"",IF(ABS($F49-$G49)&gt;=PrSettings!$M$7,(ABS($F49-$G49-JZ49+KA49)&lt;=1)*1,IF(AND(KC49,$F49=$G49,$F49&gt;=PrSettings!$M$6),(ABS(JZ49-$F49)&lt;=1)*1,IF(AND(KC49,$F49+$G49&gt;=PrSettings!$M$8),(ABS(JZ49-$F49)+ABS(KA49-$G49)&lt;=1)*1,""))),"")</f>
        <v/>
      </c>
      <c r="KG49" s="273"/>
      <c r="KI49" s="238">
        <f t="shared" si="22"/>
        <v>21</v>
      </c>
      <c r="KJ49" s="239" t="str">
        <f t="shared" si="764"/>
        <v>IR Iran</v>
      </c>
      <c r="KK49" s="240">
        <f t="shared" si="92"/>
        <v>85</v>
      </c>
      <c r="KL49" s="239" t="str">
        <f t="shared" si="765"/>
        <v>New Zealand</v>
      </c>
      <c r="KM49" s="275"/>
      <c r="KN49" s="275"/>
      <c r="KO49" s="271"/>
      <c r="KP49" s="240" t="str">
        <f t="shared" si="766"/>
        <v/>
      </c>
      <c r="KQ49" s="240" t="str">
        <f>IF((KP49&lt;&gt;""),IF(OR($F49&lt;&gt;$G49,PrSettings!$M$4="●"),(($F49-$G49)=(KM49-KN49))*1,0),"")</f>
        <v/>
      </c>
      <c r="KR49" s="240" t="str">
        <f t="shared" si="767"/>
        <v/>
      </c>
      <c r="KS49" s="240" t="str">
        <f>IF(KP49&lt;&gt;"",IF(ABS($F49-$G49)&gt;=PrSettings!$M$7,(ABS($F49-$G49-KM49+KN49)&lt;=1)*1,IF(AND(KP49,$F49=$G49,$F49&gt;=PrSettings!$M$6),(ABS(KM49-$F49)&lt;=1)*1,IF(AND(KP49,$F49+$G49&gt;=PrSettings!$M$8),(ABS(KM49-$F49)+ABS(KN49-$G49)&lt;=1)*1,""))),"")</f>
        <v/>
      </c>
      <c r="KT49" s="273"/>
      <c r="KV49" s="238">
        <f t="shared" si="23"/>
        <v>21</v>
      </c>
      <c r="KW49" s="239" t="str">
        <f t="shared" si="768"/>
        <v>IR Iran</v>
      </c>
      <c r="KX49" s="240">
        <f t="shared" si="95"/>
        <v>85</v>
      </c>
      <c r="KY49" s="239" t="str">
        <f t="shared" si="769"/>
        <v>New Zealand</v>
      </c>
      <c r="KZ49" s="275"/>
      <c r="LA49" s="275"/>
      <c r="LB49" s="271"/>
      <c r="LC49" s="240" t="str">
        <f t="shared" si="770"/>
        <v/>
      </c>
      <c r="LD49" s="240" t="str">
        <f>IF((LC49&lt;&gt;""),IF(OR($F49&lt;&gt;$G49,PrSettings!$M$4="●"),(($F49-$G49)=(KZ49-LA49))*1,0),"")</f>
        <v/>
      </c>
      <c r="LE49" s="240" t="str">
        <f t="shared" si="771"/>
        <v/>
      </c>
      <c r="LF49" s="240" t="str">
        <f>IF(LC49&lt;&gt;"",IF(ABS($F49-$G49)&gt;=PrSettings!$M$7,(ABS($F49-$G49-KZ49+LA49)&lt;=1)*1,IF(AND(LC49,$F49=$G49,$F49&gt;=PrSettings!$M$6),(ABS(KZ49-$F49)&lt;=1)*1,IF(AND(LC49,$F49+$G49&gt;=PrSettings!$M$8),(ABS(KZ49-$F49)+ABS(LA49-$G49)&lt;=1)*1,""))),"")</f>
        <v/>
      </c>
      <c r="LG49" s="273"/>
      <c r="LI49" s="238">
        <f t="shared" si="24"/>
        <v>21</v>
      </c>
      <c r="LJ49" s="239" t="str">
        <f t="shared" si="772"/>
        <v>IR Iran</v>
      </c>
      <c r="LK49" s="240">
        <f t="shared" si="98"/>
        <v>85</v>
      </c>
      <c r="LL49" s="239" t="str">
        <f t="shared" si="773"/>
        <v>New Zealand</v>
      </c>
      <c r="LM49" s="275"/>
      <c r="LN49" s="275"/>
      <c r="LO49" s="271"/>
      <c r="LP49" s="240" t="str">
        <f t="shared" si="774"/>
        <v/>
      </c>
      <c r="LQ49" s="240" t="str">
        <f>IF((LP49&lt;&gt;""),IF(OR($F49&lt;&gt;$G49,PrSettings!$M$4="●"),(($F49-$G49)=(LM49-LN49))*1,0),"")</f>
        <v/>
      </c>
      <c r="LR49" s="240" t="str">
        <f t="shared" si="775"/>
        <v/>
      </c>
      <c r="LS49" s="240" t="str">
        <f>IF(LP49&lt;&gt;"",IF(ABS($F49-$G49)&gt;=PrSettings!$M$7,(ABS($F49-$G49-LM49+LN49)&lt;=1)*1,IF(AND(LP49,$F49=$G49,$F49&gt;=PrSettings!$M$6),(ABS(LM49-$F49)&lt;=1)*1,IF(AND(LP49,$F49+$G49&gt;=PrSettings!$M$8),(ABS(LM49-$F49)+ABS(LN49-$G49)&lt;=1)*1,""))),"")</f>
        <v/>
      </c>
      <c r="LT49" s="273"/>
      <c r="LV49" s="238">
        <f t="shared" si="25"/>
        <v>21</v>
      </c>
      <c r="LW49" s="239" t="str">
        <f t="shared" si="776"/>
        <v>IR Iran</v>
      </c>
      <c r="LX49" s="240">
        <f t="shared" si="101"/>
        <v>85</v>
      </c>
      <c r="LY49" s="239" t="str">
        <f t="shared" si="777"/>
        <v>New Zealand</v>
      </c>
      <c r="LZ49" s="275"/>
      <c r="MA49" s="275"/>
      <c r="MB49" s="271"/>
      <c r="MC49" s="240" t="str">
        <f t="shared" si="778"/>
        <v/>
      </c>
      <c r="MD49" s="240" t="str">
        <f>IF((MC49&lt;&gt;""),IF(OR($F49&lt;&gt;$G49,PrSettings!$M$4="●"),(($F49-$G49)=(LZ49-MA49))*1,0),"")</f>
        <v/>
      </c>
      <c r="ME49" s="240" t="str">
        <f t="shared" si="779"/>
        <v/>
      </c>
      <c r="MF49" s="240" t="str">
        <f>IF(MC49&lt;&gt;"",IF(ABS($F49-$G49)&gt;=PrSettings!$M$7,(ABS($F49-$G49-LZ49+MA49)&lt;=1)*1,IF(AND(MC49,$F49=$G49,$F49&gt;=PrSettings!$M$6),(ABS(LZ49-$F49)&lt;=1)*1,IF(AND(MC49,$F49+$G49&gt;=PrSettings!$M$8),(ABS(LZ49-$F49)+ABS(MA49-$G49)&lt;=1)*1,""))),"")</f>
        <v/>
      </c>
      <c r="MG49" s="273"/>
    </row>
    <row r="50" spans="2:345" x14ac:dyDescent="0.25">
      <c r="B50" s="238">
        <f>INDEX(Groups!$C$7:$C$65,MATCH(C50,Groups!$D$7:$D$65,0))</f>
        <v>9</v>
      </c>
      <c r="C50" s="239" t="str">
        <f>CalcG!$P$24</f>
        <v>Belgium</v>
      </c>
      <c r="D50" s="240">
        <f>INDEX(Groups!$C$7:$C$65,MATCH(E50,Groups!$D$7:$D$65,0))</f>
        <v>21</v>
      </c>
      <c r="E50" s="239" t="str">
        <f>CalcG!$Q$24</f>
        <v>IR Iran</v>
      </c>
      <c r="F50" s="241" t="str">
        <f>CalcG!$R$24</f>
        <v/>
      </c>
      <c r="G50" s="242" t="str">
        <f>CalcG!$S$24</f>
        <v/>
      </c>
      <c r="I50" s="238">
        <f t="shared" si="0"/>
        <v>9</v>
      </c>
      <c r="J50" s="239" t="str">
        <f t="shared" si="676"/>
        <v>Belgium</v>
      </c>
      <c r="K50" s="240">
        <f t="shared" si="26"/>
        <v>21</v>
      </c>
      <c r="L50" s="239" t="str">
        <f t="shared" si="677"/>
        <v>IR Iran</v>
      </c>
      <c r="M50" s="275"/>
      <c r="N50" s="275"/>
      <c r="O50" s="271"/>
      <c r="P50" s="240" t="str">
        <f t="shared" si="678"/>
        <v/>
      </c>
      <c r="Q50" s="240" t="str">
        <f>IF((P50&lt;&gt;""),IF(OR($F50&lt;&gt;$G50,PrSettings!$M$4="●"),(($F50-$G50)=(M50-N50))*1,0),"")</f>
        <v/>
      </c>
      <c r="R50" s="240" t="str">
        <f t="shared" si="679"/>
        <v/>
      </c>
      <c r="S50" s="240" t="str">
        <f>IF(P50&lt;&gt;"",IF(ABS($F50-$G50)&gt;=PrSettings!$M$7,(ABS($F50-$G50-M50+N50)&lt;=1)*1,IF(AND(P50,$F50=$G50,$F50&gt;=PrSettings!$M$6),(ABS(M50-$F50)&lt;=1)*1,IF(AND(P50,$F50+$G50&gt;=PrSettings!$M$8),(ABS(M50-$F50)+ABS(N50-$G50)&lt;=1)*1,""))),"")</f>
        <v/>
      </c>
      <c r="T50" s="273"/>
      <c r="V50" s="238">
        <f t="shared" si="1"/>
        <v>9</v>
      </c>
      <c r="W50" s="239" t="str">
        <f t="shared" si="680"/>
        <v>Belgium</v>
      </c>
      <c r="X50" s="240">
        <f t="shared" si="29"/>
        <v>21</v>
      </c>
      <c r="Y50" s="239" t="str">
        <f t="shared" si="681"/>
        <v>IR Iran</v>
      </c>
      <c r="Z50" s="275"/>
      <c r="AA50" s="275"/>
      <c r="AB50" s="271"/>
      <c r="AC50" s="240" t="str">
        <f t="shared" si="682"/>
        <v/>
      </c>
      <c r="AD50" s="240" t="str">
        <f>IF((AC50&lt;&gt;""),IF(OR($F50&lt;&gt;$G50,PrSettings!$M$4="●"),(($F50-$G50)=(Z50-AA50))*1,0),"")</f>
        <v/>
      </c>
      <c r="AE50" s="240" t="str">
        <f t="shared" si="683"/>
        <v/>
      </c>
      <c r="AF50" s="240" t="str">
        <f>IF(AC50&lt;&gt;"",IF(ABS($F50-$G50)&gt;=PrSettings!$M$7,(ABS($F50-$G50-Z50+AA50)&lt;=1)*1,IF(AND(AC50,$F50=$G50,$F50&gt;=PrSettings!$M$6),(ABS(Z50-$F50)&lt;=1)*1,IF(AND(AC50,$F50+$G50&gt;=PrSettings!$M$8),(ABS(Z50-$F50)+ABS(AA50-$G50)&lt;=1)*1,""))),"")</f>
        <v/>
      </c>
      <c r="AG50" s="273"/>
      <c r="AI50" s="238">
        <f t="shared" si="2"/>
        <v>9</v>
      </c>
      <c r="AJ50" s="239" t="str">
        <f t="shared" si="684"/>
        <v>Belgium</v>
      </c>
      <c r="AK50" s="240">
        <f t="shared" si="32"/>
        <v>21</v>
      </c>
      <c r="AL50" s="239" t="str">
        <f t="shared" si="685"/>
        <v>IR Iran</v>
      </c>
      <c r="AM50" s="275"/>
      <c r="AN50" s="275"/>
      <c r="AO50" s="271"/>
      <c r="AP50" s="240" t="str">
        <f t="shared" si="686"/>
        <v/>
      </c>
      <c r="AQ50" s="240" t="str">
        <f>IF((AP50&lt;&gt;""),IF(OR($F50&lt;&gt;$G50,PrSettings!$M$4="●"),(($F50-$G50)=(AM50-AN50))*1,0),"")</f>
        <v/>
      </c>
      <c r="AR50" s="240" t="str">
        <f t="shared" si="687"/>
        <v/>
      </c>
      <c r="AS50" s="240" t="str">
        <f>IF(AP50&lt;&gt;"",IF(ABS($F50-$G50)&gt;=PrSettings!$M$7,(ABS($F50-$G50-AM50+AN50)&lt;=1)*1,IF(AND(AP50,$F50=$G50,$F50&gt;=PrSettings!$M$6),(ABS(AM50-$F50)&lt;=1)*1,IF(AND(AP50,$F50+$G50&gt;=PrSettings!$M$8),(ABS(AM50-$F50)+ABS(AN50-$G50)&lt;=1)*1,""))),"")</f>
        <v/>
      </c>
      <c r="AT50" s="273"/>
      <c r="AV50" s="238">
        <f t="shared" si="3"/>
        <v>9</v>
      </c>
      <c r="AW50" s="239" t="str">
        <f t="shared" si="688"/>
        <v>Belgium</v>
      </c>
      <c r="AX50" s="240">
        <f t="shared" si="35"/>
        <v>21</v>
      </c>
      <c r="AY50" s="239" t="str">
        <f t="shared" si="689"/>
        <v>IR Iran</v>
      </c>
      <c r="AZ50" s="275"/>
      <c r="BA50" s="275"/>
      <c r="BB50" s="271"/>
      <c r="BC50" s="240" t="str">
        <f t="shared" si="690"/>
        <v/>
      </c>
      <c r="BD50" s="240" t="str">
        <f>IF((BC50&lt;&gt;""),IF(OR($F50&lt;&gt;$G50,PrSettings!$M$4="●"),(($F50-$G50)=(AZ50-BA50))*1,0),"")</f>
        <v/>
      </c>
      <c r="BE50" s="240" t="str">
        <f t="shared" si="691"/>
        <v/>
      </c>
      <c r="BF50" s="240" t="str">
        <f>IF(BC50&lt;&gt;"",IF(ABS($F50-$G50)&gt;=PrSettings!$M$7,(ABS($F50-$G50-AZ50+BA50)&lt;=1)*1,IF(AND(BC50,$F50=$G50,$F50&gt;=PrSettings!$M$6),(ABS(AZ50-$F50)&lt;=1)*1,IF(AND(BC50,$F50+$G50&gt;=PrSettings!$M$8),(ABS(AZ50-$F50)+ABS(BA50-$G50)&lt;=1)*1,""))),"")</f>
        <v/>
      </c>
      <c r="BG50" s="273"/>
      <c r="BI50" s="238">
        <f t="shared" si="4"/>
        <v>9</v>
      </c>
      <c r="BJ50" s="239" t="str">
        <f t="shared" si="692"/>
        <v>Belgium</v>
      </c>
      <c r="BK50" s="240">
        <f t="shared" si="38"/>
        <v>21</v>
      </c>
      <c r="BL50" s="239" t="str">
        <f t="shared" si="693"/>
        <v>IR Iran</v>
      </c>
      <c r="BM50" s="275"/>
      <c r="BN50" s="275"/>
      <c r="BO50" s="271"/>
      <c r="BP50" s="240" t="str">
        <f t="shared" si="694"/>
        <v/>
      </c>
      <c r="BQ50" s="240" t="str">
        <f>IF((BP50&lt;&gt;""),IF(OR($F50&lt;&gt;$G50,PrSettings!$M$4="●"),(($F50-$G50)=(BM50-BN50))*1,0),"")</f>
        <v/>
      </c>
      <c r="BR50" s="240" t="str">
        <f t="shared" si="695"/>
        <v/>
      </c>
      <c r="BS50" s="240" t="str">
        <f>IF(BP50&lt;&gt;"",IF(ABS($F50-$G50)&gt;=PrSettings!$M$7,(ABS($F50-$G50-BM50+BN50)&lt;=1)*1,IF(AND(BP50,$F50=$G50,$F50&gt;=PrSettings!$M$6),(ABS(BM50-$F50)&lt;=1)*1,IF(AND(BP50,$F50+$G50&gt;=PrSettings!$M$8),(ABS(BM50-$F50)+ABS(BN50-$G50)&lt;=1)*1,""))),"")</f>
        <v/>
      </c>
      <c r="BT50" s="273"/>
      <c r="BV50" s="238">
        <f t="shared" si="5"/>
        <v>9</v>
      </c>
      <c r="BW50" s="239" t="str">
        <f t="shared" si="696"/>
        <v>Belgium</v>
      </c>
      <c r="BX50" s="240">
        <f t="shared" si="41"/>
        <v>21</v>
      </c>
      <c r="BY50" s="239" t="str">
        <f t="shared" si="697"/>
        <v>IR Iran</v>
      </c>
      <c r="BZ50" s="275"/>
      <c r="CA50" s="275"/>
      <c r="CB50" s="271"/>
      <c r="CC50" s="240" t="str">
        <f t="shared" si="698"/>
        <v/>
      </c>
      <c r="CD50" s="240" t="str">
        <f>IF((CC50&lt;&gt;""),IF(OR($F50&lt;&gt;$G50,PrSettings!$M$4="●"),(($F50-$G50)=(BZ50-CA50))*1,0),"")</f>
        <v/>
      </c>
      <c r="CE50" s="240" t="str">
        <f t="shared" si="699"/>
        <v/>
      </c>
      <c r="CF50" s="240" t="str">
        <f>IF(CC50&lt;&gt;"",IF(ABS($F50-$G50)&gt;=PrSettings!$M$7,(ABS($F50-$G50-BZ50+CA50)&lt;=1)*1,IF(AND(CC50,$F50=$G50,$F50&gt;=PrSettings!$M$6),(ABS(BZ50-$F50)&lt;=1)*1,IF(AND(CC50,$F50+$G50&gt;=PrSettings!$M$8),(ABS(BZ50-$F50)+ABS(CA50-$G50)&lt;=1)*1,""))),"")</f>
        <v/>
      </c>
      <c r="CG50" s="273"/>
      <c r="CI50" s="238">
        <f t="shared" si="6"/>
        <v>9</v>
      </c>
      <c r="CJ50" s="239" t="str">
        <f t="shared" si="700"/>
        <v>Belgium</v>
      </c>
      <c r="CK50" s="240">
        <f t="shared" si="44"/>
        <v>21</v>
      </c>
      <c r="CL50" s="239" t="str">
        <f t="shared" si="701"/>
        <v>IR Iran</v>
      </c>
      <c r="CM50" s="275"/>
      <c r="CN50" s="275"/>
      <c r="CO50" s="271"/>
      <c r="CP50" s="240" t="str">
        <f t="shared" si="702"/>
        <v/>
      </c>
      <c r="CQ50" s="240" t="str">
        <f>IF((CP50&lt;&gt;""),IF(OR($F50&lt;&gt;$G50,PrSettings!$M$4="●"),(($F50-$G50)=(CM50-CN50))*1,0),"")</f>
        <v/>
      </c>
      <c r="CR50" s="240" t="str">
        <f t="shared" si="703"/>
        <v/>
      </c>
      <c r="CS50" s="240" t="str">
        <f>IF(CP50&lt;&gt;"",IF(ABS($F50-$G50)&gt;=PrSettings!$M$7,(ABS($F50-$G50-CM50+CN50)&lt;=1)*1,IF(AND(CP50,$F50=$G50,$F50&gt;=PrSettings!$M$6),(ABS(CM50-$F50)&lt;=1)*1,IF(AND(CP50,$F50+$G50&gt;=PrSettings!$M$8),(ABS(CM50-$F50)+ABS(CN50-$G50)&lt;=1)*1,""))),"")</f>
        <v/>
      </c>
      <c r="CT50" s="273"/>
      <c r="CV50" s="238">
        <f t="shared" si="7"/>
        <v>9</v>
      </c>
      <c r="CW50" s="239" t="str">
        <f t="shared" si="704"/>
        <v>Belgium</v>
      </c>
      <c r="CX50" s="240">
        <f t="shared" si="47"/>
        <v>21</v>
      </c>
      <c r="CY50" s="239" t="str">
        <f t="shared" si="705"/>
        <v>IR Iran</v>
      </c>
      <c r="CZ50" s="275"/>
      <c r="DA50" s="275"/>
      <c r="DB50" s="271"/>
      <c r="DC50" s="240" t="str">
        <f t="shared" si="706"/>
        <v/>
      </c>
      <c r="DD50" s="240" t="str">
        <f>IF((DC50&lt;&gt;""),IF(OR($F50&lt;&gt;$G50,PrSettings!$M$4="●"),(($F50-$G50)=(CZ50-DA50))*1,0),"")</f>
        <v/>
      </c>
      <c r="DE50" s="240" t="str">
        <f t="shared" si="707"/>
        <v/>
      </c>
      <c r="DF50" s="240" t="str">
        <f>IF(DC50&lt;&gt;"",IF(ABS($F50-$G50)&gt;=PrSettings!$M$7,(ABS($F50-$G50-CZ50+DA50)&lt;=1)*1,IF(AND(DC50,$F50=$G50,$F50&gt;=PrSettings!$M$6),(ABS(CZ50-$F50)&lt;=1)*1,IF(AND(DC50,$F50+$G50&gt;=PrSettings!$M$8),(ABS(CZ50-$F50)+ABS(DA50-$G50)&lt;=1)*1,""))),"")</f>
        <v/>
      </c>
      <c r="DG50" s="273"/>
      <c r="DI50" s="238">
        <f t="shared" si="8"/>
        <v>9</v>
      </c>
      <c r="DJ50" s="239" t="str">
        <f t="shared" si="708"/>
        <v>Belgium</v>
      </c>
      <c r="DK50" s="240">
        <f t="shared" si="50"/>
        <v>21</v>
      </c>
      <c r="DL50" s="239" t="str">
        <f t="shared" si="709"/>
        <v>IR Iran</v>
      </c>
      <c r="DM50" s="275"/>
      <c r="DN50" s="275"/>
      <c r="DO50" s="271"/>
      <c r="DP50" s="240" t="str">
        <f t="shared" si="710"/>
        <v/>
      </c>
      <c r="DQ50" s="240" t="str">
        <f>IF((DP50&lt;&gt;""),IF(OR($F50&lt;&gt;$G50,PrSettings!$M$4="●"),(($F50-$G50)=(DM50-DN50))*1,0),"")</f>
        <v/>
      </c>
      <c r="DR50" s="240" t="str">
        <f t="shared" si="711"/>
        <v/>
      </c>
      <c r="DS50" s="240" t="str">
        <f>IF(DP50&lt;&gt;"",IF(ABS($F50-$G50)&gt;=PrSettings!$M$7,(ABS($F50-$G50-DM50+DN50)&lt;=1)*1,IF(AND(DP50,$F50=$G50,$F50&gt;=PrSettings!$M$6),(ABS(DM50-$F50)&lt;=1)*1,IF(AND(DP50,$F50+$G50&gt;=PrSettings!$M$8),(ABS(DM50-$F50)+ABS(DN50-$G50)&lt;=1)*1,""))),"")</f>
        <v/>
      </c>
      <c r="DT50" s="273"/>
      <c r="DV50" s="238">
        <f t="shared" si="9"/>
        <v>9</v>
      </c>
      <c r="DW50" s="239" t="str">
        <f t="shared" si="712"/>
        <v>Belgium</v>
      </c>
      <c r="DX50" s="240">
        <f t="shared" si="53"/>
        <v>21</v>
      </c>
      <c r="DY50" s="239" t="str">
        <f t="shared" si="713"/>
        <v>IR Iran</v>
      </c>
      <c r="DZ50" s="275"/>
      <c r="EA50" s="275"/>
      <c r="EB50" s="271"/>
      <c r="EC50" s="240" t="str">
        <f t="shared" si="714"/>
        <v/>
      </c>
      <c r="ED50" s="240" t="str">
        <f>IF((EC50&lt;&gt;""),IF(OR($F50&lt;&gt;$G50,PrSettings!$M$4="●"),(($F50-$G50)=(DZ50-EA50))*1,0),"")</f>
        <v/>
      </c>
      <c r="EE50" s="240" t="str">
        <f t="shared" si="715"/>
        <v/>
      </c>
      <c r="EF50" s="240" t="str">
        <f>IF(EC50&lt;&gt;"",IF(ABS($F50-$G50)&gt;=PrSettings!$M$7,(ABS($F50-$G50-DZ50+EA50)&lt;=1)*1,IF(AND(EC50,$F50=$G50,$F50&gt;=PrSettings!$M$6),(ABS(DZ50-$F50)&lt;=1)*1,IF(AND(EC50,$F50+$G50&gt;=PrSettings!$M$8),(ABS(DZ50-$F50)+ABS(EA50-$G50)&lt;=1)*1,""))),"")</f>
        <v/>
      </c>
      <c r="EG50" s="273"/>
      <c r="EI50" s="238">
        <f t="shared" si="10"/>
        <v>9</v>
      </c>
      <c r="EJ50" s="239" t="str">
        <f t="shared" si="716"/>
        <v>Belgium</v>
      </c>
      <c r="EK50" s="240">
        <f t="shared" si="56"/>
        <v>21</v>
      </c>
      <c r="EL50" s="239" t="str">
        <f t="shared" si="717"/>
        <v>IR Iran</v>
      </c>
      <c r="EM50" s="275"/>
      <c r="EN50" s="275"/>
      <c r="EO50" s="271"/>
      <c r="EP50" s="240" t="str">
        <f t="shared" si="718"/>
        <v/>
      </c>
      <c r="EQ50" s="240" t="str">
        <f>IF((EP50&lt;&gt;""),IF(OR($F50&lt;&gt;$G50,PrSettings!$M$4="●"),(($F50-$G50)=(EM50-EN50))*1,0),"")</f>
        <v/>
      </c>
      <c r="ER50" s="240" t="str">
        <f t="shared" si="719"/>
        <v/>
      </c>
      <c r="ES50" s="240" t="str">
        <f>IF(EP50&lt;&gt;"",IF(ABS($F50-$G50)&gt;=PrSettings!$M$7,(ABS($F50-$G50-EM50+EN50)&lt;=1)*1,IF(AND(EP50,$F50=$G50,$F50&gt;=PrSettings!$M$6),(ABS(EM50-$F50)&lt;=1)*1,IF(AND(EP50,$F50+$G50&gt;=PrSettings!$M$8),(ABS(EM50-$F50)+ABS(EN50-$G50)&lt;=1)*1,""))),"")</f>
        <v/>
      </c>
      <c r="ET50" s="273"/>
      <c r="EV50" s="238">
        <f t="shared" si="11"/>
        <v>9</v>
      </c>
      <c r="EW50" s="239" t="str">
        <f t="shared" si="720"/>
        <v>Belgium</v>
      </c>
      <c r="EX50" s="240">
        <f t="shared" si="59"/>
        <v>21</v>
      </c>
      <c r="EY50" s="239" t="str">
        <f t="shared" si="721"/>
        <v>IR Iran</v>
      </c>
      <c r="EZ50" s="275"/>
      <c r="FA50" s="275"/>
      <c r="FB50" s="271"/>
      <c r="FC50" s="240" t="str">
        <f t="shared" si="722"/>
        <v/>
      </c>
      <c r="FD50" s="240" t="str">
        <f>IF((FC50&lt;&gt;""),IF(OR($F50&lt;&gt;$G50,PrSettings!$M$4="●"),(($F50-$G50)=(EZ50-FA50))*1,0),"")</f>
        <v/>
      </c>
      <c r="FE50" s="240" t="str">
        <f t="shared" si="723"/>
        <v/>
      </c>
      <c r="FF50" s="240" t="str">
        <f>IF(FC50&lt;&gt;"",IF(ABS($F50-$G50)&gt;=PrSettings!$M$7,(ABS($F50-$G50-EZ50+FA50)&lt;=1)*1,IF(AND(FC50,$F50=$G50,$F50&gt;=PrSettings!$M$6),(ABS(EZ50-$F50)&lt;=1)*1,IF(AND(FC50,$F50+$G50&gt;=PrSettings!$M$8),(ABS(EZ50-$F50)+ABS(FA50-$G50)&lt;=1)*1,""))),"")</f>
        <v/>
      </c>
      <c r="FG50" s="273"/>
      <c r="FI50" s="238">
        <f t="shared" si="12"/>
        <v>9</v>
      </c>
      <c r="FJ50" s="239" t="str">
        <f t="shared" si="724"/>
        <v>Belgium</v>
      </c>
      <c r="FK50" s="240">
        <f t="shared" si="62"/>
        <v>21</v>
      </c>
      <c r="FL50" s="239" t="str">
        <f t="shared" si="725"/>
        <v>IR Iran</v>
      </c>
      <c r="FM50" s="275"/>
      <c r="FN50" s="275"/>
      <c r="FO50" s="271"/>
      <c r="FP50" s="240" t="str">
        <f t="shared" si="726"/>
        <v/>
      </c>
      <c r="FQ50" s="240" t="str">
        <f>IF((FP50&lt;&gt;""),IF(OR($F50&lt;&gt;$G50,PrSettings!$M$4="●"),(($F50-$G50)=(FM50-FN50))*1,0),"")</f>
        <v/>
      </c>
      <c r="FR50" s="240" t="str">
        <f t="shared" si="727"/>
        <v/>
      </c>
      <c r="FS50" s="240" t="str">
        <f>IF(FP50&lt;&gt;"",IF(ABS($F50-$G50)&gt;=PrSettings!$M$7,(ABS($F50-$G50-FM50+FN50)&lt;=1)*1,IF(AND(FP50,$F50=$G50,$F50&gt;=PrSettings!$M$6),(ABS(FM50-$F50)&lt;=1)*1,IF(AND(FP50,$F50+$G50&gt;=PrSettings!$M$8),(ABS(FM50-$F50)+ABS(FN50-$G50)&lt;=1)*1,""))),"")</f>
        <v/>
      </c>
      <c r="FT50" s="273"/>
      <c r="FV50" s="238">
        <f t="shared" si="13"/>
        <v>9</v>
      </c>
      <c r="FW50" s="239" t="str">
        <f t="shared" si="728"/>
        <v>Belgium</v>
      </c>
      <c r="FX50" s="240">
        <f t="shared" si="65"/>
        <v>21</v>
      </c>
      <c r="FY50" s="239" t="str">
        <f t="shared" si="729"/>
        <v>IR Iran</v>
      </c>
      <c r="FZ50" s="275"/>
      <c r="GA50" s="275"/>
      <c r="GB50" s="271"/>
      <c r="GC50" s="240" t="str">
        <f t="shared" si="730"/>
        <v/>
      </c>
      <c r="GD50" s="240" t="str">
        <f>IF((GC50&lt;&gt;""),IF(OR($F50&lt;&gt;$G50,PrSettings!$M$4="●"),(($F50-$G50)=(FZ50-GA50))*1,0),"")</f>
        <v/>
      </c>
      <c r="GE50" s="240" t="str">
        <f t="shared" si="731"/>
        <v/>
      </c>
      <c r="GF50" s="240" t="str">
        <f>IF(GC50&lt;&gt;"",IF(ABS($F50-$G50)&gt;=PrSettings!$M$7,(ABS($F50-$G50-FZ50+GA50)&lt;=1)*1,IF(AND(GC50,$F50=$G50,$F50&gt;=PrSettings!$M$6),(ABS(FZ50-$F50)&lt;=1)*1,IF(AND(GC50,$F50+$G50&gt;=PrSettings!$M$8),(ABS(FZ50-$F50)+ABS(GA50-$G50)&lt;=1)*1,""))),"")</f>
        <v/>
      </c>
      <c r="GG50" s="273"/>
      <c r="GI50" s="238">
        <f t="shared" si="14"/>
        <v>9</v>
      </c>
      <c r="GJ50" s="239" t="str">
        <f t="shared" si="732"/>
        <v>Belgium</v>
      </c>
      <c r="GK50" s="240">
        <f t="shared" si="68"/>
        <v>21</v>
      </c>
      <c r="GL50" s="239" t="str">
        <f t="shared" si="733"/>
        <v>IR Iran</v>
      </c>
      <c r="GM50" s="275"/>
      <c r="GN50" s="275"/>
      <c r="GO50" s="271"/>
      <c r="GP50" s="240" t="str">
        <f t="shared" si="734"/>
        <v/>
      </c>
      <c r="GQ50" s="240" t="str">
        <f>IF((GP50&lt;&gt;""),IF(OR($F50&lt;&gt;$G50,PrSettings!$M$4="●"),(($F50-$G50)=(GM50-GN50))*1,0),"")</f>
        <v/>
      </c>
      <c r="GR50" s="240" t="str">
        <f t="shared" si="735"/>
        <v/>
      </c>
      <c r="GS50" s="240" t="str">
        <f>IF(GP50&lt;&gt;"",IF(ABS($F50-$G50)&gt;=PrSettings!$M$7,(ABS($F50-$G50-GM50+GN50)&lt;=1)*1,IF(AND(GP50,$F50=$G50,$F50&gt;=PrSettings!$M$6),(ABS(GM50-$F50)&lt;=1)*1,IF(AND(GP50,$F50+$G50&gt;=PrSettings!$M$8),(ABS(GM50-$F50)+ABS(GN50-$G50)&lt;=1)*1,""))),"")</f>
        <v/>
      </c>
      <c r="GT50" s="273"/>
      <c r="GV50" s="238">
        <f t="shared" si="15"/>
        <v>9</v>
      </c>
      <c r="GW50" s="239" t="str">
        <f t="shared" si="736"/>
        <v>Belgium</v>
      </c>
      <c r="GX50" s="240">
        <f t="shared" si="71"/>
        <v>21</v>
      </c>
      <c r="GY50" s="239" t="str">
        <f t="shared" si="737"/>
        <v>IR Iran</v>
      </c>
      <c r="GZ50" s="275"/>
      <c r="HA50" s="275"/>
      <c r="HB50" s="271"/>
      <c r="HC50" s="240" t="str">
        <f t="shared" si="738"/>
        <v/>
      </c>
      <c r="HD50" s="240" t="str">
        <f>IF((HC50&lt;&gt;""),IF(OR($F50&lt;&gt;$G50,PrSettings!$M$4="●"),(($F50-$G50)=(GZ50-HA50))*1,0),"")</f>
        <v/>
      </c>
      <c r="HE50" s="240" t="str">
        <f t="shared" si="739"/>
        <v/>
      </c>
      <c r="HF50" s="240" t="str">
        <f>IF(HC50&lt;&gt;"",IF(ABS($F50-$G50)&gt;=PrSettings!$M$7,(ABS($F50-$G50-GZ50+HA50)&lt;=1)*1,IF(AND(HC50,$F50=$G50,$F50&gt;=PrSettings!$M$6),(ABS(GZ50-$F50)&lt;=1)*1,IF(AND(HC50,$F50+$G50&gt;=PrSettings!$M$8),(ABS(GZ50-$F50)+ABS(HA50-$G50)&lt;=1)*1,""))),"")</f>
        <v/>
      </c>
      <c r="HG50" s="273"/>
      <c r="HI50" s="238">
        <f t="shared" si="16"/>
        <v>9</v>
      </c>
      <c r="HJ50" s="239" t="str">
        <f t="shared" si="740"/>
        <v>Belgium</v>
      </c>
      <c r="HK50" s="240">
        <f t="shared" si="74"/>
        <v>21</v>
      </c>
      <c r="HL50" s="239" t="str">
        <f t="shared" si="741"/>
        <v>IR Iran</v>
      </c>
      <c r="HM50" s="275"/>
      <c r="HN50" s="275"/>
      <c r="HO50" s="271"/>
      <c r="HP50" s="240" t="str">
        <f t="shared" si="742"/>
        <v/>
      </c>
      <c r="HQ50" s="240" t="str">
        <f>IF((HP50&lt;&gt;""),IF(OR($F50&lt;&gt;$G50,PrSettings!$M$4="●"),(($F50-$G50)=(HM50-HN50))*1,0),"")</f>
        <v/>
      </c>
      <c r="HR50" s="240" t="str">
        <f t="shared" si="743"/>
        <v/>
      </c>
      <c r="HS50" s="240" t="str">
        <f>IF(HP50&lt;&gt;"",IF(ABS($F50-$G50)&gt;=PrSettings!$M$7,(ABS($F50-$G50-HM50+HN50)&lt;=1)*1,IF(AND(HP50,$F50=$G50,$F50&gt;=PrSettings!$M$6),(ABS(HM50-$F50)&lt;=1)*1,IF(AND(HP50,$F50+$G50&gt;=PrSettings!$M$8),(ABS(HM50-$F50)+ABS(HN50-$G50)&lt;=1)*1,""))),"")</f>
        <v/>
      </c>
      <c r="HT50" s="273"/>
      <c r="HV50" s="238">
        <f t="shared" si="17"/>
        <v>9</v>
      </c>
      <c r="HW50" s="239" t="str">
        <f t="shared" si="744"/>
        <v>Belgium</v>
      </c>
      <c r="HX50" s="240">
        <f t="shared" si="77"/>
        <v>21</v>
      </c>
      <c r="HY50" s="239" t="str">
        <f t="shared" si="745"/>
        <v>IR Iran</v>
      </c>
      <c r="HZ50" s="275"/>
      <c r="IA50" s="275"/>
      <c r="IB50" s="271"/>
      <c r="IC50" s="240" t="str">
        <f t="shared" si="746"/>
        <v/>
      </c>
      <c r="ID50" s="240" t="str">
        <f>IF((IC50&lt;&gt;""),IF(OR($F50&lt;&gt;$G50,PrSettings!$M$4="●"),(($F50-$G50)=(HZ50-IA50))*1,0),"")</f>
        <v/>
      </c>
      <c r="IE50" s="240" t="str">
        <f t="shared" si="747"/>
        <v/>
      </c>
      <c r="IF50" s="240" t="str">
        <f>IF(IC50&lt;&gt;"",IF(ABS($F50-$G50)&gt;=PrSettings!$M$7,(ABS($F50-$G50-HZ50+IA50)&lt;=1)*1,IF(AND(IC50,$F50=$G50,$F50&gt;=PrSettings!$M$6),(ABS(HZ50-$F50)&lt;=1)*1,IF(AND(IC50,$F50+$G50&gt;=PrSettings!$M$8),(ABS(HZ50-$F50)+ABS(IA50-$G50)&lt;=1)*1,""))),"")</f>
        <v/>
      </c>
      <c r="IG50" s="273"/>
      <c r="II50" s="238">
        <f t="shared" si="18"/>
        <v>9</v>
      </c>
      <c r="IJ50" s="239" t="str">
        <f t="shared" si="748"/>
        <v>Belgium</v>
      </c>
      <c r="IK50" s="240">
        <f t="shared" si="80"/>
        <v>21</v>
      </c>
      <c r="IL50" s="239" t="str">
        <f t="shared" si="749"/>
        <v>IR Iran</v>
      </c>
      <c r="IM50" s="275"/>
      <c r="IN50" s="275"/>
      <c r="IO50" s="271"/>
      <c r="IP50" s="240" t="str">
        <f t="shared" si="750"/>
        <v/>
      </c>
      <c r="IQ50" s="240" t="str">
        <f>IF((IP50&lt;&gt;""),IF(OR($F50&lt;&gt;$G50,PrSettings!$M$4="●"),(($F50-$G50)=(IM50-IN50))*1,0),"")</f>
        <v/>
      </c>
      <c r="IR50" s="240" t="str">
        <f t="shared" si="751"/>
        <v/>
      </c>
      <c r="IS50" s="240" t="str">
        <f>IF(IP50&lt;&gt;"",IF(ABS($F50-$G50)&gt;=PrSettings!$M$7,(ABS($F50-$G50-IM50+IN50)&lt;=1)*1,IF(AND(IP50,$F50=$G50,$F50&gt;=PrSettings!$M$6),(ABS(IM50-$F50)&lt;=1)*1,IF(AND(IP50,$F50+$G50&gt;=PrSettings!$M$8),(ABS(IM50-$F50)+ABS(IN50-$G50)&lt;=1)*1,""))),"")</f>
        <v/>
      </c>
      <c r="IT50" s="273"/>
      <c r="IV50" s="238">
        <f t="shared" si="19"/>
        <v>9</v>
      </c>
      <c r="IW50" s="239" t="str">
        <f t="shared" si="752"/>
        <v>Belgium</v>
      </c>
      <c r="IX50" s="240">
        <f t="shared" si="83"/>
        <v>21</v>
      </c>
      <c r="IY50" s="239" t="str">
        <f t="shared" si="753"/>
        <v>IR Iran</v>
      </c>
      <c r="IZ50" s="275"/>
      <c r="JA50" s="275"/>
      <c r="JB50" s="271"/>
      <c r="JC50" s="240" t="str">
        <f t="shared" si="754"/>
        <v/>
      </c>
      <c r="JD50" s="240" t="str">
        <f>IF((JC50&lt;&gt;""),IF(OR($F50&lt;&gt;$G50,PrSettings!$M$4="●"),(($F50-$G50)=(IZ50-JA50))*1,0),"")</f>
        <v/>
      </c>
      <c r="JE50" s="240" t="str">
        <f t="shared" si="755"/>
        <v/>
      </c>
      <c r="JF50" s="240" t="str">
        <f>IF(JC50&lt;&gt;"",IF(ABS($F50-$G50)&gt;=PrSettings!$M$7,(ABS($F50-$G50-IZ50+JA50)&lt;=1)*1,IF(AND(JC50,$F50=$G50,$F50&gt;=PrSettings!$M$6),(ABS(IZ50-$F50)&lt;=1)*1,IF(AND(JC50,$F50+$G50&gt;=PrSettings!$M$8),(ABS(IZ50-$F50)+ABS(JA50-$G50)&lt;=1)*1,""))),"")</f>
        <v/>
      </c>
      <c r="JG50" s="273"/>
      <c r="JI50" s="238">
        <f t="shared" si="20"/>
        <v>9</v>
      </c>
      <c r="JJ50" s="239" t="str">
        <f t="shared" si="756"/>
        <v>Belgium</v>
      </c>
      <c r="JK50" s="240">
        <f t="shared" si="86"/>
        <v>21</v>
      </c>
      <c r="JL50" s="239" t="str">
        <f t="shared" si="757"/>
        <v>IR Iran</v>
      </c>
      <c r="JM50" s="275"/>
      <c r="JN50" s="275"/>
      <c r="JO50" s="271"/>
      <c r="JP50" s="240" t="str">
        <f t="shared" si="758"/>
        <v/>
      </c>
      <c r="JQ50" s="240" t="str">
        <f>IF((JP50&lt;&gt;""),IF(OR($F50&lt;&gt;$G50,PrSettings!$M$4="●"),(($F50-$G50)=(JM50-JN50))*1,0),"")</f>
        <v/>
      </c>
      <c r="JR50" s="240" t="str">
        <f t="shared" si="759"/>
        <v/>
      </c>
      <c r="JS50" s="240" t="str">
        <f>IF(JP50&lt;&gt;"",IF(ABS($F50-$G50)&gt;=PrSettings!$M$7,(ABS($F50-$G50-JM50+JN50)&lt;=1)*1,IF(AND(JP50,$F50=$G50,$F50&gt;=PrSettings!$M$6),(ABS(JM50-$F50)&lt;=1)*1,IF(AND(JP50,$F50+$G50&gt;=PrSettings!$M$8),(ABS(JM50-$F50)+ABS(JN50-$G50)&lt;=1)*1,""))),"")</f>
        <v/>
      </c>
      <c r="JT50" s="273"/>
      <c r="JV50" s="238">
        <f t="shared" si="21"/>
        <v>9</v>
      </c>
      <c r="JW50" s="239" t="str">
        <f t="shared" si="760"/>
        <v>Belgium</v>
      </c>
      <c r="JX50" s="240">
        <f t="shared" si="89"/>
        <v>21</v>
      </c>
      <c r="JY50" s="239" t="str">
        <f t="shared" si="761"/>
        <v>IR Iran</v>
      </c>
      <c r="JZ50" s="275"/>
      <c r="KA50" s="275"/>
      <c r="KB50" s="271"/>
      <c r="KC50" s="240" t="str">
        <f t="shared" si="762"/>
        <v/>
      </c>
      <c r="KD50" s="240" t="str">
        <f>IF((KC50&lt;&gt;""),IF(OR($F50&lt;&gt;$G50,PrSettings!$M$4="●"),(($F50-$G50)=(JZ50-KA50))*1,0),"")</f>
        <v/>
      </c>
      <c r="KE50" s="240" t="str">
        <f t="shared" si="763"/>
        <v/>
      </c>
      <c r="KF50" s="240" t="str">
        <f>IF(KC50&lt;&gt;"",IF(ABS($F50-$G50)&gt;=PrSettings!$M$7,(ABS($F50-$G50-JZ50+KA50)&lt;=1)*1,IF(AND(KC50,$F50=$G50,$F50&gt;=PrSettings!$M$6),(ABS(JZ50-$F50)&lt;=1)*1,IF(AND(KC50,$F50+$G50&gt;=PrSettings!$M$8),(ABS(JZ50-$F50)+ABS(KA50-$G50)&lt;=1)*1,""))),"")</f>
        <v/>
      </c>
      <c r="KG50" s="273"/>
      <c r="KI50" s="238">
        <f t="shared" si="22"/>
        <v>9</v>
      </c>
      <c r="KJ50" s="239" t="str">
        <f t="shared" si="764"/>
        <v>Belgium</v>
      </c>
      <c r="KK50" s="240">
        <f t="shared" si="92"/>
        <v>21</v>
      </c>
      <c r="KL50" s="239" t="str">
        <f t="shared" si="765"/>
        <v>IR Iran</v>
      </c>
      <c r="KM50" s="275"/>
      <c r="KN50" s="275"/>
      <c r="KO50" s="271"/>
      <c r="KP50" s="240" t="str">
        <f t="shared" si="766"/>
        <v/>
      </c>
      <c r="KQ50" s="240" t="str">
        <f>IF((KP50&lt;&gt;""),IF(OR($F50&lt;&gt;$G50,PrSettings!$M$4="●"),(($F50-$G50)=(KM50-KN50))*1,0),"")</f>
        <v/>
      </c>
      <c r="KR50" s="240" t="str">
        <f t="shared" si="767"/>
        <v/>
      </c>
      <c r="KS50" s="240" t="str">
        <f>IF(KP50&lt;&gt;"",IF(ABS($F50-$G50)&gt;=PrSettings!$M$7,(ABS($F50-$G50-KM50+KN50)&lt;=1)*1,IF(AND(KP50,$F50=$G50,$F50&gt;=PrSettings!$M$6),(ABS(KM50-$F50)&lt;=1)*1,IF(AND(KP50,$F50+$G50&gt;=PrSettings!$M$8),(ABS(KM50-$F50)+ABS(KN50-$G50)&lt;=1)*1,""))),"")</f>
        <v/>
      </c>
      <c r="KT50" s="273"/>
      <c r="KV50" s="238">
        <f t="shared" si="23"/>
        <v>9</v>
      </c>
      <c r="KW50" s="239" t="str">
        <f t="shared" si="768"/>
        <v>Belgium</v>
      </c>
      <c r="KX50" s="240">
        <f t="shared" si="95"/>
        <v>21</v>
      </c>
      <c r="KY50" s="239" t="str">
        <f t="shared" si="769"/>
        <v>IR Iran</v>
      </c>
      <c r="KZ50" s="275"/>
      <c r="LA50" s="275"/>
      <c r="LB50" s="271"/>
      <c r="LC50" s="240" t="str">
        <f t="shared" si="770"/>
        <v/>
      </c>
      <c r="LD50" s="240" t="str">
        <f>IF((LC50&lt;&gt;""),IF(OR($F50&lt;&gt;$G50,PrSettings!$M$4="●"),(($F50-$G50)=(KZ50-LA50))*1,0),"")</f>
        <v/>
      </c>
      <c r="LE50" s="240" t="str">
        <f t="shared" si="771"/>
        <v/>
      </c>
      <c r="LF50" s="240" t="str">
        <f>IF(LC50&lt;&gt;"",IF(ABS($F50-$G50)&gt;=PrSettings!$M$7,(ABS($F50-$G50-KZ50+LA50)&lt;=1)*1,IF(AND(LC50,$F50=$G50,$F50&gt;=PrSettings!$M$6),(ABS(KZ50-$F50)&lt;=1)*1,IF(AND(LC50,$F50+$G50&gt;=PrSettings!$M$8),(ABS(KZ50-$F50)+ABS(LA50-$G50)&lt;=1)*1,""))),"")</f>
        <v/>
      </c>
      <c r="LG50" s="273"/>
      <c r="LI50" s="238">
        <f t="shared" si="24"/>
        <v>9</v>
      </c>
      <c r="LJ50" s="239" t="str">
        <f t="shared" si="772"/>
        <v>Belgium</v>
      </c>
      <c r="LK50" s="240">
        <f t="shared" si="98"/>
        <v>21</v>
      </c>
      <c r="LL50" s="239" t="str">
        <f t="shared" si="773"/>
        <v>IR Iran</v>
      </c>
      <c r="LM50" s="275"/>
      <c r="LN50" s="275"/>
      <c r="LO50" s="271"/>
      <c r="LP50" s="240" t="str">
        <f t="shared" si="774"/>
        <v/>
      </c>
      <c r="LQ50" s="240" t="str">
        <f>IF((LP50&lt;&gt;""),IF(OR($F50&lt;&gt;$G50,PrSettings!$M$4="●"),(($F50-$G50)=(LM50-LN50))*1,0),"")</f>
        <v/>
      </c>
      <c r="LR50" s="240" t="str">
        <f t="shared" si="775"/>
        <v/>
      </c>
      <c r="LS50" s="240" t="str">
        <f>IF(LP50&lt;&gt;"",IF(ABS($F50-$G50)&gt;=PrSettings!$M$7,(ABS($F50-$G50-LM50+LN50)&lt;=1)*1,IF(AND(LP50,$F50=$G50,$F50&gt;=PrSettings!$M$6),(ABS(LM50-$F50)&lt;=1)*1,IF(AND(LP50,$F50+$G50&gt;=PrSettings!$M$8),(ABS(LM50-$F50)+ABS(LN50-$G50)&lt;=1)*1,""))),"")</f>
        <v/>
      </c>
      <c r="LT50" s="273"/>
      <c r="LV50" s="238">
        <f t="shared" si="25"/>
        <v>9</v>
      </c>
      <c r="LW50" s="239" t="str">
        <f t="shared" si="776"/>
        <v>Belgium</v>
      </c>
      <c r="LX50" s="240">
        <f t="shared" si="101"/>
        <v>21</v>
      </c>
      <c r="LY50" s="239" t="str">
        <f t="shared" si="777"/>
        <v>IR Iran</v>
      </c>
      <c r="LZ50" s="275"/>
      <c r="MA50" s="275"/>
      <c r="MB50" s="271"/>
      <c r="MC50" s="240" t="str">
        <f t="shared" si="778"/>
        <v/>
      </c>
      <c r="MD50" s="240" t="str">
        <f>IF((MC50&lt;&gt;""),IF(OR($F50&lt;&gt;$G50,PrSettings!$M$4="●"),(($F50-$G50)=(LZ50-MA50))*1,0),"")</f>
        <v/>
      </c>
      <c r="ME50" s="240" t="str">
        <f t="shared" si="779"/>
        <v/>
      </c>
      <c r="MF50" s="240" t="str">
        <f>IF(MC50&lt;&gt;"",IF(ABS($F50-$G50)&gt;=PrSettings!$M$7,(ABS($F50-$G50-LZ50+MA50)&lt;=1)*1,IF(AND(MC50,$F50=$G50,$F50&gt;=PrSettings!$M$6),(ABS(LZ50-$F50)&lt;=1)*1,IF(AND(MC50,$F50+$G50&gt;=PrSettings!$M$8),(ABS(LZ50-$F50)+ABS(MA50-$G50)&lt;=1)*1,""))),"")</f>
        <v/>
      </c>
      <c r="MG50" s="273"/>
    </row>
    <row r="51" spans="2:345" x14ac:dyDescent="0.25">
      <c r="B51" s="238">
        <f>INDEX(Groups!$C$7:$C$65,MATCH(C51,Groups!$D$7:$D$65,0))</f>
        <v>85</v>
      </c>
      <c r="C51" s="239" t="str">
        <f>CalcG!$P$25</f>
        <v>New Zealand</v>
      </c>
      <c r="D51" s="240">
        <f>INDEX(Groups!$C$7:$C$65,MATCH(E51,Groups!$D$7:$D$65,0))</f>
        <v>29</v>
      </c>
      <c r="E51" s="239" t="str">
        <f>CalcG!$Q$25</f>
        <v>Egypt</v>
      </c>
      <c r="F51" s="241" t="str">
        <f>CalcG!$R$25</f>
        <v/>
      </c>
      <c r="G51" s="242" t="str">
        <f>CalcG!$S$25</f>
        <v/>
      </c>
      <c r="I51" s="238">
        <f t="shared" si="0"/>
        <v>85</v>
      </c>
      <c r="J51" s="239" t="str">
        <f t="shared" si="676"/>
        <v>New Zealand</v>
      </c>
      <c r="K51" s="240">
        <f t="shared" si="26"/>
        <v>29</v>
      </c>
      <c r="L51" s="239" t="str">
        <f t="shared" si="677"/>
        <v>Egypt</v>
      </c>
      <c r="M51" s="275"/>
      <c r="N51" s="275"/>
      <c r="O51" s="271"/>
      <c r="P51" s="240" t="str">
        <f t="shared" si="678"/>
        <v/>
      </c>
      <c r="Q51" s="240" t="str">
        <f>IF((P51&lt;&gt;""),IF(OR($F51&lt;&gt;$G51,PrSettings!$M$4="●"),(($F51-$G51)=(M51-N51))*1,0),"")</f>
        <v/>
      </c>
      <c r="R51" s="240" t="str">
        <f t="shared" si="679"/>
        <v/>
      </c>
      <c r="S51" s="240" t="str">
        <f>IF(P51&lt;&gt;"",IF(ABS($F51-$G51)&gt;=PrSettings!$M$7,(ABS($F51-$G51-M51+N51)&lt;=1)*1,IF(AND(P51,$F51=$G51,$F51&gt;=PrSettings!$M$6),(ABS(M51-$F51)&lt;=1)*1,IF(AND(P51,$F51+$G51&gt;=PrSettings!$M$8),(ABS(M51-$F51)+ABS(N51-$G51)&lt;=1)*1,""))),"")</f>
        <v/>
      </c>
      <c r="T51" s="273"/>
      <c r="V51" s="238">
        <f t="shared" si="1"/>
        <v>85</v>
      </c>
      <c r="W51" s="239" t="str">
        <f t="shared" si="680"/>
        <v>New Zealand</v>
      </c>
      <c r="X51" s="240">
        <f t="shared" si="29"/>
        <v>29</v>
      </c>
      <c r="Y51" s="239" t="str">
        <f t="shared" si="681"/>
        <v>Egypt</v>
      </c>
      <c r="Z51" s="275"/>
      <c r="AA51" s="275"/>
      <c r="AB51" s="271"/>
      <c r="AC51" s="240" t="str">
        <f t="shared" si="682"/>
        <v/>
      </c>
      <c r="AD51" s="240" t="str">
        <f>IF((AC51&lt;&gt;""),IF(OR($F51&lt;&gt;$G51,PrSettings!$M$4="●"),(($F51-$G51)=(Z51-AA51))*1,0),"")</f>
        <v/>
      </c>
      <c r="AE51" s="240" t="str">
        <f t="shared" si="683"/>
        <v/>
      </c>
      <c r="AF51" s="240" t="str">
        <f>IF(AC51&lt;&gt;"",IF(ABS($F51-$G51)&gt;=PrSettings!$M$7,(ABS($F51-$G51-Z51+AA51)&lt;=1)*1,IF(AND(AC51,$F51=$G51,$F51&gt;=PrSettings!$M$6),(ABS(Z51-$F51)&lt;=1)*1,IF(AND(AC51,$F51+$G51&gt;=PrSettings!$M$8),(ABS(Z51-$F51)+ABS(AA51-$G51)&lt;=1)*1,""))),"")</f>
        <v/>
      </c>
      <c r="AG51" s="273"/>
      <c r="AI51" s="238">
        <f t="shared" si="2"/>
        <v>85</v>
      </c>
      <c r="AJ51" s="239" t="str">
        <f t="shared" si="684"/>
        <v>New Zealand</v>
      </c>
      <c r="AK51" s="240">
        <f t="shared" si="32"/>
        <v>29</v>
      </c>
      <c r="AL51" s="239" t="str">
        <f t="shared" si="685"/>
        <v>Egypt</v>
      </c>
      <c r="AM51" s="275"/>
      <c r="AN51" s="275"/>
      <c r="AO51" s="271"/>
      <c r="AP51" s="240" t="str">
        <f t="shared" si="686"/>
        <v/>
      </c>
      <c r="AQ51" s="240" t="str">
        <f>IF((AP51&lt;&gt;""),IF(OR($F51&lt;&gt;$G51,PrSettings!$M$4="●"),(($F51-$G51)=(AM51-AN51))*1,0),"")</f>
        <v/>
      </c>
      <c r="AR51" s="240" t="str">
        <f t="shared" si="687"/>
        <v/>
      </c>
      <c r="AS51" s="240" t="str">
        <f>IF(AP51&lt;&gt;"",IF(ABS($F51-$G51)&gt;=PrSettings!$M$7,(ABS($F51-$G51-AM51+AN51)&lt;=1)*1,IF(AND(AP51,$F51=$G51,$F51&gt;=PrSettings!$M$6),(ABS(AM51-$F51)&lt;=1)*1,IF(AND(AP51,$F51+$G51&gt;=PrSettings!$M$8),(ABS(AM51-$F51)+ABS(AN51-$G51)&lt;=1)*1,""))),"")</f>
        <v/>
      </c>
      <c r="AT51" s="273"/>
      <c r="AV51" s="238">
        <f t="shared" si="3"/>
        <v>85</v>
      </c>
      <c r="AW51" s="239" t="str">
        <f t="shared" si="688"/>
        <v>New Zealand</v>
      </c>
      <c r="AX51" s="240">
        <f t="shared" si="35"/>
        <v>29</v>
      </c>
      <c r="AY51" s="239" t="str">
        <f t="shared" si="689"/>
        <v>Egypt</v>
      </c>
      <c r="AZ51" s="275"/>
      <c r="BA51" s="275"/>
      <c r="BB51" s="271"/>
      <c r="BC51" s="240" t="str">
        <f t="shared" si="690"/>
        <v/>
      </c>
      <c r="BD51" s="240" t="str">
        <f>IF((BC51&lt;&gt;""),IF(OR($F51&lt;&gt;$G51,PrSettings!$M$4="●"),(($F51-$G51)=(AZ51-BA51))*1,0),"")</f>
        <v/>
      </c>
      <c r="BE51" s="240" t="str">
        <f t="shared" si="691"/>
        <v/>
      </c>
      <c r="BF51" s="240" t="str">
        <f>IF(BC51&lt;&gt;"",IF(ABS($F51-$G51)&gt;=PrSettings!$M$7,(ABS($F51-$G51-AZ51+BA51)&lt;=1)*1,IF(AND(BC51,$F51=$G51,$F51&gt;=PrSettings!$M$6),(ABS(AZ51-$F51)&lt;=1)*1,IF(AND(BC51,$F51+$G51&gt;=PrSettings!$M$8),(ABS(AZ51-$F51)+ABS(BA51-$G51)&lt;=1)*1,""))),"")</f>
        <v/>
      </c>
      <c r="BG51" s="273"/>
      <c r="BI51" s="238">
        <f t="shared" si="4"/>
        <v>85</v>
      </c>
      <c r="BJ51" s="239" t="str">
        <f t="shared" si="692"/>
        <v>New Zealand</v>
      </c>
      <c r="BK51" s="240">
        <f t="shared" si="38"/>
        <v>29</v>
      </c>
      <c r="BL51" s="239" t="str">
        <f t="shared" si="693"/>
        <v>Egypt</v>
      </c>
      <c r="BM51" s="275"/>
      <c r="BN51" s="275"/>
      <c r="BO51" s="271"/>
      <c r="BP51" s="240" t="str">
        <f t="shared" si="694"/>
        <v/>
      </c>
      <c r="BQ51" s="240" t="str">
        <f>IF((BP51&lt;&gt;""),IF(OR($F51&lt;&gt;$G51,PrSettings!$M$4="●"),(($F51-$G51)=(BM51-BN51))*1,0),"")</f>
        <v/>
      </c>
      <c r="BR51" s="240" t="str">
        <f t="shared" si="695"/>
        <v/>
      </c>
      <c r="BS51" s="240" t="str">
        <f>IF(BP51&lt;&gt;"",IF(ABS($F51-$G51)&gt;=PrSettings!$M$7,(ABS($F51-$G51-BM51+BN51)&lt;=1)*1,IF(AND(BP51,$F51=$G51,$F51&gt;=PrSettings!$M$6),(ABS(BM51-$F51)&lt;=1)*1,IF(AND(BP51,$F51+$G51&gt;=PrSettings!$M$8),(ABS(BM51-$F51)+ABS(BN51-$G51)&lt;=1)*1,""))),"")</f>
        <v/>
      </c>
      <c r="BT51" s="273"/>
      <c r="BV51" s="238">
        <f t="shared" si="5"/>
        <v>85</v>
      </c>
      <c r="BW51" s="239" t="str">
        <f t="shared" si="696"/>
        <v>New Zealand</v>
      </c>
      <c r="BX51" s="240">
        <f t="shared" si="41"/>
        <v>29</v>
      </c>
      <c r="BY51" s="239" t="str">
        <f t="shared" si="697"/>
        <v>Egypt</v>
      </c>
      <c r="BZ51" s="275"/>
      <c r="CA51" s="275"/>
      <c r="CB51" s="271"/>
      <c r="CC51" s="240" t="str">
        <f t="shared" si="698"/>
        <v/>
      </c>
      <c r="CD51" s="240" t="str">
        <f>IF((CC51&lt;&gt;""),IF(OR($F51&lt;&gt;$G51,PrSettings!$M$4="●"),(($F51-$G51)=(BZ51-CA51))*1,0),"")</f>
        <v/>
      </c>
      <c r="CE51" s="240" t="str">
        <f t="shared" si="699"/>
        <v/>
      </c>
      <c r="CF51" s="240" t="str">
        <f>IF(CC51&lt;&gt;"",IF(ABS($F51-$G51)&gt;=PrSettings!$M$7,(ABS($F51-$G51-BZ51+CA51)&lt;=1)*1,IF(AND(CC51,$F51=$G51,$F51&gt;=PrSettings!$M$6),(ABS(BZ51-$F51)&lt;=1)*1,IF(AND(CC51,$F51+$G51&gt;=PrSettings!$M$8),(ABS(BZ51-$F51)+ABS(CA51-$G51)&lt;=1)*1,""))),"")</f>
        <v/>
      </c>
      <c r="CG51" s="273"/>
      <c r="CI51" s="238">
        <f t="shared" si="6"/>
        <v>85</v>
      </c>
      <c r="CJ51" s="239" t="str">
        <f t="shared" si="700"/>
        <v>New Zealand</v>
      </c>
      <c r="CK51" s="240">
        <f t="shared" si="44"/>
        <v>29</v>
      </c>
      <c r="CL51" s="239" t="str">
        <f t="shared" si="701"/>
        <v>Egypt</v>
      </c>
      <c r="CM51" s="275"/>
      <c r="CN51" s="275"/>
      <c r="CO51" s="271"/>
      <c r="CP51" s="240" t="str">
        <f t="shared" si="702"/>
        <v/>
      </c>
      <c r="CQ51" s="240" t="str">
        <f>IF((CP51&lt;&gt;""),IF(OR($F51&lt;&gt;$G51,PrSettings!$M$4="●"),(($F51-$G51)=(CM51-CN51))*1,0),"")</f>
        <v/>
      </c>
      <c r="CR51" s="240" t="str">
        <f t="shared" si="703"/>
        <v/>
      </c>
      <c r="CS51" s="240" t="str">
        <f>IF(CP51&lt;&gt;"",IF(ABS($F51-$G51)&gt;=PrSettings!$M$7,(ABS($F51-$G51-CM51+CN51)&lt;=1)*1,IF(AND(CP51,$F51=$G51,$F51&gt;=PrSettings!$M$6),(ABS(CM51-$F51)&lt;=1)*1,IF(AND(CP51,$F51+$G51&gt;=PrSettings!$M$8),(ABS(CM51-$F51)+ABS(CN51-$G51)&lt;=1)*1,""))),"")</f>
        <v/>
      </c>
      <c r="CT51" s="273"/>
      <c r="CV51" s="238">
        <f t="shared" si="7"/>
        <v>85</v>
      </c>
      <c r="CW51" s="239" t="str">
        <f t="shared" si="704"/>
        <v>New Zealand</v>
      </c>
      <c r="CX51" s="240">
        <f t="shared" si="47"/>
        <v>29</v>
      </c>
      <c r="CY51" s="239" t="str">
        <f t="shared" si="705"/>
        <v>Egypt</v>
      </c>
      <c r="CZ51" s="275"/>
      <c r="DA51" s="275"/>
      <c r="DB51" s="271"/>
      <c r="DC51" s="240" t="str">
        <f t="shared" si="706"/>
        <v/>
      </c>
      <c r="DD51" s="240" t="str">
        <f>IF((DC51&lt;&gt;""),IF(OR($F51&lt;&gt;$G51,PrSettings!$M$4="●"),(($F51-$G51)=(CZ51-DA51))*1,0),"")</f>
        <v/>
      </c>
      <c r="DE51" s="240" t="str">
        <f t="shared" si="707"/>
        <v/>
      </c>
      <c r="DF51" s="240" t="str">
        <f>IF(DC51&lt;&gt;"",IF(ABS($F51-$G51)&gt;=PrSettings!$M$7,(ABS($F51-$G51-CZ51+DA51)&lt;=1)*1,IF(AND(DC51,$F51=$G51,$F51&gt;=PrSettings!$M$6),(ABS(CZ51-$F51)&lt;=1)*1,IF(AND(DC51,$F51+$G51&gt;=PrSettings!$M$8),(ABS(CZ51-$F51)+ABS(DA51-$G51)&lt;=1)*1,""))),"")</f>
        <v/>
      </c>
      <c r="DG51" s="273"/>
      <c r="DI51" s="238">
        <f t="shared" si="8"/>
        <v>85</v>
      </c>
      <c r="DJ51" s="239" t="str">
        <f t="shared" si="708"/>
        <v>New Zealand</v>
      </c>
      <c r="DK51" s="240">
        <f t="shared" si="50"/>
        <v>29</v>
      </c>
      <c r="DL51" s="239" t="str">
        <f t="shared" si="709"/>
        <v>Egypt</v>
      </c>
      <c r="DM51" s="275"/>
      <c r="DN51" s="275"/>
      <c r="DO51" s="271"/>
      <c r="DP51" s="240" t="str">
        <f t="shared" si="710"/>
        <v/>
      </c>
      <c r="DQ51" s="240" t="str">
        <f>IF((DP51&lt;&gt;""),IF(OR($F51&lt;&gt;$G51,PrSettings!$M$4="●"),(($F51-$G51)=(DM51-DN51))*1,0),"")</f>
        <v/>
      </c>
      <c r="DR51" s="240" t="str">
        <f t="shared" si="711"/>
        <v/>
      </c>
      <c r="DS51" s="240" t="str">
        <f>IF(DP51&lt;&gt;"",IF(ABS($F51-$G51)&gt;=PrSettings!$M$7,(ABS($F51-$G51-DM51+DN51)&lt;=1)*1,IF(AND(DP51,$F51=$G51,$F51&gt;=PrSettings!$M$6),(ABS(DM51-$F51)&lt;=1)*1,IF(AND(DP51,$F51+$G51&gt;=PrSettings!$M$8),(ABS(DM51-$F51)+ABS(DN51-$G51)&lt;=1)*1,""))),"")</f>
        <v/>
      </c>
      <c r="DT51" s="273"/>
      <c r="DV51" s="238">
        <f t="shared" si="9"/>
        <v>85</v>
      </c>
      <c r="DW51" s="239" t="str">
        <f t="shared" si="712"/>
        <v>New Zealand</v>
      </c>
      <c r="DX51" s="240">
        <f t="shared" si="53"/>
        <v>29</v>
      </c>
      <c r="DY51" s="239" t="str">
        <f t="shared" si="713"/>
        <v>Egypt</v>
      </c>
      <c r="DZ51" s="275"/>
      <c r="EA51" s="275"/>
      <c r="EB51" s="271"/>
      <c r="EC51" s="240" t="str">
        <f t="shared" si="714"/>
        <v/>
      </c>
      <c r="ED51" s="240" t="str">
        <f>IF((EC51&lt;&gt;""),IF(OR($F51&lt;&gt;$G51,PrSettings!$M$4="●"),(($F51-$G51)=(DZ51-EA51))*1,0),"")</f>
        <v/>
      </c>
      <c r="EE51" s="240" t="str">
        <f t="shared" si="715"/>
        <v/>
      </c>
      <c r="EF51" s="240" t="str">
        <f>IF(EC51&lt;&gt;"",IF(ABS($F51-$G51)&gt;=PrSettings!$M$7,(ABS($F51-$G51-DZ51+EA51)&lt;=1)*1,IF(AND(EC51,$F51=$G51,$F51&gt;=PrSettings!$M$6),(ABS(DZ51-$F51)&lt;=1)*1,IF(AND(EC51,$F51+$G51&gt;=PrSettings!$M$8),(ABS(DZ51-$F51)+ABS(EA51-$G51)&lt;=1)*1,""))),"")</f>
        <v/>
      </c>
      <c r="EG51" s="273"/>
      <c r="EI51" s="238">
        <f t="shared" si="10"/>
        <v>85</v>
      </c>
      <c r="EJ51" s="239" t="str">
        <f t="shared" si="716"/>
        <v>New Zealand</v>
      </c>
      <c r="EK51" s="240">
        <f t="shared" si="56"/>
        <v>29</v>
      </c>
      <c r="EL51" s="239" t="str">
        <f t="shared" si="717"/>
        <v>Egypt</v>
      </c>
      <c r="EM51" s="275"/>
      <c r="EN51" s="275"/>
      <c r="EO51" s="271"/>
      <c r="EP51" s="240" t="str">
        <f t="shared" si="718"/>
        <v/>
      </c>
      <c r="EQ51" s="240" t="str">
        <f>IF((EP51&lt;&gt;""),IF(OR($F51&lt;&gt;$G51,PrSettings!$M$4="●"),(($F51-$G51)=(EM51-EN51))*1,0),"")</f>
        <v/>
      </c>
      <c r="ER51" s="240" t="str">
        <f t="shared" si="719"/>
        <v/>
      </c>
      <c r="ES51" s="240" t="str">
        <f>IF(EP51&lt;&gt;"",IF(ABS($F51-$G51)&gt;=PrSettings!$M$7,(ABS($F51-$G51-EM51+EN51)&lt;=1)*1,IF(AND(EP51,$F51=$G51,$F51&gt;=PrSettings!$M$6),(ABS(EM51-$F51)&lt;=1)*1,IF(AND(EP51,$F51+$G51&gt;=PrSettings!$M$8),(ABS(EM51-$F51)+ABS(EN51-$G51)&lt;=1)*1,""))),"")</f>
        <v/>
      </c>
      <c r="ET51" s="273"/>
      <c r="EV51" s="238">
        <f t="shared" si="11"/>
        <v>85</v>
      </c>
      <c r="EW51" s="239" t="str">
        <f t="shared" si="720"/>
        <v>New Zealand</v>
      </c>
      <c r="EX51" s="240">
        <f t="shared" si="59"/>
        <v>29</v>
      </c>
      <c r="EY51" s="239" t="str">
        <f t="shared" si="721"/>
        <v>Egypt</v>
      </c>
      <c r="EZ51" s="275"/>
      <c r="FA51" s="275"/>
      <c r="FB51" s="271"/>
      <c r="FC51" s="240" t="str">
        <f t="shared" si="722"/>
        <v/>
      </c>
      <c r="FD51" s="240" t="str">
        <f>IF((FC51&lt;&gt;""),IF(OR($F51&lt;&gt;$G51,PrSettings!$M$4="●"),(($F51-$G51)=(EZ51-FA51))*1,0),"")</f>
        <v/>
      </c>
      <c r="FE51" s="240" t="str">
        <f t="shared" si="723"/>
        <v/>
      </c>
      <c r="FF51" s="240" t="str">
        <f>IF(FC51&lt;&gt;"",IF(ABS($F51-$G51)&gt;=PrSettings!$M$7,(ABS($F51-$G51-EZ51+FA51)&lt;=1)*1,IF(AND(FC51,$F51=$G51,$F51&gt;=PrSettings!$M$6),(ABS(EZ51-$F51)&lt;=1)*1,IF(AND(FC51,$F51+$G51&gt;=PrSettings!$M$8),(ABS(EZ51-$F51)+ABS(FA51-$G51)&lt;=1)*1,""))),"")</f>
        <v/>
      </c>
      <c r="FG51" s="273"/>
      <c r="FI51" s="238">
        <f t="shared" si="12"/>
        <v>85</v>
      </c>
      <c r="FJ51" s="239" t="str">
        <f t="shared" si="724"/>
        <v>New Zealand</v>
      </c>
      <c r="FK51" s="240">
        <f t="shared" si="62"/>
        <v>29</v>
      </c>
      <c r="FL51" s="239" t="str">
        <f t="shared" si="725"/>
        <v>Egypt</v>
      </c>
      <c r="FM51" s="275"/>
      <c r="FN51" s="275"/>
      <c r="FO51" s="271"/>
      <c r="FP51" s="240" t="str">
        <f t="shared" si="726"/>
        <v/>
      </c>
      <c r="FQ51" s="240" t="str">
        <f>IF((FP51&lt;&gt;""),IF(OR($F51&lt;&gt;$G51,PrSettings!$M$4="●"),(($F51-$G51)=(FM51-FN51))*1,0),"")</f>
        <v/>
      </c>
      <c r="FR51" s="240" t="str">
        <f t="shared" si="727"/>
        <v/>
      </c>
      <c r="FS51" s="240" t="str">
        <f>IF(FP51&lt;&gt;"",IF(ABS($F51-$G51)&gt;=PrSettings!$M$7,(ABS($F51-$G51-FM51+FN51)&lt;=1)*1,IF(AND(FP51,$F51=$G51,$F51&gt;=PrSettings!$M$6),(ABS(FM51-$F51)&lt;=1)*1,IF(AND(FP51,$F51+$G51&gt;=PrSettings!$M$8),(ABS(FM51-$F51)+ABS(FN51-$G51)&lt;=1)*1,""))),"")</f>
        <v/>
      </c>
      <c r="FT51" s="273"/>
      <c r="FV51" s="238">
        <f t="shared" si="13"/>
        <v>85</v>
      </c>
      <c r="FW51" s="239" t="str">
        <f t="shared" si="728"/>
        <v>New Zealand</v>
      </c>
      <c r="FX51" s="240">
        <f t="shared" si="65"/>
        <v>29</v>
      </c>
      <c r="FY51" s="239" t="str">
        <f t="shared" si="729"/>
        <v>Egypt</v>
      </c>
      <c r="FZ51" s="275"/>
      <c r="GA51" s="275"/>
      <c r="GB51" s="271"/>
      <c r="GC51" s="240" t="str">
        <f t="shared" si="730"/>
        <v/>
      </c>
      <c r="GD51" s="240" t="str">
        <f>IF((GC51&lt;&gt;""),IF(OR($F51&lt;&gt;$G51,PrSettings!$M$4="●"),(($F51-$G51)=(FZ51-GA51))*1,0),"")</f>
        <v/>
      </c>
      <c r="GE51" s="240" t="str">
        <f t="shared" si="731"/>
        <v/>
      </c>
      <c r="GF51" s="240" t="str">
        <f>IF(GC51&lt;&gt;"",IF(ABS($F51-$G51)&gt;=PrSettings!$M$7,(ABS($F51-$G51-FZ51+GA51)&lt;=1)*1,IF(AND(GC51,$F51=$G51,$F51&gt;=PrSettings!$M$6),(ABS(FZ51-$F51)&lt;=1)*1,IF(AND(GC51,$F51+$G51&gt;=PrSettings!$M$8),(ABS(FZ51-$F51)+ABS(GA51-$G51)&lt;=1)*1,""))),"")</f>
        <v/>
      </c>
      <c r="GG51" s="273"/>
      <c r="GI51" s="238">
        <f t="shared" si="14"/>
        <v>85</v>
      </c>
      <c r="GJ51" s="239" t="str">
        <f t="shared" si="732"/>
        <v>New Zealand</v>
      </c>
      <c r="GK51" s="240">
        <f t="shared" si="68"/>
        <v>29</v>
      </c>
      <c r="GL51" s="239" t="str">
        <f t="shared" si="733"/>
        <v>Egypt</v>
      </c>
      <c r="GM51" s="275"/>
      <c r="GN51" s="275"/>
      <c r="GO51" s="271"/>
      <c r="GP51" s="240" t="str">
        <f t="shared" si="734"/>
        <v/>
      </c>
      <c r="GQ51" s="240" t="str">
        <f>IF((GP51&lt;&gt;""),IF(OR($F51&lt;&gt;$G51,PrSettings!$M$4="●"),(($F51-$G51)=(GM51-GN51))*1,0),"")</f>
        <v/>
      </c>
      <c r="GR51" s="240" t="str">
        <f t="shared" si="735"/>
        <v/>
      </c>
      <c r="GS51" s="240" t="str">
        <f>IF(GP51&lt;&gt;"",IF(ABS($F51-$G51)&gt;=PrSettings!$M$7,(ABS($F51-$G51-GM51+GN51)&lt;=1)*1,IF(AND(GP51,$F51=$G51,$F51&gt;=PrSettings!$M$6),(ABS(GM51-$F51)&lt;=1)*1,IF(AND(GP51,$F51+$G51&gt;=PrSettings!$M$8),(ABS(GM51-$F51)+ABS(GN51-$G51)&lt;=1)*1,""))),"")</f>
        <v/>
      </c>
      <c r="GT51" s="273"/>
      <c r="GV51" s="238">
        <f t="shared" si="15"/>
        <v>85</v>
      </c>
      <c r="GW51" s="239" t="str">
        <f t="shared" si="736"/>
        <v>New Zealand</v>
      </c>
      <c r="GX51" s="240">
        <f t="shared" si="71"/>
        <v>29</v>
      </c>
      <c r="GY51" s="239" t="str">
        <f t="shared" si="737"/>
        <v>Egypt</v>
      </c>
      <c r="GZ51" s="275"/>
      <c r="HA51" s="275"/>
      <c r="HB51" s="271"/>
      <c r="HC51" s="240" t="str">
        <f t="shared" si="738"/>
        <v/>
      </c>
      <c r="HD51" s="240" t="str">
        <f>IF((HC51&lt;&gt;""),IF(OR($F51&lt;&gt;$G51,PrSettings!$M$4="●"),(($F51-$G51)=(GZ51-HA51))*1,0),"")</f>
        <v/>
      </c>
      <c r="HE51" s="240" t="str">
        <f t="shared" si="739"/>
        <v/>
      </c>
      <c r="HF51" s="240" t="str">
        <f>IF(HC51&lt;&gt;"",IF(ABS($F51-$G51)&gt;=PrSettings!$M$7,(ABS($F51-$G51-GZ51+HA51)&lt;=1)*1,IF(AND(HC51,$F51=$G51,$F51&gt;=PrSettings!$M$6),(ABS(GZ51-$F51)&lt;=1)*1,IF(AND(HC51,$F51+$G51&gt;=PrSettings!$M$8),(ABS(GZ51-$F51)+ABS(HA51-$G51)&lt;=1)*1,""))),"")</f>
        <v/>
      </c>
      <c r="HG51" s="273"/>
      <c r="HI51" s="238">
        <f t="shared" si="16"/>
        <v>85</v>
      </c>
      <c r="HJ51" s="239" t="str">
        <f t="shared" si="740"/>
        <v>New Zealand</v>
      </c>
      <c r="HK51" s="240">
        <f t="shared" si="74"/>
        <v>29</v>
      </c>
      <c r="HL51" s="239" t="str">
        <f t="shared" si="741"/>
        <v>Egypt</v>
      </c>
      <c r="HM51" s="275"/>
      <c r="HN51" s="275"/>
      <c r="HO51" s="271"/>
      <c r="HP51" s="240" t="str">
        <f t="shared" si="742"/>
        <v/>
      </c>
      <c r="HQ51" s="240" t="str">
        <f>IF((HP51&lt;&gt;""),IF(OR($F51&lt;&gt;$G51,PrSettings!$M$4="●"),(($F51-$G51)=(HM51-HN51))*1,0),"")</f>
        <v/>
      </c>
      <c r="HR51" s="240" t="str">
        <f t="shared" si="743"/>
        <v/>
      </c>
      <c r="HS51" s="240" t="str">
        <f>IF(HP51&lt;&gt;"",IF(ABS($F51-$G51)&gt;=PrSettings!$M$7,(ABS($F51-$G51-HM51+HN51)&lt;=1)*1,IF(AND(HP51,$F51=$G51,$F51&gt;=PrSettings!$M$6),(ABS(HM51-$F51)&lt;=1)*1,IF(AND(HP51,$F51+$G51&gt;=PrSettings!$M$8),(ABS(HM51-$F51)+ABS(HN51-$G51)&lt;=1)*1,""))),"")</f>
        <v/>
      </c>
      <c r="HT51" s="273"/>
      <c r="HV51" s="238">
        <f t="shared" si="17"/>
        <v>85</v>
      </c>
      <c r="HW51" s="239" t="str">
        <f t="shared" si="744"/>
        <v>New Zealand</v>
      </c>
      <c r="HX51" s="240">
        <f t="shared" si="77"/>
        <v>29</v>
      </c>
      <c r="HY51" s="239" t="str">
        <f t="shared" si="745"/>
        <v>Egypt</v>
      </c>
      <c r="HZ51" s="275"/>
      <c r="IA51" s="275"/>
      <c r="IB51" s="271"/>
      <c r="IC51" s="240" t="str">
        <f t="shared" si="746"/>
        <v/>
      </c>
      <c r="ID51" s="240" t="str">
        <f>IF((IC51&lt;&gt;""),IF(OR($F51&lt;&gt;$G51,PrSettings!$M$4="●"),(($F51-$G51)=(HZ51-IA51))*1,0),"")</f>
        <v/>
      </c>
      <c r="IE51" s="240" t="str">
        <f t="shared" si="747"/>
        <v/>
      </c>
      <c r="IF51" s="240" t="str">
        <f>IF(IC51&lt;&gt;"",IF(ABS($F51-$G51)&gt;=PrSettings!$M$7,(ABS($F51-$G51-HZ51+IA51)&lt;=1)*1,IF(AND(IC51,$F51=$G51,$F51&gt;=PrSettings!$M$6),(ABS(HZ51-$F51)&lt;=1)*1,IF(AND(IC51,$F51+$G51&gt;=PrSettings!$M$8),(ABS(HZ51-$F51)+ABS(IA51-$G51)&lt;=1)*1,""))),"")</f>
        <v/>
      </c>
      <c r="IG51" s="273"/>
      <c r="II51" s="238">
        <f t="shared" si="18"/>
        <v>85</v>
      </c>
      <c r="IJ51" s="239" t="str">
        <f t="shared" si="748"/>
        <v>New Zealand</v>
      </c>
      <c r="IK51" s="240">
        <f t="shared" si="80"/>
        <v>29</v>
      </c>
      <c r="IL51" s="239" t="str">
        <f t="shared" si="749"/>
        <v>Egypt</v>
      </c>
      <c r="IM51" s="275"/>
      <c r="IN51" s="275"/>
      <c r="IO51" s="271"/>
      <c r="IP51" s="240" t="str">
        <f t="shared" si="750"/>
        <v/>
      </c>
      <c r="IQ51" s="240" t="str">
        <f>IF((IP51&lt;&gt;""),IF(OR($F51&lt;&gt;$G51,PrSettings!$M$4="●"),(($F51-$G51)=(IM51-IN51))*1,0),"")</f>
        <v/>
      </c>
      <c r="IR51" s="240" t="str">
        <f t="shared" si="751"/>
        <v/>
      </c>
      <c r="IS51" s="240" t="str">
        <f>IF(IP51&lt;&gt;"",IF(ABS($F51-$G51)&gt;=PrSettings!$M$7,(ABS($F51-$G51-IM51+IN51)&lt;=1)*1,IF(AND(IP51,$F51=$G51,$F51&gt;=PrSettings!$M$6),(ABS(IM51-$F51)&lt;=1)*1,IF(AND(IP51,$F51+$G51&gt;=PrSettings!$M$8),(ABS(IM51-$F51)+ABS(IN51-$G51)&lt;=1)*1,""))),"")</f>
        <v/>
      </c>
      <c r="IT51" s="273"/>
      <c r="IV51" s="238">
        <f t="shared" si="19"/>
        <v>85</v>
      </c>
      <c r="IW51" s="239" t="str">
        <f t="shared" si="752"/>
        <v>New Zealand</v>
      </c>
      <c r="IX51" s="240">
        <f t="shared" si="83"/>
        <v>29</v>
      </c>
      <c r="IY51" s="239" t="str">
        <f t="shared" si="753"/>
        <v>Egypt</v>
      </c>
      <c r="IZ51" s="275"/>
      <c r="JA51" s="275"/>
      <c r="JB51" s="271"/>
      <c r="JC51" s="240" t="str">
        <f t="shared" si="754"/>
        <v/>
      </c>
      <c r="JD51" s="240" t="str">
        <f>IF((JC51&lt;&gt;""),IF(OR($F51&lt;&gt;$G51,PrSettings!$M$4="●"),(($F51-$G51)=(IZ51-JA51))*1,0),"")</f>
        <v/>
      </c>
      <c r="JE51" s="240" t="str">
        <f t="shared" si="755"/>
        <v/>
      </c>
      <c r="JF51" s="240" t="str">
        <f>IF(JC51&lt;&gt;"",IF(ABS($F51-$G51)&gt;=PrSettings!$M$7,(ABS($F51-$G51-IZ51+JA51)&lt;=1)*1,IF(AND(JC51,$F51=$G51,$F51&gt;=PrSettings!$M$6),(ABS(IZ51-$F51)&lt;=1)*1,IF(AND(JC51,$F51+$G51&gt;=PrSettings!$M$8),(ABS(IZ51-$F51)+ABS(JA51-$G51)&lt;=1)*1,""))),"")</f>
        <v/>
      </c>
      <c r="JG51" s="273"/>
      <c r="JI51" s="238">
        <f t="shared" si="20"/>
        <v>85</v>
      </c>
      <c r="JJ51" s="239" t="str">
        <f t="shared" si="756"/>
        <v>New Zealand</v>
      </c>
      <c r="JK51" s="240">
        <f t="shared" si="86"/>
        <v>29</v>
      </c>
      <c r="JL51" s="239" t="str">
        <f t="shared" si="757"/>
        <v>Egypt</v>
      </c>
      <c r="JM51" s="275"/>
      <c r="JN51" s="275"/>
      <c r="JO51" s="271"/>
      <c r="JP51" s="240" t="str">
        <f t="shared" si="758"/>
        <v/>
      </c>
      <c r="JQ51" s="240" t="str">
        <f>IF((JP51&lt;&gt;""),IF(OR($F51&lt;&gt;$G51,PrSettings!$M$4="●"),(($F51-$G51)=(JM51-JN51))*1,0),"")</f>
        <v/>
      </c>
      <c r="JR51" s="240" t="str">
        <f t="shared" si="759"/>
        <v/>
      </c>
      <c r="JS51" s="240" t="str">
        <f>IF(JP51&lt;&gt;"",IF(ABS($F51-$G51)&gt;=PrSettings!$M$7,(ABS($F51-$G51-JM51+JN51)&lt;=1)*1,IF(AND(JP51,$F51=$G51,$F51&gt;=PrSettings!$M$6),(ABS(JM51-$F51)&lt;=1)*1,IF(AND(JP51,$F51+$G51&gt;=PrSettings!$M$8),(ABS(JM51-$F51)+ABS(JN51-$G51)&lt;=1)*1,""))),"")</f>
        <v/>
      </c>
      <c r="JT51" s="273"/>
      <c r="JV51" s="238">
        <f t="shared" si="21"/>
        <v>85</v>
      </c>
      <c r="JW51" s="239" t="str">
        <f t="shared" si="760"/>
        <v>New Zealand</v>
      </c>
      <c r="JX51" s="240">
        <f t="shared" si="89"/>
        <v>29</v>
      </c>
      <c r="JY51" s="239" t="str">
        <f t="shared" si="761"/>
        <v>Egypt</v>
      </c>
      <c r="JZ51" s="275"/>
      <c r="KA51" s="275"/>
      <c r="KB51" s="271"/>
      <c r="KC51" s="240" t="str">
        <f t="shared" si="762"/>
        <v/>
      </c>
      <c r="KD51" s="240" t="str">
        <f>IF((KC51&lt;&gt;""),IF(OR($F51&lt;&gt;$G51,PrSettings!$M$4="●"),(($F51-$G51)=(JZ51-KA51))*1,0),"")</f>
        <v/>
      </c>
      <c r="KE51" s="240" t="str">
        <f t="shared" si="763"/>
        <v/>
      </c>
      <c r="KF51" s="240" t="str">
        <f>IF(KC51&lt;&gt;"",IF(ABS($F51-$G51)&gt;=PrSettings!$M$7,(ABS($F51-$G51-JZ51+KA51)&lt;=1)*1,IF(AND(KC51,$F51=$G51,$F51&gt;=PrSettings!$M$6),(ABS(JZ51-$F51)&lt;=1)*1,IF(AND(KC51,$F51+$G51&gt;=PrSettings!$M$8),(ABS(JZ51-$F51)+ABS(KA51-$G51)&lt;=1)*1,""))),"")</f>
        <v/>
      </c>
      <c r="KG51" s="273"/>
      <c r="KI51" s="238">
        <f t="shared" si="22"/>
        <v>85</v>
      </c>
      <c r="KJ51" s="239" t="str">
        <f t="shared" si="764"/>
        <v>New Zealand</v>
      </c>
      <c r="KK51" s="240">
        <f t="shared" si="92"/>
        <v>29</v>
      </c>
      <c r="KL51" s="239" t="str">
        <f t="shared" si="765"/>
        <v>Egypt</v>
      </c>
      <c r="KM51" s="275"/>
      <c r="KN51" s="275"/>
      <c r="KO51" s="271"/>
      <c r="KP51" s="240" t="str">
        <f t="shared" si="766"/>
        <v/>
      </c>
      <c r="KQ51" s="240" t="str">
        <f>IF((KP51&lt;&gt;""),IF(OR($F51&lt;&gt;$G51,PrSettings!$M$4="●"),(($F51-$G51)=(KM51-KN51))*1,0),"")</f>
        <v/>
      </c>
      <c r="KR51" s="240" t="str">
        <f t="shared" si="767"/>
        <v/>
      </c>
      <c r="KS51" s="240" t="str">
        <f>IF(KP51&lt;&gt;"",IF(ABS($F51-$G51)&gt;=PrSettings!$M$7,(ABS($F51-$G51-KM51+KN51)&lt;=1)*1,IF(AND(KP51,$F51=$G51,$F51&gt;=PrSettings!$M$6),(ABS(KM51-$F51)&lt;=1)*1,IF(AND(KP51,$F51+$G51&gt;=PrSettings!$M$8),(ABS(KM51-$F51)+ABS(KN51-$G51)&lt;=1)*1,""))),"")</f>
        <v/>
      </c>
      <c r="KT51" s="273"/>
      <c r="KV51" s="238">
        <f t="shared" si="23"/>
        <v>85</v>
      </c>
      <c r="KW51" s="239" t="str">
        <f t="shared" si="768"/>
        <v>New Zealand</v>
      </c>
      <c r="KX51" s="240">
        <f t="shared" si="95"/>
        <v>29</v>
      </c>
      <c r="KY51" s="239" t="str">
        <f t="shared" si="769"/>
        <v>Egypt</v>
      </c>
      <c r="KZ51" s="275"/>
      <c r="LA51" s="275"/>
      <c r="LB51" s="271"/>
      <c r="LC51" s="240" t="str">
        <f t="shared" si="770"/>
        <v/>
      </c>
      <c r="LD51" s="240" t="str">
        <f>IF((LC51&lt;&gt;""),IF(OR($F51&lt;&gt;$G51,PrSettings!$M$4="●"),(($F51-$G51)=(KZ51-LA51))*1,0),"")</f>
        <v/>
      </c>
      <c r="LE51" s="240" t="str">
        <f t="shared" si="771"/>
        <v/>
      </c>
      <c r="LF51" s="240" t="str">
        <f>IF(LC51&lt;&gt;"",IF(ABS($F51-$G51)&gt;=PrSettings!$M$7,(ABS($F51-$G51-KZ51+LA51)&lt;=1)*1,IF(AND(LC51,$F51=$G51,$F51&gt;=PrSettings!$M$6),(ABS(KZ51-$F51)&lt;=1)*1,IF(AND(LC51,$F51+$G51&gt;=PrSettings!$M$8),(ABS(KZ51-$F51)+ABS(LA51-$G51)&lt;=1)*1,""))),"")</f>
        <v/>
      </c>
      <c r="LG51" s="273"/>
      <c r="LI51" s="238">
        <f t="shared" si="24"/>
        <v>85</v>
      </c>
      <c r="LJ51" s="239" t="str">
        <f t="shared" si="772"/>
        <v>New Zealand</v>
      </c>
      <c r="LK51" s="240">
        <f t="shared" si="98"/>
        <v>29</v>
      </c>
      <c r="LL51" s="239" t="str">
        <f t="shared" si="773"/>
        <v>Egypt</v>
      </c>
      <c r="LM51" s="275"/>
      <c r="LN51" s="275"/>
      <c r="LO51" s="271"/>
      <c r="LP51" s="240" t="str">
        <f t="shared" si="774"/>
        <v/>
      </c>
      <c r="LQ51" s="240" t="str">
        <f>IF((LP51&lt;&gt;""),IF(OR($F51&lt;&gt;$G51,PrSettings!$M$4="●"),(($F51-$G51)=(LM51-LN51))*1,0),"")</f>
        <v/>
      </c>
      <c r="LR51" s="240" t="str">
        <f t="shared" si="775"/>
        <v/>
      </c>
      <c r="LS51" s="240" t="str">
        <f>IF(LP51&lt;&gt;"",IF(ABS($F51-$G51)&gt;=PrSettings!$M$7,(ABS($F51-$G51-LM51+LN51)&lt;=1)*1,IF(AND(LP51,$F51=$G51,$F51&gt;=PrSettings!$M$6),(ABS(LM51-$F51)&lt;=1)*1,IF(AND(LP51,$F51+$G51&gt;=PrSettings!$M$8),(ABS(LM51-$F51)+ABS(LN51-$G51)&lt;=1)*1,""))),"")</f>
        <v/>
      </c>
      <c r="LT51" s="273"/>
      <c r="LV51" s="238">
        <f t="shared" si="25"/>
        <v>85</v>
      </c>
      <c r="LW51" s="239" t="str">
        <f t="shared" si="776"/>
        <v>New Zealand</v>
      </c>
      <c r="LX51" s="240">
        <f t="shared" si="101"/>
        <v>29</v>
      </c>
      <c r="LY51" s="239" t="str">
        <f t="shared" si="777"/>
        <v>Egypt</v>
      </c>
      <c r="LZ51" s="275"/>
      <c r="MA51" s="275"/>
      <c r="MB51" s="271"/>
      <c r="MC51" s="240" t="str">
        <f t="shared" si="778"/>
        <v/>
      </c>
      <c r="MD51" s="240" t="str">
        <f>IF((MC51&lt;&gt;""),IF(OR($F51&lt;&gt;$G51,PrSettings!$M$4="●"),(($F51-$G51)=(LZ51-MA51))*1,0),"")</f>
        <v/>
      </c>
      <c r="ME51" s="240" t="str">
        <f t="shared" si="779"/>
        <v/>
      </c>
      <c r="MF51" s="240" t="str">
        <f>IF(MC51&lt;&gt;"",IF(ABS($F51-$G51)&gt;=PrSettings!$M$7,(ABS($F51-$G51-LZ51+MA51)&lt;=1)*1,IF(AND(MC51,$F51=$G51,$F51&gt;=PrSettings!$M$6),(ABS(LZ51-$F51)&lt;=1)*1,IF(AND(MC51,$F51+$G51&gt;=PrSettings!$M$8),(ABS(LZ51-$F51)+ABS(MA51-$G51)&lt;=1)*1,""))),"")</f>
        <v/>
      </c>
      <c r="MG51" s="273"/>
    </row>
    <row r="52" spans="2:345" x14ac:dyDescent="0.25">
      <c r="B52" s="238">
        <f>INDEX(Groups!$C$7:$C$65,MATCH(C52,Groups!$D$7:$D$65,0))</f>
        <v>29</v>
      </c>
      <c r="C52" s="239" t="str">
        <f>CalcG!$P$26</f>
        <v>Egypt</v>
      </c>
      <c r="D52" s="240">
        <f>INDEX(Groups!$C$7:$C$65,MATCH(E52,Groups!$D$7:$D$65,0))</f>
        <v>21</v>
      </c>
      <c r="E52" s="239" t="str">
        <f>CalcG!$Q$26</f>
        <v>IR Iran</v>
      </c>
      <c r="F52" s="241" t="str">
        <f>CalcG!$R$26</f>
        <v/>
      </c>
      <c r="G52" s="242" t="str">
        <f>CalcG!$S$26</f>
        <v/>
      </c>
      <c r="I52" s="238">
        <f t="shared" si="0"/>
        <v>29</v>
      </c>
      <c r="J52" s="239" t="str">
        <f t="shared" si="676"/>
        <v>Egypt</v>
      </c>
      <c r="K52" s="240">
        <f t="shared" si="26"/>
        <v>21</v>
      </c>
      <c r="L52" s="239" t="str">
        <f t="shared" si="677"/>
        <v>IR Iran</v>
      </c>
      <c r="M52" s="275"/>
      <c r="N52" s="275"/>
      <c r="O52" s="271"/>
      <c r="P52" s="240" t="str">
        <f t="shared" si="678"/>
        <v/>
      </c>
      <c r="Q52" s="240" t="str">
        <f>IF((P52&lt;&gt;""),IF(OR($F52&lt;&gt;$G52,PrSettings!$M$4="●"),(($F52-$G52)=(M52-N52))*1,0),"")</f>
        <v/>
      </c>
      <c r="R52" s="240" t="str">
        <f t="shared" si="679"/>
        <v/>
      </c>
      <c r="S52" s="240" t="str">
        <f>IF(P52&lt;&gt;"",IF(ABS($F52-$G52)&gt;=PrSettings!$M$7,(ABS($F52-$G52-M52+N52)&lt;=1)*1,IF(AND(P52,$F52=$G52,$F52&gt;=PrSettings!$M$6),(ABS(M52-$F52)&lt;=1)*1,IF(AND(P52,$F52+$G52&gt;=PrSettings!$M$8),(ABS(M52-$F52)+ABS(N52-$G52)&lt;=1)*1,""))),"")</f>
        <v/>
      </c>
      <c r="T52" s="273"/>
      <c r="V52" s="238">
        <f t="shared" si="1"/>
        <v>29</v>
      </c>
      <c r="W52" s="239" t="str">
        <f t="shared" si="680"/>
        <v>Egypt</v>
      </c>
      <c r="X52" s="240">
        <f t="shared" si="29"/>
        <v>21</v>
      </c>
      <c r="Y52" s="239" t="str">
        <f t="shared" si="681"/>
        <v>IR Iran</v>
      </c>
      <c r="Z52" s="275"/>
      <c r="AA52" s="275"/>
      <c r="AB52" s="271"/>
      <c r="AC52" s="240" t="str">
        <f t="shared" si="682"/>
        <v/>
      </c>
      <c r="AD52" s="240" t="str">
        <f>IF((AC52&lt;&gt;""),IF(OR($F52&lt;&gt;$G52,PrSettings!$M$4="●"),(($F52-$G52)=(Z52-AA52))*1,0),"")</f>
        <v/>
      </c>
      <c r="AE52" s="240" t="str">
        <f t="shared" si="683"/>
        <v/>
      </c>
      <c r="AF52" s="240" t="str">
        <f>IF(AC52&lt;&gt;"",IF(ABS($F52-$G52)&gt;=PrSettings!$M$7,(ABS($F52-$G52-Z52+AA52)&lt;=1)*1,IF(AND(AC52,$F52=$G52,$F52&gt;=PrSettings!$M$6),(ABS(Z52-$F52)&lt;=1)*1,IF(AND(AC52,$F52+$G52&gt;=PrSettings!$M$8),(ABS(Z52-$F52)+ABS(AA52-$G52)&lt;=1)*1,""))),"")</f>
        <v/>
      </c>
      <c r="AG52" s="273"/>
      <c r="AI52" s="238">
        <f t="shared" si="2"/>
        <v>29</v>
      </c>
      <c r="AJ52" s="239" t="str">
        <f t="shared" si="684"/>
        <v>Egypt</v>
      </c>
      <c r="AK52" s="240">
        <f t="shared" si="32"/>
        <v>21</v>
      </c>
      <c r="AL52" s="239" t="str">
        <f t="shared" si="685"/>
        <v>IR Iran</v>
      </c>
      <c r="AM52" s="275"/>
      <c r="AN52" s="275"/>
      <c r="AO52" s="271"/>
      <c r="AP52" s="240" t="str">
        <f t="shared" si="686"/>
        <v/>
      </c>
      <c r="AQ52" s="240" t="str">
        <f>IF((AP52&lt;&gt;""),IF(OR($F52&lt;&gt;$G52,PrSettings!$M$4="●"),(($F52-$G52)=(AM52-AN52))*1,0),"")</f>
        <v/>
      </c>
      <c r="AR52" s="240" t="str">
        <f t="shared" si="687"/>
        <v/>
      </c>
      <c r="AS52" s="240" t="str">
        <f>IF(AP52&lt;&gt;"",IF(ABS($F52-$G52)&gt;=PrSettings!$M$7,(ABS($F52-$G52-AM52+AN52)&lt;=1)*1,IF(AND(AP52,$F52=$G52,$F52&gt;=PrSettings!$M$6),(ABS(AM52-$F52)&lt;=1)*1,IF(AND(AP52,$F52+$G52&gt;=PrSettings!$M$8),(ABS(AM52-$F52)+ABS(AN52-$G52)&lt;=1)*1,""))),"")</f>
        <v/>
      </c>
      <c r="AT52" s="273"/>
      <c r="AV52" s="238">
        <f t="shared" si="3"/>
        <v>29</v>
      </c>
      <c r="AW52" s="239" t="str">
        <f t="shared" si="688"/>
        <v>Egypt</v>
      </c>
      <c r="AX52" s="240">
        <f t="shared" si="35"/>
        <v>21</v>
      </c>
      <c r="AY52" s="239" t="str">
        <f t="shared" si="689"/>
        <v>IR Iran</v>
      </c>
      <c r="AZ52" s="275"/>
      <c r="BA52" s="275"/>
      <c r="BB52" s="271"/>
      <c r="BC52" s="240" t="str">
        <f t="shared" si="690"/>
        <v/>
      </c>
      <c r="BD52" s="240" t="str">
        <f>IF((BC52&lt;&gt;""),IF(OR($F52&lt;&gt;$G52,PrSettings!$M$4="●"),(($F52-$G52)=(AZ52-BA52))*1,0),"")</f>
        <v/>
      </c>
      <c r="BE52" s="240" t="str">
        <f t="shared" si="691"/>
        <v/>
      </c>
      <c r="BF52" s="240" t="str">
        <f>IF(BC52&lt;&gt;"",IF(ABS($F52-$G52)&gt;=PrSettings!$M$7,(ABS($F52-$G52-AZ52+BA52)&lt;=1)*1,IF(AND(BC52,$F52=$G52,$F52&gt;=PrSettings!$M$6),(ABS(AZ52-$F52)&lt;=1)*1,IF(AND(BC52,$F52+$G52&gt;=PrSettings!$M$8),(ABS(AZ52-$F52)+ABS(BA52-$G52)&lt;=1)*1,""))),"")</f>
        <v/>
      </c>
      <c r="BG52" s="273"/>
      <c r="BI52" s="238">
        <f t="shared" si="4"/>
        <v>29</v>
      </c>
      <c r="BJ52" s="239" t="str">
        <f t="shared" si="692"/>
        <v>Egypt</v>
      </c>
      <c r="BK52" s="240">
        <f t="shared" si="38"/>
        <v>21</v>
      </c>
      <c r="BL52" s="239" t="str">
        <f t="shared" si="693"/>
        <v>IR Iran</v>
      </c>
      <c r="BM52" s="275"/>
      <c r="BN52" s="275"/>
      <c r="BO52" s="271"/>
      <c r="BP52" s="240" t="str">
        <f t="shared" si="694"/>
        <v/>
      </c>
      <c r="BQ52" s="240" t="str">
        <f>IF((BP52&lt;&gt;""),IF(OR($F52&lt;&gt;$G52,PrSettings!$M$4="●"),(($F52-$G52)=(BM52-BN52))*1,0),"")</f>
        <v/>
      </c>
      <c r="BR52" s="240" t="str">
        <f t="shared" si="695"/>
        <v/>
      </c>
      <c r="BS52" s="240" t="str">
        <f>IF(BP52&lt;&gt;"",IF(ABS($F52-$G52)&gt;=PrSettings!$M$7,(ABS($F52-$G52-BM52+BN52)&lt;=1)*1,IF(AND(BP52,$F52=$G52,$F52&gt;=PrSettings!$M$6),(ABS(BM52-$F52)&lt;=1)*1,IF(AND(BP52,$F52+$G52&gt;=PrSettings!$M$8),(ABS(BM52-$F52)+ABS(BN52-$G52)&lt;=1)*1,""))),"")</f>
        <v/>
      </c>
      <c r="BT52" s="273"/>
      <c r="BV52" s="238">
        <f t="shared" si="5"/>
        <v>29</v>
      </c>
      <c r="BW52" s="239" t="str">
        <f t="shared" si="696"/>
        <v>Egypt</v>
      </c>
      <c r="BX52" s="240">
        <f t="shared" si="41"/>
        <v>21</v>
      </c>
      <c r="BY52" s="239" t="str">
        <f t="shared" si="697"/>
        <v>IR Iran</v>
      </c>
      <c r="BZ52" s="275"/>
      <c r="CA52" s="275"/>
      <c r="CB52" s="271"/>
      <c r="CC52" s="240" t="str">
        <f t="shared" si="698"/>
        <v/>
      </c>
      <c r="CD52" s="240" t="str">
        <f>IF((CC52&lt;&gt;""),IF(OR($F52&lt;&gt;$G52,PrSettings!$M$4="●"),(($F52-$G52)=(BZ52-CA52))*1,0),"")</f>
        <v/>
      </c>
      <c r="CE52" s="240" t="str">
        <f t="shared" si="699"/>
        <v/>
      </c>
      <c r="CF52" s="240" t="str">
        <f>IF(CC52&lt;&gt;"",IF(ABS($F52-$G52)&gt;=PrSettings!$M$7,(ABS($F52-$G52-BZ52+CA52)&lt;=1)*1,IF(AND(CC52,$F52=$G52,$F52&gt;=PrSettings!$M$6),(ABS(BZ52-$F52)&lt;=1)*1,IF(AND(CC52,$F52+$G52&gt;=PrSettings!$M$8),(ABS(BZ52-$F52)+ABS(CA52-$G52)&lt;=1)*1,""))),"")</f>
        <v/>
      </c>
      <c r="CG52" s="273"/>
      <c r="CI52" s="238">
        <f t="shared" si="6"/>
        <v>29</v>
      </c>
      <c r="CJ52" s="239" t="str">
        <f t="shared" si="700"/>
        <v>Egypt</v>
      </c>
      <c r="CK52" s="240">
        <f t="shared" si="44"/>
        <v>21</v>
      </c>
      <c r="CL52" s="239" t="str">
        <f t="shared" si="701"/>
        <v>IR Iran</v>
      </c>
      <c r="CM52" s="275"/>
      <c r="CN52" s="275"/>
      <c r="CO52" s="271"/>
      <c r="CP52" s="240" t="str">
        <f t="shared" si="702"/>
        <v/>
      </c>
      <c r="CQ52" s="240" t="str">
        <f>IF((CP52&lt;&gt;""),IF(OR($F52&lt;&gt;$G52,PrSettings!$M$4="●"),(($F52-$G52)=(CM52-CN52))*1,0),"")</f>
        <v/>
      </c>
      <c r="CR52" s="240" t="str">
        <f t="shared" si="703"/>
        <v/>
      </c>
      <c r="CS52" s="240" t="str">
        <f>IF(CP52&lt;&gt;"",IF(ABS($F52-$G52)&gt;=PrSettings!$M$7,(ABS($F52-$G52-CM52+CN52)&lt;=1)*1,IF(AND(CP52,$F52=$G52,$F52&gt;=PrSettings!$M$6),(ABS(CM52-$F52)&lt;=1)*1,IF(AND(CP52,$F52+$G52&gt;=PrSettings!$M$8),(ABS(CM52-$F52)+ABS(CN52-$G52)&lt;=1)*1,""))),"")</f>
        <v/>
      </c>
      <c r="CT52" s="273"/>
      <c r="CV52" s="238">
        <f t="shared" si="7"/>
        <v>29</v>
      </c>
      <c r="CW52" s="239" t="str">
        <f t="shared" si="704"/>
        <v>Egypt</v>
      </c>
      <c r="CX52" s="240">
        <f t="shared" si="47"/>
        <v>21</v>
      </c>
      <c r="CY52" s="239" t="str">
        <f t="shared" si="705"/>
        <v>IR Iran</v>
      </c>
      <c r="CZ52" s="275"/>
      <c r="DA52" s="275"/>
      <c r="DB52" s="271"/>
      <c r="DC52" s="240" t="str">
        <f t="shared" si="706"/>
        <v/>
      </c>
      <c r="DD52" s="240" t="str">
        <f>IF((DC52&lt;&gt;""),IF(OR($F52&lt;&gt;$G52,PrSettings!$M$4="●"),(($F52-$G52)=(CZ52-DA52))*1,0),"")</f>
        <v/>
      </c>
      <c r="DE52" s="240" t="str">
        <f t="shared" si="707"/>
        <v/>
      </c>
      <c r="DF52" s="240" t="str">
        <f>IF(DC52&lt;&gt;"",IF(ABS($F52-$G52)&gt;=PrSettings!$M$7,(ABS($F52-$G52-CZ52+DA52)&lt;=1)*1,IF(AND(DC52,$F52=$G52,$F52&gt;=PrSettings!$M$6),(ABS(CZ52-$F52)&lt;=1)*1,IF(AND(DC52,$F52+$G52&gt;=PrSettings!$M$8),(ABS(CZ52-$F52)+ABS(DA52-$G52)&lt;=1)*1,""))),"")</f>
        <v/>
      </c>
      <c r="DG52" s="273"/>
      <c r="DI52" s="238">
        <f t="shared" si="8"/>
        <v>29</v>
      </c>
      <c r="DJ52" s="239" t="str">
        <f t="shared" si="708"/>
        <v>Egypt</v>
      </c>
      <c r="DK52" s="240">
        <f t="shared" si="50"/>
        <v>21</v>
      </c>
      <c r="DL52" s="239" t="str">
        <f t="shared" si="709"/>
        <v>IR Iran</v>
      </c>
      <c r="DM52" s="275"/>
      <c r="DN52" s="275"/>
      <c r="DO52" s="271"/>
      <c r="DP52" s="240" t="str">
        <f t="shared" si="710"/>
        <v/>
      </c>
      <c r="DQ52" s="240" t="str">
        <f>IF((DP52&lt;&gt;""),IF(OR($F52&lt;&gt;$G52,PrSettings!$M$4="●"),(($F52-$G52)=(DM52-DN52))*1,0),"")</f>
        <v/>
      </c>
      <c r="DR52" s="240" t="str">
        <f t="shared" si="711"/>
        <v/>
      </c>
      <c r="DS52" s="240" t="str">
        <f>IF(DP52&lt;&gt;"",IF(ABS($F52-$G52)&gt;=PrSettings!$M$7,(ABS($F52-$G52-DM52+DN52)&lt;=1)*1,IF(AND(DP52,$F52=$G52,$F52&gt;=PrSettings!$M$6),(ABS(DM52-$F52)&lt;=1)*1,IF(AND(DP52,$F52+$G52&gt;=PrSettings!$M$8),(ABS(DM52-$F52)+ABS(DN52-$G52)&lt;=1)*1,""))),"")</f>
        <v/>
      </c>
      <c r="DT52" s="273"/>
      <c r="DV52" s="238">
        <f t="shared" si="9"/>
        <v>29</v>
      </c>
      <c r="DW52" s="239" t="str">
        <f t="shared" si="712"/>
        <v>Egypt</v>
      </c>
      <c r="DX52" s="240">
        <f t="shared" si="53"/>
        <v>21</v>
      </c>
      <c r="DY52" s="239" t="str">
        <f t="shared" si="713"/>
        <v>IR Iran</v>
      </c>
      <c r="DZ52" s="275"/>
      <c r="EA52" s="275"/>
      <c r="EB52" s="271"/>
      <c r="EC52" s="240" t="str">
        <f t="shared" si="714"/>
        <v/>
      </c>
      <c r="ED52" s="240" t="str">
        <f>IF((EC52&lt;&gt;""),IF(OR($F52&lt;&gt;$G52,PrSettings!$M$4="●"),(($F52-$G52)=(DZ52-EA52))*1,0),"")</f>
        <v/>
      </c>
      <c r="EE52" s="240" t="str">
        <f t="shared" si="715"/>
        <v/>
      </c>
      <c r="EF52" s="240" t="str">
        <f>IF(EC52&lt;&gt;"",IF(ABS($F52-$G52)&gt;=PrSettings!$M$7,(ABS($F52-$G52-DZ52+EA52)&lt;=1)*1,IF(AND(EC52,$F52=$G52,$F52&gt;=PrSettings!$M$6),(ABS(DZ52-$F52)&lt;=1)*1,IF(AND(EC52,$F52+$G52&gt;=PrSettings!$M$8),(ABS(DZ52-$F52)+ABS(EA52-$G52)&lt;=1)*1,""))),"")</f>
        <v/>
      </c>
      <c r="EG52" s="273"/>
      <c r="EI52" s="238">
        <f t="shared" si="10"/>
        <v>29</v>
      </c>
      <c r="EJ52" s="239" t="str">
        <f t="shared" si="716"/>
        <v>Egypt</v>
      </c>
      <c r="EK52" s="240">
        <f t="shared" si="56"/>
        <v>21</v>
      </c>
      <c r="EL52" s="239" t="str">
        <f t="shared" si="717"/>
        <v>IR Iran</v>
      </c>
      <c r="EM52" s="275"/>
      <c r="EN52" s="275"/>
      <c r="EO52" s="271"/>
      <c r="EP52" s="240" t="str">
        <f t="shared" si="718"/>
        <v/>
      </c>
      <c r="EQ52" s="240" t="str">
        <f>IF((EP52&lt;&gt;""),IF(OR($F52&lt;&gt;$G52,PrSettings!$M$4="●"),(($F52-$G52)=(EM52-EN52))*1,0),"")</f>
        <v/>
      </c>
      <c r="ER52" s="240" t="str">
        <f t="shared" si="719"/>
        <v/>
      </c>
      <c r="ES52" s="240" t="str">
        <f>IF(EP52&lt;&gt;"",IF(ABS($F52-$G52)&gt;=PrSettings!$M$7,(ABS($F52-$G52-EM52+EN52)&lt;=1)*1,IF(AND(EP52,$F52=$G52,$F52&gt;=PrSettings!$M$6),(ABS(EM52-$F52)&lt;=1)*1,IF(AND(EP52,$F52+$G52&gt;=PrSettings!$M$8),(ABS(EM52-$F52)+ABS(EN52-$G52)&lt;=1)*1,""))),"")</f>
        <v/>
      </c>
      <c r="ET52" s="273"/>
      <c r="EV52" s="238">
        <f t="shared" si="11"/>
        <v>29</v>
      </c>
      <c r="EW52" s="239" t="str">
        <f t="shared" si="720"/>
        <v>Egypt</v>
      </c>
      <c r="EX52" s="240">
        <f t="shared" si="59"/>
        <v>21</v>
      </c>
      <c r="EY52" s="239" t="str">
        <f t="shared" si="721"/>
        <v>IR Iran</v>
      </c>
      <c r="EZ52" s="275"/>
      <c r="FA52" s="275"/>
      <c r="FB52" s="271"/>
      <c r="FC52" s="240" t="str">
        <f t="shared" si="722"/>
        <v/>
      </c>
      <c r="FD52" s="240" t="str">
        <f>IF((FC52&lt;&gt;""),IF(OR($F52&lt;&gt;$G52,PrSettings!$M$4="●"),(($F52-$G52)=(EZ52-FA52))*1,0),"")</f>
        <v/>
      </c>
      <c r="FE52" s="240" t="str">
        <f t="shared" si="723"/>
        <v/>
      </c>
      <c r="FF52" s="240" t="str">
        <f>IF(FC52&lt;&gt;"",IF(ABS($F52-$G52)&gt;=PrSettings!$M$7,(ABS($F52-$G52-EZ52+FA52)&lt;=1)*1,IF(AND(FC52,$F52=$G52,$F52&gt;=PrSettings!$M$6),(ABS(EZ52-$F52)&lt;=1)*1,IF(AND(FC52,$F52+$G52&gt;=PrSettings!$M$8),(ABS(EZ52-$F52)+ABS(FA52-$G52)&lt;=1)*1,""))),"")</f>
        <v/>
      </c>
      <c r="FG52" s="273"/>
      <c r="FI52" s="238">
        <f t="shared" si="12"/>
        <v>29</v>
      </c>
      <c r="FJ52" s="239" t="str">
        <f t="shared" si="724"/>
        <v>Egypt</v>
      </c>
      <c r="FK52" s="240">
        <f t="shared" si="62"/>
        <v>21</v>
      </c>
      <c r="FL52" s="239" t="str">
        <f t="shared" si="725"/>
        <v>IR Iran</v>
      </c>
      <c r="FM52" s="275"/>
      <c r="FN52" s="275"/>
      <c r="FO52" s="271"/>
      <c r="FP52" s="240" t="str">
        <f t="shared" si="726"/>
        <v/>
      </c>
      <c r="FQ52" s="240" t="str">
        <f>IF((FP52&lt;&gt;""),IF(OR($F52&lt;&gt;$G52,PrSettings!$M$4="●"),(($F52-$G52)=(FM52-FN52))*1,0),"")</f>
        <v/>
      </c>
      <c r="FR52" s="240" t="str">
        <f t="shared" si="727"/>
        <v/>
      </c>
      <c r="FS52" s="240" t="str">
        <f>IF(FP52&lt;&gt;"",IF(ABS($F52-$G52)&gt;=PrSettings!$M$7,(ABS($F52-$G52-FM52+FN52)&lt;=1)*1,IF(AND(FP52,$F52=$G52,$F52&gt;=PrSettings!$M$6),(ABS(FM52-$F52)&lt;=1)*1,IF(AND(FP52,$F52+$G52&gt;=PrSettings!$M$8),(ABS(FM52-$F52)+ABS(FN52-$G52)&lt;=1)*1,""))),"")</f>
        <v/>
      </c>
      <c r="FT52" s="273"/>
      <c r="FV52" s="238">
        <f t="shared" si="13"/>
        <v>29</v>
      </c>
      <c r="FW52" s="239" t="str">
        <f t="shared" si="728"/>
        <v>Egypt</v>
      </c>
      <c r="FX52" s="240">
        <f t="shared" si="65"/>
        <v>21</v>
      </c>
      <c r="FY52" s="239" t="str">
        <f t="shared" si="729"/>
        <v>IR Iran</v>
      </c>
      <c r="FZ52" s="275"/>
      <c r="GA52" s="275"/>
      <c r="GB52" s="271"/>
      <c r="GC52" s="240" t="str">
        <f t="shared" si="730"/>
        <v/>
      </c>
      <c r="GD52" s="240" t="str">
        <f>IF((GC52&lt;&gt;""),IF(OR($F52&lt;&gt;$G52,PrSettings!$M$4="●"),(($F52-$G52)=(FZ52-GA52))*1,0),"")</f>
        <v/>
      </c>
      <c r="GE52" s="240" t="str">
        <f t="shared" si="731"/>
        <v/>
      </c>
      <c r="GF52" s="240" t="str">
        <f>IF(GC52&lt;&gt;"",IF(ABS($F52-$G52)&gt;=PrSettings!$M$7,(ABS($F52-$G52-FZ52+GA52)&lt;=1)*1,IF(AND(GC52,$F52=$G52,$F52&gt;=PrSettings!$M$6),(ABS(FZ52-$F52)&lt;=1)*1,IF(AND(GC52,$F52+$G52&gt;=PrSettings!$M$8),(ABS(FZ52-$F52)+ABS(GA52-$G52)&lt;=1)*1,""))),"")</f>
        <v/>
      </c>
      <c r="GG52" s="273"/>
      <c r="GI52" s="238">
        <f t="shared" si="14"/>
        <v>29</v>
      </c>
      <c r="GJ52" s="239" t="str">
        <f t="shared" si="732"/>
        <v>Egypt</v>
      </c>
      <c r="GK52" s="240">
        <f t="shared" si="68"/>
        <v>21</v>
      </c>
      <c r="GL52" s="239" t="str">
        <f t="shared" si="733"/>
        <v>IR Iran</v>
      </c>
      <c r="GM52" s="275"/>
      <c r="GN52" s="275"/>
      <c r="GO52" s="271"/>
      <c r="GP52" s="240" t="str">
        <f t="shared" si="734"/>
        <v/>
      </c>
      <c r="GQ52" s="240" t="str">
        <f>IF((GP52&lt;&gt;""),IF(OR($F52&lt;&gt;$G52,PrSettings!$M$4="●"),(($F52-$G52)=(GM52-GN52))*1,0),"")</f>
        <v/>
      </c>
      <c r="GR52" s="240" t="str">
        <f t="shared" si="735"/>
        <v/>
      </c>
      <c r="GS52" s="240" t="str">
        <f>IF(GP52&lt;&gt;"",IF(ABS($F52-$G52)&gt;=PrSettings!$M$7,(ABS($F52-$G52-GM52+GN52)&lt;=1)*1,IF(AND(GP52,$F52=$G52,$F52&gt;=PrSettings!$M$6),(ABS(GM52-$F52)&lt;=1)*1,IF(AND(GP52,$F52+$G52&gt;=PrSettings!$M$8),(ABS(GM52-$F52)+ABS(GN52-$G52)&lt;=1)*1,""))),"")</f>
        <v/>
      </c>
      <c r="GT52" s="273"/>
      <c r="GV52" s="238">
        <f t="shared" si="15"/>
        <v>29</v>
      </c>
      <c r="GW52" s="239" t="str">
        <f t="shared" si="736"/>
        <v>Egypt</v>
      </c>
      <c r="GX52" s="240">
        <f t="shared" si="71"/>
        <v>21</v>
      </c>
      <c r="GY52" s="239" t="str">
        <f t="shared" si="737"/>
        <v>IR Iran</v>
      </c>
      <c r="GZ52" s="275"/>
      <c r="HA52" s="275"/>
      <c r="HB52" s="271"/>
      <c r="HC52" s="240" t="str">
        <f t="shared" si="738"/>
        <v/>
      </c>
      <c r="HD52" s="240" t="str">
        <f>IF((HC52&lt;&gt;""),IF(OR($F52&lt;&gt;$G52,PrSettings!$M$4="●"),(($F52-$G52)=(GZ52-HA52))*1,0),"")</f>
        <v/>
      </c>
      <c r="HE52" s="240" t="str">
        <f t="shared" si="739"/>
        <v/>
      </c>
      <c r="HF52" s="240" t="str">
        <f>IF(HC52&lt;&gt;"",IF(ABS($F52-$G52)&gt;=PrSettings!$M$7,(ABS($F52-$G52-GZ52+HA52)&lt;=1)*1,IF(AND(HC52,$F52=$G52,$F52&gt;=PrSettings!$M$6),(ABS(GZ52-$F52)&lt;=1)*1,IF(AND(HC52,$F52+$G52&gt;=PrSettings!$M$8),(ABS(GZ52-$F52)+ABS(HA52-$G52)&lt;=1)*1,""))),"")</f>
        <v/>
      </c>
      <c r="HG52" s="273"/>
      <c r="HI52" s="238">
        <f t="shared" si="16"/>
        <v>29</v>
      </c>
      <c r="HJ52" s="239" t="str">
        <f t="shared" si="740"/>
        <v>Egypt</v>
      </c>
      <c r="HK52" s="240">
        <f t="shared" si="74"/>
        <v>21</v>
      </c>
      <c r="HL52" s="239" t="str">
        <f t="shared" si="741"/>
        <v>IR Iran</v>
      </c>
      <c r="HM52" s="275"/>
      <c r="HN52" s="275"/>
      <c r="HO52" s="271"/>
      <c r="HP52" s="240" t="str">
        <f t="shared" si="742"/>
        <v/>
      </c>
      <c r="HQ52" s="240" t="str">
        <f>IF((HP52&lt;&gt;""),IF(OR($F52&lt;&gt;$G52,PrSettings!$M$4="●"),(($F52-$G52)=(HM52-HN52))*1,0),"")</f>
        <v/>
      </c>
      <c r="HR52" s="240" t="str">
        <f t="shared" si="743"/>
        <v/>
      </c>
      <c r="HS52" s="240" t="str">
        <f>IF(HP52&lt;&gt;"",IF(ABS($F52-$G52)&gt;=PrSettings!$M$7,(ABS($F52-$G52-HM52+HN52)&lt;=1)*1,IF(AND(HP52,$F52=$G52,$F52&gt;=PrSettings!$M$6),(ABS(HM52-$F52)&lt;=1)*1,IF(AND(HP52,$F52+$G52&gt;=PrSettings!$M$8),(ABS(HM52-$F52)+ABS(HN52-$G52)&lt;=1)*1,""))),"")</f>
        <v/>
      </c>
      <c r="HT52" s="273"/>
      <c r="HV52" s="238">
        <f t="shared" si="17"/>
        <v>29</v>
      </c>
      <c r="HW52" s="239" t="str">
        <f t="shared" si="744"/>
        <v>Egypt</v>
      </c>
      <c r="HX52" s="240">
        <f t="shared" si="77"/>
        <v>21</v>
      </c>
      <c r="HY52" s="239" t="str">
        <f t="shared" si="745"/>
        <v>IR Iran</v>
      </c>
      <c r="HZ52" s="275"/>
      <c r="IA52" s="275"/>
      <c r="IB52" s="271"/>
      <c r="IC52" s="240" t="str">
        <f t="shared" si="746"/>
        <v/>
      </c>
      <c r="ID52" s="240" t="str">
        <f>IF((IC52&lt;&gt;""),IF(OR($F52&lt;&gt;$G52,PrSettings!$M$4="●"),(($F52-$G52)=(HZ52-IA52))*1,0),"")</f>
        <v/>
      </c>
      <c r="IE52" s="240" t="str">
        <f t="shared" si="747"/>
        <v/>
      </c>
      <c r="IF52" s="240" t="str">
        <f>IF(IC52&lt;&gt;"",IF(ABS($F52-$G52)&gt;=PrSettings!$M$7,(ABS($F52-$G52-HZ52+IA52)&lt;=1)*1,IF(AND(IC52,$F52=$G52,$F52&gt;=PrSettings!$M$6),(ABS(HZ52-$F52)&lt;=1)*1,IF(AND(IC52,$F52+$G52&gt;=PrSettings!$M$8),(ABS(HZ52-$F52)+ABS(IA52-$G52)&lt;=1)*1,""))),"")</f>
        <v/>
      </c>
      <c r="IG52" s="273"/>
      <c r="II52" s="238">
        <f t="shared" si="18"/>
        <v>29</v>
      </c>
      <c r="IJ52" s="239" t="str">
        <f t="shared" si="748"/>
        <v>Egypt</v>
      </c>
      <c r="IK52" s="240">
        <f t="shared" si="80"/>
        <v>21</v>
      </c>
      <c r="IL52" s="239" t="str">
        <f t="shared" si="749"/>
        <v>IR Iran</v>
      </c>
      <c r="IM52" s="275"/>
      <c r="IN52" s="275"/>
      <c r="IO52" s="271"/>
      <c r="IP52" s="240" t="str">
        <f t="shared" si="750"/>
        <v/>
      </c>
      <c r="IQ52" s="240" t="str">
        <f>IF((IP52&lt;&gt;""),IF(OR($F52&lt;&gt;$G52,PrSettings!$M$4="●"),(($F52-$G52)=(IM52-IN52))*1,0),"")</f>
        <v/>
      </c>
      <c r="IR52" s="240" t="str">
        <f t="shared" si="751"/>
        <v/>
      </c>
      <c r="IS52" s="240" t="str">
        <f>IF(IP52&lt;&gt;"",IF(ABS($F52-$G52)&gt;=PrSettings!$M$7,(ABS($F52-$G52-IM52+IN52)&lt;=1)*1,IF(AND(IP52,$F52=$G52,$F52&gt;=PrSettings!$M$6),(ABS(IM52-$F52)&lt;=1)*1,IF(AND(IP52,$F52+$G52&gt;=PrSettings!$M$8),(ABS(IM52-$F52)+ABS(IN52-$G52)&lt;=1)*1,""))),"")</f>
        <v/>
      </c>
      <c r="IT52" s="273"/>
      <c r="IV52" s="238">
        <f t="shared" si="19"/>
        <v>29</v>
      </c>
      <c r="IW52" s="239" t="str">
        <f t="shared" si="752"/>
        <v>Egypt</v>
      </c>
      <c r="IX52" s="240">
        <f t="shared" si="83"/>
        <v>21</v>
      </c>
      <c r="IY52" s="239" t="str">
        <f t="shared" si="753"/>
        <v>IR Iran</v>
      </c>
      <c r="IZ52" s="275"/>
      <c r="JA52" s="275"/>
      <c r="JB52" s="271"/>
      <c r="JC52" s="240" t="str">
        <f t="shared" si="754"/>
        <v/>
      </c>
      <c r="JD52" s="240" t="str">
        <f>IF((JC52&lt;&gt;""),IF(OR($F52&lt;&gt;$G52,PrSettings!$M$4="●"),(($F52-$G52)=(IZ52-JA52))*1,0),"")</f>
        <v/>
      </c>
      <c r="JE52" s="240" t="str">
        <f t="shared" si="755"/>
        <v/>
      </c>
      <c r="JF52" s="240" t="str">
        <f>IF(JC52&lt;&gt;"",IF(ABS($F52-$G52)&gt;=PrSettings!$M$7,(ABS($F52-$G52-IZ52+JA52)&lt;=1)*1,IF(AND(JC52,$F52=$G52,$F52&gt;=PrSettings!$M$6),(ABS(IZ52-$F52)&lt;=1)*1,IF(AND(JC52,$F52+$G52&gt;=PrSettings!$M$8),(ABS(IZ52-$F52)+ABS(JA52-$G52)&lt;=1)*1,""))),"")</f>
        <v/>
      </c>
      <c r="JG52" s="273"/>
      <c r="JI52" s="238">
        <f t="shared" si="20"/>
        <v>29</v>
      </c>
      <c r="JJ52" s="239" t="str">
        <f t="shared" si="756"/>
        <v>Egypt</v>
      </c>
      <c r="JK52" s="240">
        <f t="shared" si="86"/>
        <v>21</v>
      </c>
      <c r="JL52" s="239" t="str">
        <f t="shared" si="757"/>
        <v>IR Iran</v>
      </c>
      <c r="JM52" s="275"/>
      <c r="JN52" s="275"/>
      <c r="JO52" s="271"/>
      <c r="JP52" s="240" t="str">
        <f t="shared" si="758"/>
        <v/>
      </c>
      <c r="JQ52" s="240" t="str">
        <f>IF((JP52&lt;&gt;""),IF(OR($F52&lt;&gt;$G52,PrSettings!$M$4="●"),(($F52-$G52)=(JM52-JN52))*1,0),"")</f>
        <v/>
      </c>
      <c r="JR52" s="240" t="str">
        <f t="shared" si="759"/>
        <v/>
      </c>
      <c r="JS52" s="240" t="str">
        <f>IF(JP52&lt;&gt;"",IF(ABS($F52-$G52)&gt;=PrSettings!$M$7,(ABS($F52-$G52-JM52+JN52)&lt;=1)*1,IF(AND(JP52,$F52=$G52,$F52&gt;=PrSettings!$M$6),(ABS(JM52-$F52)&lt;=1)*1,IF(AND(JP52,$F52+$G52&gt;=PrSettings!$M$8),(ABS(JM52-$F52)+ABS(JN52-$G52)&lt;=1)*1,""))),"")</f>
        <v/>
      </c>
      <c r="JT52" s="273"/>
      <c r="JV52" s="238">
        <f t="shared" si="21"/>
        <v>29</v>
      </c>
      <c r="JW52" s="239" t="str">
        <f t="shared" si="760"/>
        <v>Egypt</v>
      </c>
      <c r="JX52" s="240">
        <f t="shared" si="89"/>
        <v>21</v>
      </c>
      <c r="JY52" s="239" t="str">
        <f t="shared" si="761"/>
        <v>IR Iran</v>
      </c>
      <c r="JZ52" s="275"/>
      <c r="KA52" s="275"/>
      <c r="KB52" s="271"/>
      <c r="KC52" s="240" t="str">
        <f t="shared" si="762"/>
        <v/>
      </c>
      <c r="KD52" s="240" t="str">
        <f>IF((KC52&lt;&gt;""),IF(OR($F52&lt;&gt;$G52,PrSettings!$M$4="●"),(($F52-$G52)=(JZ52-KA52))*1,0),"")</f>
        <v/>
      </c>
      <c r="KE52" s="240" t="str">
        <f t="shared" si="763"/>
        <v/>
      </c>
      <c r="KF52" s="240" t="str">
        <f>IF(KC52&lt;&gt;"",IF(ABS($F52-$G52)&gt;=PrSettings!$M$7,(ABS($F52-$G52-JZ52+KA52)&lt;=1)*1,IF(AND(KC52,$F52=$G52,$F52&gt;=PrSettings!$M$6),(ABS(JZ52-$F52)&lt;=1)*1,IF(AND(KC52,$F52+$G52&gt;=PrSettings!$M$8),(ABS(JZ52-$F52)+ABS(KA52-$G52)&lt;=1)*1,""))),"")</f>
        <v/>
      </c>
      <c r="KG52" s="273"/>
      <c r="KI52" s="238">
        <f t="shared" si="22"/>
        <v>29</v>
      </c>
      <c r="KJ52" s="239" t="str">
        <f t="shared" si="764"/>
        <v>Egypt</v>
      </c>
      <c r="KK52" s="240">
        <f t="shared" si="92"/>
        <v>21</v>
      </c>
      <c r="KL52" s="239" t="str">
        <f t="shared" si="765"/>
        <v>IR Iran</v>
      </c>
      <c r="KM52" s="275"/>
      <c r="KN52" s="275"/>
      <c r="KO52" s="271"/>
      <c r="KP52" s="240" t="str">
        <f t="shared" si="766"/>
        <v/>
      </c>
      <c r="KQ52" s="240" t="str">
        <f>IF((KP52&lt;&gt;""),IF(OR($F52&lt;&gt;$G52,PrSettings!$M$4="●"),(($F52-$G52)=(KM52-KN52))*1,0),"")</f>
        <v/>
      </c>
      <c r="KR52" s="240" t="str">
        <f t="shared" si="767"/>
        <v/>
      </c>
      <c r="KS52" s="240" t="str">
        <f>IF(KP52&lt;&gt;"",IF(ABS($F52-$G52)&gt;=PrSettings!$M$7,(ABS($F52-$G52-KM52+KN52)&lt;=1)*1,IF(AND(KP52,$F52=$G52,$F52&gt;=PrSettings!$M$6),(ABS(KM52-$F52)&lt;=1)*1,IF(AND(KP52,$F52+$G52&gt;=PrSettings!$M$8),(ABS(KM52-$F52)+ABS(KN52-$G52)&lt;=1)*1,""))),"")</f>
        <v/>
      </c>
      <c r="KT52" s="273"/>
      <c r="KV52" s="238">
        <f t="shared" si="23"/>
        <v>29</v>
      </c>
      <c r="KW52" s="239" t="str">
        <f t="shared" si="768"/>
        <v>Egypt</v>
      </c>
      <c r="KX52" s="240">
        <f t="shared" si="95"/>
        <v>21</v>
      </c>
      <c r="KY52" s="239" t="str">
        <f t="shared" si="769"/>
        <v>IR Iran</v>
      </c>
      <c r="KZ52" s="275"/>
      <c r="LA52" s="275"/>
      <c r="LB52" s="271"/>
      <c r="LC52" s="240" t="str">
        <f t="shared" si="770"/>
        <v/>
      </c>
      <c r="LD52" s="240" t="str">
        <f>IF((LC52&lt;&gt;""),IF(OR($F52&lt;&gt;$G52,PrSettings!$M$4="●"),(($F52-$G52)=(KZ52-LA52))*1,0),"")</f>
        <v/>
      </c>
      <c r="LE52" s="240" t="str">
        <f t="shared" si="771"/>
        <v/>
      </c>
      <c r="LF52" s="240" t="str">
        <f>IF(LC52&lt;&gt;"",IF(ABS($F52-$G52)&gt;=PrSettings!$M$7,(ABS($F52-$G52-KZ52+LA52)&lt;=1)*1,IF(AND(LC52,$F52=$G52,$F52&gt;=PrSettings!$M$6),(ABS(KZ52-$F52)&lt;=1)*1,IF(AND(LC52,$F52+$G52&gt;=PrSettings!$M$8),(ABS(KZ52-$F52)+ABS(LA52-$G52)&lt;=1)*1,""))),"")</f>
        <v/>
      </c>
      <c r="LG52" s="273"/>
      <c r="LI52" s="238">
        <f t="shared" si="24"/>
        <v>29</v>
      </c>
      <c r="LJ52" s="239" t="str">
        <f t="shared" si="772"/>
        <v>Egypt</v>
      </c>
      <c r="LK52" s="240">
        <f t="shared" si="98"/>
        <v>21</v>
      </c>
      <c r="LL52" s="239" t="str">
        <f t="shared" si="773"/>
        <v>IR Iran</v>
      </c>
      <c r="LM52" s="275"/>
      <c r="LN52" s="275"/>
      <c r="LO52" s="271"/>
      <c r="LP52" s="240" t="str">
        <f t="shared" si="774"/>
        <v/>
      </c>
      <c r="LQ52" s="240" t="str">
        <f>IF((LP52&lt;&gt;""),IF(OR($F52&lt;&gt;$G52,PrSettings!$M$4="●"),(($F52-$G52)=(LM52-LN52))*1,0),"")</f>
        <v/>
      </c>
      <c r="LR52" s="240" t="str">
        <f t="shared" si="775"/>
        <v/>
      </c>
      <c r="LS52" s="240" t="str">
        <f>IF(LP52&lt;&gt;"",IF(ABS($F52-$G52)&gt;=PrSettings!$M$7,(ABS($F52-$G52-LM52+LN52)&lt;=1)*1,IF(AND(LP52,$F52=$G52,$F52&gt;=PrSettings!$M$6),(ABS(LM52-$F52)&lt;=1)*1,IF(AND(LP52,$F52+$G52&gt;=PrSettings!$M$8),(ABS(LM52-$F52)+ABS(LN52-$G52)&lt;=1)*1,""))),"")</f>
        <v/>
      </c>
      <c r="LT52" s="273"/>
      <c r="LV52" s="238">
        <f t="shared" si="25"/>
        <v>29</v>
      </c>
      <c r="LW52" s="239" t="str">
        <f t="shared" si="776"/>
        <v>Egypt</v>
      </c>
      <c r="LX52" s="240">
        <f t="shared" si="101"/>
        <v>21</v>
      </c>
      <c r="LY52" s="239" t="str">
        <f t="shared" si="777"/>
        <v>IR Iran</v>
      </c>
      <c r="LZ52" s="275"/>
      <c r="MA52" s="275"/>
      <c r="MB52" s="271"/>
      <c r="MC52" s="240" t="str">
        <f t="shared" si="778"/>
        <v/>
      </c>
      <c r="MD52" s="240" t="str">
        <f>IF((MC52&lt;&gt;""),IF(OR($F52&lt;&gt;$G52,PrSettings!$M$4="●"),(($F52-$G52)=(LZ52-MA52))*1,0),"")</f>
        <v/>
      </c>
      <c r="ME52" s="240" t="str">
        <f t="shared" si="779"/>
        <v/>
      </c>
      <c r="MF52" s="240" t="str">
        <f>IF(MC52&lt;&gt;"",IF(ABS($F52-$G52)&gt;=PrSettings!$M$7,(ABS($F52-$G52-LZ52+MA52)&lt;=1)*1,IF(AND(MC52,$F52=$G52,$F52&gt;=PrSettings!$M$6),(ABS(LZ52-$F52)&lt;=1)*1,IF(AND(MC52,$F52+$G52&gt;=PrSettings!$M$8),(ABS(LZ52-$F52)+ABS(MA52-$G52)&lt;=1)*1,""))),"")</f>
        <v/>
      </c>
      <c r="MG52" s="273"/>
    </row>
    <row r="53" spans="2:345" x14ac:dyDescent="0.25">
      <c r="B53" s="238">
        <f>INDEX(Groups!$C$7:$C$65,MATCH(C53,Groups!$D$7:$D$65,0))</f>
        <v>85</v>
      </c>
      <c r="C53" s="239" t="str">
        <f>CalcG!$P$27</f>
        <v>New Zealand</v>
      </c>
      <c r="D53" s="240">
        <f>INDEX(Groups!$C$7:$C$65,MATCH(E53,Groups!$D$7:$D$65,0))</f>
        <v>9</v>
      </c>
      <c r="E53" s="239" t="str">
        <f>CalcG!$Q$27</f>
        <v>Belgium</v>
      </c>
      <c r="F53" s="241" t="str">
        <f>CalcG!$R$27</f>
        <v/>
      </c>
      <c r="G53" s="242" t="str">
        <f>CalcG!$S$27</f>
        <v/>
      </c>
      <c r="I53" s="238">
        <f t="shared" si="0"/>
        <v>85</v>
      </c>
      <c r="J53" s="239" t="str">
        <f t="shared" si="676"/>
        <v>New Zealand</v>
      </c>
      <c r="K53" s="240">
        <f t="shared" si="26"/>
        <v>9</v>
      </c>
      <c r="L53" s="239" t="str">
        <f t="shared" si="677"/>
        <v>Belgium</v>
      </c>
      <c r="M53" s="275"/>
      <c r="N53" s="275"/>
      <c r="O53" s="545"/>
      <c r="P53" s="240" t="str">
        <f t="shared" si="678"/>
        <v/>
      </c>
      <c r="Q53" s="240" t="str">
        <f>IF((P53&lt;&gt;""),IF(OR($F53&lt;&gt;$G53,PrSettings!$M$4="●"),(($F53-$G53)=(M53-N53))*1,0),"")</f>
        <v/>
      </c>
      <c r="R53" s="240" t="str">
        <f t="shared" si="679"/>
        <v/>
      </c>
      <c r="S53" s="240" t="str">
        <f>IF(P53&lt;&gt;"",IF(ABS($F53-$G53)&gt;=PrSettings!$M$7,(ABS($F53-$G53-M53+N53)&lt;=1)*1,IF(AND(P53,$F53=$G53,$F53&gt;=PrSettings!$M$6),(ABS(M53-$F53)&lt;=1)*1,IF(AND(P53,$F53+$G53&gt;=PrSettings!$M$8),(ABS(M53-$F53)+ABS(N53-$G53)&lt;=1)*1,""))),"")</f>
        <v/>
      </c>
      <c r="T53" s="546"/>
      <c r="V53" s="238">
        <f t="shared" si="1"/>
        <v>85</v>
      </c>
      <c r="W53" s="239" t="str">
        <f t="shared" si="680"/>
        <v>New Zealand</v>
      </c>
      <c r="X53" s="240">
        <f t="shared" si="29"/>
        <v>9</v>
      </c>
      <c r="Y53" s="239" t="str">
        <f t="shared" si="681"/>
        <v>Belgium</v>
      </c>
      <c r="Z53" s="275"/>
      <c r="AA53" s="275"/>
      <c r="AB53" s="545"/>
      <c r="AC53" s="240" t="str">
        <f t="shared" si="682"/>
        <v/>
      </c>
      <c r="AD53" s="240" t="str">
        <f>IF((AC53&lt;&gt;""),IF(OR($F53&lt;&gt;$G53,PrSettings!$M$4="●"),(($F53-$G53)=(Z53-AA53))*1,0),"")</f>
        <v/>
      </c>
      <c r="AE53" s="240" t="str">
        <f t="shared" si="683"/>
        <v/>
      </c>
      <c r="AF53" s="240" t="str">
        <f>IF(AC53&lt;&gt;"",IF(ABS($F53-$G53)&gt;=PrSettings!$M$7,(ABS($F53-$G53-Z53+AA53)&lt;=1)*1,IF(AND(AC53,$F53=$G53,$F53&gt;=PrSettings!$M$6),(ABS(Z53-$F53)&lt;=1)*1,IF(AND(AC53,$F53+$G53&gt;=PrSettings!$M$8),(ABS(Z53-$F53)+ABS(AA53-$G53)&lt;=1)*1,""))),"")</f>
        <v/>
      </c>
      <c r="AG53" s="546"/>
      <c r="AI53" s="238">
        <f t="shared" si="2"/>
        <v>85</v>
      </c>
      <c r="AJ53" s="239" t="str">
        <f t="shared" si="684"/>
        <v>New Zealand</v>
      </c>
      <c r="AK53" s="240">
        <f t="shared" si="32"/>
        <v>9</v>
      </c>
      <c r="AL53" s="239" t="str">
        <f t="shared" si="685"/>
        <v>Belgium</v>
      </c>
      <c r="AM53" s="275"/>
      <c r="AN53" s="275"/>
      <c r="AO53" s="545"/>
      <c r="AP53" s="240" t="str">
        <f t="shared" si="686"/>
        <v/>
      </c>
      <c r="AQ53" s="240" t="str">
        <f>IF((AP53&lt;&gt;""),IF(OR($F53&lt;&gt;$G53,PrSettings!$M$4="●"),(($F53-$G53)=(AM53-AN53))*1,0),"")</f>
        <v/>
      </c>
      <c r="AR53" s="240" t="str">
        <f t="shared" si="687"/>
        <v/>
      </c>
      <c r="AS53" s="240" t="str">
        <f>IF(AP53&lt;&gt;"",IF(ABS($F53-$G53)&gt;=PrSettings!$M$7,(ABS($F53-$G53-AM53+AN53)&lt;=1)*1,IF(AND(AP53,$F53=$G53,$F53&gt;=PrSettings!$M$6),(ABS(AM53-$F53)&lt;=1)*1,IF(AND(AP53,$F53+$G53&gt;=PrSettings!$M$8),(ABS(AM53-$F53)+ABS(AN53-$G53)&lt;=1)*1,""))),"")</f>
        <v/>
      </c>
      <c r="AT53" s="546"/>
      <c r="AV53" s="238">
        <f t="shared" si="3"/>
        <v>85</v>
      </c>
      <c r="AW53" s="239" t="str">
        <f t="shared" si="688"/>
        <v>New Zealand</v>
      </c>
      <c r="AX53" s="240">
        <f t="shared" si="35"/>
        <v>9</v>
      </c>
      <c r="AY53" s="239" t="str">
        <f t="shared" si="689"/>
        <v>Belgium</v>
      </c>
      <c r="AZ53" s="275"/>
      <c r="BA53" s="275"/>
      <c r="BB53" s="545"/>
      <c r="BC53" s="240" t="str">
        <f t="shared" si="690"/>
        <v/>
      </c>
      <c r="BD53" s="240" t="str">
        <f>IF((BC53&lt;&gt;""),IF(OR($F53&lt;&gt;$G53,PrSettings!$M$4="●"),(($F53-$G53)=(AZ53-BA53))*1,0),"")</f>
        <v/>
      </c>
      <c r="BE53" s="240" t="str">
        <f t="shared" si="691"/>
        <v/>
      </c>
      <c r="BF53" s="240" t="str">
        <f>IF(BC53&lt;&gt;"",IF(ABS($F53-$G53)&gt;=PrSettings!$M$7,(ABS($F53-$G53-AZ53+BA53)&lt;=1)*1,IF(AND(BC53,$F53=$G53,$F53&gt;=PrSettings!$M$6),(ABS(AZ53-$F53)&lt;=1)*1,IF(AND(BC53,$F53+$G53&gt;=PrSettings!$M$8),(ABS(AZ53-$F53)+ABS(BA53-$G53)&lt;=1)*1,""))),"")</f>
        <v/>
      </c>
      <c r="BG53" s="546"/>
      <c r="BI53" s="238">
        <f t="shared" si="4"/>
        <v>85</v>
      </c>
      <c r="BJ53" s="239" t="str">
        <f t="shared" si="692"/>
        <v>New Zealand</v>
      </c>
      <c r="BK53" s="240">
        <f t="shared" si="38"/>
        <v>9</v>
      </c>
      <c r="BL53" s="239" t="str">
        <f t="shared" si="693"/>
        <v>Belgium</v>
      </c>
      <c r="BM53" s="275"/>
      <c r="BN53" s="275"/>
      <c r="BO53" s="545"/>
      <c r="BP53" s="240" t="str">
        <f t="shared" si="694"/>
        <v/>
      </c>
      <c r="BQ53" s="240" t="str">
        <f>IF((BP53&lt;&gt;""),IF(OR($F53&lt;&gt;$G53,PrSettings!$M$4="●"),(($F53-$G53)=(BM53-BN53))*1,0),"")</f>
        <v/>
      </c>
      <c r="BR53" s="240" t="str">
        <f t="shared" si="695"/>
        <v/>
      </c>
      <c r="BS53" s="240" t="str">
        <f>IF(BP53&lt;&gt;"",IF(ABS($F53-$G53)&gt;=PrSettings!$M$7,(ABS($F53-$G53-BM53+BN53)&lt;=1)*1,IF(AND(BP53,$F53=$G53,$F53&gt;=PrSettings!$M$6),(ABS(BM53-$F53)&lt;=1)*1,IF(AND(BP53,$F53+$G53&gt;=PrSettings!$M$8),(ABS(BM53-$F53)+ABS(BN53-$G53)&lt;=1)*1,""))),"")</f>
        <v/>
      </c>
      <c r="BT53" s="546"/>
      <c r="BV53" s="238">
        <f t="shared" si="5"/>
        <v>85</v>
      </c>
      <c r="BW53" s="239" t="str">
        <f t="shared" si="696"/>
        <v>New Zealand</v>
      </c>
      <c r="BX53" s="240">
        <f t="shared" si="41"/>
        <v>9</v>
      </c>
      <c r="BY53" s="239" t="str">
        <f t="shared" si="697"/>
        <v>Belgium</v>
      </c>
      <c r="BZ53" s="275"/>
      <c r="CA53" s="275"/>
      <c r="CB53" s="545"/>
      <c r="CC53" s="240" t="str">
        <f t="shared" si="698"/>
        <v/>
      </c>
      <c r="CD53" s="240" t="str">
        <f>IF((CC53&lt;&gt;""),IF(OR($F53&lt;&gt;$G53,PrSettings!$M$4="●"),(($F53-$G53)=(BZ53-CA53))*1,0),"")</f>
        <v/>
      </c>
      <c r="CE53" s="240" t="str">
        <f t="shared" si="699"/>
        <v/>
      </c>
      <c r="CF53" s="240" t="str">
        <f>IF(CC53&lt;&gt;"",IF(ABS($F53-$G53)&gt;=PrSettings!$M$7,(ABS($F53-$G53-BZ53+CA53)&lt;=1)*1,IF(AND(CC53,$F53=$G53,$F53&gt;=PrSettings!$M$6),(ABS(BZ53-$F53)&lt;=1)*1,IF(AND(CC53,$F53+$G53&gt;=PrSettings!$M$8),(ABS(BZ53-$F53)+ABS(CA53-$G53)&lt;=1)*1,""))),"")</f>
        <v/>
      </c>
      <c r="CG53" s="546"/>
      <c r="CI53" s="238">
        <f t="shared" si="6"/>
        <v>85</v>
      </c>
      <c r="CJ53" s="239" t="str">
        <f t="shared" si="700"/>
        <v>New Zealand</v>
      </c>
      <c r="CK53" s="240">
        <f t="shared" si="44"/>
        <v>9</v>
      </c>
      <c r="CL53" s="239" t="str">
        <f t="shared" si="701"/>
        <v>Belgium</v>
      </c>
      <c r="CM53" s="275"/>
      <c r="CN53" s="275"/>
      <c r="CO53" s="545"/>
      <c r="CP53" s="240" t="str">
        <f t="shared" si="702"/>
        <v/>
      </c>
      <c r="CQ53" s="240" t="str">
        <f>IF((CP53&lt;&gt;""),IF(OR($F53&lt;&gt;$G53,PrSettings!$M$4="●"),(($F53-$G53)=(CM53-CN53))*1,0),"")</f>
        <v/>
      </c>
      <c r="CR53" s="240" t="str">
        <f t="shared" si="703"/>
        <v/>
      </c>
      <c r="CS53" s="240" t="str">
        <f>IF(CP53&lt;&gt;"",IF(ABS($F53-$G53)&gt;=PrSettings!$M$7,(ABS($F53-$G53-CM53+CN53)&lt;=1)*1,IF(AND(CP53,$F53=$G53,$F53&gt;=PrSettings!$M$6),(ABS(CM53-$F53)&lt;=1)*1,IF(AND(CP53,$F53+$G53&gt;=PrSettings!$M$8),(ABS(CM53-$F53)+ABS(CN53-$G53)&lt;=1)*1,""))),"")</f>
        <v/>
      </c>
      <c r="CT53" s="546"/>
      <c r="CV53" s="238">
        <f t="shared" si="7"/>
        <v>85</v>
      </c>
      <c r="CW53" s="239" t="str">
        <f t="shared" si="704"/>
        <v>New Zealand</v>
      </c>
      <c r="CX53" s="240">
        <f t="shared" si="47"/>
        <v>9</v>
      </c>
      <c r="CY53" s="239" t="str">
        <f t="shared" si="705"/>
        <v>Belgium</v>
      </c>
      <c r="CZ53" s="275"/>
      <c r="DA53" s="275"/>
      <c r="DB53" s="545"/>
      <c r="DC53" s="240" t="str">
        <f t="shared" si="706"/>
        <v/>
      </c>
      <c r="DD53" s="240" t="str">
        <f>IF((DC53&lt;&gt;""),IF(OR($F53&lt;&gt;$G53,PrSettings!$M$4="●"),(($F53-$G53)=(CZ53-DA53))*1,0),"")</f>
        <v/>
      </c>
      <c r="DE53" s="240" t="str">
        <f t="shared" si="707"/>
        <v/>
      </c>
      <c r="DF53" s="240" t="str">
        <f>IF(DC53&lt;&gt;"",IF(ABS($F53-$G53)&gt;=PrSettings!$M$7,(ABS($F53-$G53-CZ53+DA53)&lt;=1)*1,IF(AND(DC53,$F53=$G53,$F53&gt;=PrSettings!$M$6),(ABS(CZ53-$F53)&lt;=1)*1,IF(AND(DC53,$F53+$G53&gt;=PrSettings!$M$8),(ABS(CZ53-$F53)+ABS(DA53-$G53)&lt;=1)*1,""))),"")</f>
        <v/>
      </c>
      <c r="DG53" s="546"/>
      <c r="DI53" s="238">
        <f t="shared" si="8"/>
        <v>85</v>
      </c>
      <c r="DJ53" s="239" t="str">
        <f t="shared" si="708"/>
        <v>New Zealand</v>
      </c>
      <c r="DK53" s="240">
        <f t="shared" si="50"/>
        <v>9</v>
      </c>
      <c r="DL53" s="239" t="str">
        <f t="shared" si="709"/>
        <v>Belgium</v>
      </c>
      <c r="DM53" s="275"/>
      <c r="DN53" s="275"/>
      <c r="DO53" s="545"/>
      <c r="DP53" s="240" t="str">
        <f t="shared" si="710"/>
        <v/>
      </c>
      <c r="DQ53" s="240" t="str">
        <f>IF((DP53&lt;&gt;""),IF(OR($F53&lt;&gt;$G53,PrSettings!$M$4="●"),(($F53-$G53)=(DM53-DN53))*1,0),"")</f>
        <v/>
      </c>
      <c r="DR53" s="240" t="str">
        <f t="shared" si="711"/>
        <v/>
      </c>
      <c r="DS53" s="240" t="str">
        <f>IF(DP53&lt;&gt;"",IF(ABS($F53-$G53)&gt;=PrSettings!$M$7,(ABS($F53-$G53-DM53+DN53)&lt;=1)*1,IF(AND(DP53,$F53=$G53,$F53&gt;=PrSettings!$M$6),(ABS(DM53-$F53)&lt;=1)*1,IF(AND(DP53,$F53+$G53&gt;=PrSettings!$M$8),(ABS(DM53-$F53)+ABS(DN53-$G53)&lt;=1)*1,""))),"")</f>
        <v/>
      </c>
      <c r="DT53" s="546"/>
      <c r="DV53" s="238">
        <f t="shared" si="9"/>
        <v>85</v>
      </c>
      <c r="DW53" s="239" t="str">
        <f t="shared" si="712"/>
        <v>New Zealand</v>
      </c>
      <c r="DX53" s="240">
        <f t="shared" si="53"/>
        <v>9</v>
      </c>
      <c r="DY53" s="239" t="str">
        <f t="shared" si="713"/>
        <v>Belgium</v>
      </c>
      <c r="DZ53" s="275"/>
      <c r="EA53" s="275"/>
      <c r="EB53" s="545"/>
      <c r="EC53" s="240" t="str">
        <f t="shared" si="714"/>
        <v/>
      </c>
      <c r="ED53" s="240" t="str">
        <f>IF((EC53&lt;&gt;""),IF(OR($F53&lt;&gt;$G53,PrSettings!$M$4="●"),(($F53-$G53)=(DZ53-EA53))*1,0),"")</f>
        <v/>
      </c>
      <c r="EE53" s="240" t="str">
        <f t="shared" si="715"/>
        <v/>
      </c>
      <c r="EF53" s="240" t="str">
        <f>IF(EC53&lt;&gt;"",IF(ABS($F53-$G53)&gt;=PrSettings!$M$7,(ABS($F53-$G53-DZ53+EA53)&lt;=1)*1,IF(AND(EC53,$F53=$G53,$F53&gt;=PrSettings!$M$6),(ABS(DZ53-$F53)&lt;=1)*1,IF(AND(EC53,$F53+$G53&gt;=PrSettings!$M$8),(ABS(DZ53-$F53)+ABS(EA53-$G53)&lt;=1)*1,""))),"")</f>
        <v/>
      </c>
      <c r="EG53" s="546"/>
      <c r="EI53" s="238">
        <f t="shared" si="10"/>
        <v>85</v>
      </c>
      <c r="EJ53" s="239" t="str">
        <f t="shared" si="716"/>
        <v>New Zealand</v>
      </c>
      <c r="EK53" s="240">
        <f t="shared" si="56"/>
        <v>9</v>
      </c>
      <c r="EL53" s="239" t="str">
        <f t="shared" si="717"/>
        <v>Belgium</v>
      </c>
      <c r="EM53" s="275"/>
      <c r="EN53" s="275"/>
      <c r="EO53" s="545"/>
      <c r="EP53" s="240" t="str">
        <f t="shared" si="718"/>
        <v/>
      </c>
      <c r="EQ53" s="240" t="str">
        <f>IF((EP53&lt;&gt;""),IF(OR($F53&lt;&gt;$G53,PrSettings!$M$4="●"),(($F53-$G53)=(EM53-EN53))*1,0),"")</f>
        <v/>
      </c>
      <c r="ER53" s="240" t="str">
        <f t="shared" si="719"/>
        <v/>
      </c>
      <c r="ES53" s="240" t="str">
        <f>IF(EP53&lt;&gt;"",IF(ABS($F53-$G53)&gt;=PrSettings!$M$7,(ABS($F53-$G53-EM53+EN53)&lt;=1)*1,IF(AND(EP53,$F53=$G53,$F53&gt;=PrSettings!$M$6),(ABS(EM53-$F53)&lt;=1)*1,IF(AND(EP53,$F53+$G53&gt;=PrSettings!$M$8),(ABS(EM53-$F53)+ABS(EN53-$G53)&lt;=1)*1,""))),"")</f>
        <v/>
      </c>
      <c r="ET53" s="546"/>
      <c r="EV53" s="238">
        <f t="shared" si="11"/>
        <v>85</v>
      </c>
      <c r="EW53" s="239" t="str">
        <f t="shared" si="720"/>
        <v>New Zealand</v>
      </c>
      <c r="EX53" s="240">
        <f t="shared" si="59"/>
        <v>9</v>
      </c>
      <c r="EY53" s="239" t="str">
        <f t="shared" si="721"/>
        <v>Belgium</v>
      </c>
      <c r="EZ53" s="275"/>
      <c r="FA53" s="275"/>
      <c r="FB53" s="545"/>
      <c r="FC53" s="240" t="str">
        <f t="shared" si="722"/>
        <v/>
      </c>
      <c r="FD53" s="240" t="str">
        <f>IF((FC53&lt;&gt;""),IF(OR($F53&lt;&gt;$G53,PrSettings!$M$4="●"),(($F53-$G53)=(EZ53-FA53))*1,0),"")</f>
        <v/>
      </c>
      <c r="FE53" s="240" t="str">
        <f t="shared" si="723"/>
        <v/>
      </c>
      <c r="FF53" s="240" t="str">
        <f>IF(FC53&lt;&gt;"",IF(ABS($F53-$G53)&gt;=PrSettings!$M$7,(ABS($F53-$G53-EZ53+FA53)&lt;=1)*1,IF(AND(FC53,$F53=$G53,$F53&gt;=PrSettings!$M$6),(ABS(EZ53-$F53)&lt;=1)*1,IF(AND(FC53,$F53+$G53&gt;=PrSettings!$M$8),(ABS(EZ53-$F53)+ABS(FA53-$G53)&lt;=1)*1,""))),"")</f>
        <v/>
      </c>
      <c r="FG53" s="546"/>
      <c r="FI53" s="238">
        <f t="shared" si="12"/>
        <v>85</v>
      </c>
      <c r="FJ53" s="239" t="str">
        <f t="shared" si="724"/>
        <v>New Zealand</v>
      </c>
      <c r="FK53" s="240">
        <f t="shared" si="62"/>
        <v>9</v>
      </c>
      <c r="FL53" s="239" t="str">
        <f t="shared" si="725"/>
        <v>Belgium</v>
      </c>
      <c r="FM53" s="275"/>
      <c r="FN53" s="275"/>
      <c r="FO53" s="545"/>
      <c r="FP53" s="240" t="str">
        <f t="shared" si="726"/>
        <v/>
      </c>
      <c r="FQ53" s="240" t="str">
        <f>IF((FP53&lt;&gt;""),IF(OR($F53&lt;&gt;$G53,PrSettings!$M$4="●"),(($F53-$G53)=(FM53-FN53))*1,0),"")</f>
        <v/>
      </c>
      <c r="FR53" s="240" t="str">
        <f t="shared" si="727"/>
        <v/>
      </c>
      <c r="FS53" s="240" t="str">
        <f>IF(FP53&lt;&gt;"",IF(ABS($F53-$G53)&gt;=PrSettings!$M$7,(ABS($F53-$G53-FM53+FN53)&lt;=1)*1,IF(AND(FP53,$F53=$G53,$F53&gt;=PrSettings!$M$6),(ABS(FM53-$F53)&lt;=1)*1,IF(AND(FP53,$F53+$G53&gt;=PrSettings!$M$8),(ABS(FM53-$F53)+ABS(FN53-$G53)&lt;=1)*1,""))),"")</f>
        <v/>
      </c>
      <c r="FT53" s="546"/>
      <c r="FV53" s="238">
        <f t="shared" si="13"/>
        <v>85</v>
      </c>
      <c r="FW53" s="239" t="str">
        <f t="shared" si="728"/>
        <v>New Zealand</v>
      </c>
      <c r="FX53" s="240">
        <f t="shared" si="65"/>
        <v>9</v>
      </c>
      <c r="FY53" s="239" t="str">
        <f t="shared" si="729"/>
        <v>Belgium</v>
      </c>
      <c r="FZ53" s="275"/>
      <c r="GA53" s="275"/>
      <c r="GB53" s="545"/>
      <c r="GC53" s="240" t="str">
        <f t="shared" si="730"/>
        <v/>
      </c>
      <c r="GD53" s="240" t="str">
        <f>IF((GC53&lt;&gt;""),IF(OR($F53&lt;&gt;$G53,PrSettings!$M$4="●"),(($F53-$G53)=(FZ53-GA53))*1,0),"")</f>
        <v/>
      </c>
      <c r="GE53" s="240" t="str">
        <f t="shared" si="731"/>
        <v/>
      </c>
      <c r="GF53" s="240" t="str">
        <f>IF(GC53&lt;&gt;"",IF(ABS($F53-$G53)&gt;=PrSettings!$M$7,(ABS($F53-$G53-FZ53+GA53)&lt;=1)*1,IF(AND(GC53,$F53=$G53,$F53&gt;=PrSettings!$M$6),(ABS(FZ53-$F53)&lt;=1)*1,IF(AND(GC53,$F53+$G53&gt;=PrSettings!$M$8),(ABS(FZ53-$F53)+ABS(GA53-$G53)&lt;=1)*1,""))),"")</f>
        <v/>
      </c>
      <c r="GG53" s="546"/>
      <c r="GI53" s="238">
        <f t="shared" si="14"/>
        <v>85</v>
      </c>
      <c r="GJ53" s="239" t="str">
        <f t="shared" si="732"/>
        <v>New Zealand</v>
      </c>
      <c r="GK53" s="240">
        <f t="shared" si="68"/>
        <v>9</v>
      </c>
      <c r="GL53" s="239" t="str">
        <f t="shared" si="733"/>
        <v>Belgium</v>
      </c>
      <c r="GM53" s="275"/>
      <c r="GN53" s="275"/>
      <c r="GO53" s="545"/>
      <c r="GP53" s="240" t="str">
        <f t="shared" si="734"/>
        <v/>
      </c>
      <c r="GQ53" s="240" t="str">
        <f>IF((GP53&lt;&gt;""),IF(OR($F53&lt;&gt;$G53,PrSettings!$M$4="●"),(($F53-$G53)=(GM53-GN53))*1,0),"")</f>
        <v/>
      </c>
      <c r="GR53" s="240" t="str">
        <f t="shared" si="735"/>
        <v/>
      </c>
      <c r="GS53" s="240" t="str">
        <f>IF(GP53&lt;&gt;"",IF(ABS($F53-$G53)&gt;=PrSettings!$M$7,(ABS($F53-$G53-GM53+GN53)&lt;=1)*1,IF(AND(GP53,$F53=$G53,$F53&gt;=PrSettings!$M$6),(ABS(GM53-$F53)&lt;=1)*1,IF(AND(GP53,$F53+$G53&gt;=PrSettings!$M$8),(ABS(GM53-$F53)+ABS(GN53-$G53)&lt;=1)*1,""))),"")</f>
        <v/>
      </c>
      <c r="GT53" s="546"/>
      <c r="GV53" s="238">
        <f t="shared" si="15"/>
        <v>85</v>
      </c>
      <c r="GW53" s="239" t="str">
        <f t="shared" si="736"/>
        <v>New Zealand</v>
      </c>
      <c r="GX53" s="240">
        <f t="shared" si="71"/>
        <v>9</v>
      </c>
      <c r="GY53" s="239" t="str">
        <f t="shared" si="737"/>
        <v>Belgium</v>
      </c>
      <c r="GZ53" s="275"/>
      <c r="HA53" s="275"/>
      <c r="HB53" s="545"/>
      <c r="HC53" s="240" t="str">
        <f t="shared" si="738"/>
        <v/>
      </c>
      <c r="HD53" s="240" t="str">
        <f>IF((HC53&lt;&gt;""),IF(OR($F53&lt;&gt;$G53,PrSettings!$M$4="●"),(($F53-$G53)=(GZ53-HA53))*1,0),"")</f>
        <v/>
      </c>
      <c r="HE53" s="240" t="str">
        <f t="shared" si="739"/>
        <v/>
      </c>
      <c r="HF53" s="240" t="str">
        <f>IF(HC53&lt;&gt;"",IF(ABS($F53-$G53)&gt;=PrSettings!$M$7,(ABS($F53-$G53-GZ53+HA53)&lt;=1)*1,IF(AND(HC53,$F53=$G53,$F53&gt;=PrSettings!$M$6),(ABS(GZ53-$F53)&lt;=1)*1,IF(AND(HC53,$F53+$G53&gt;=PrSettings!$M$8),(ABS(GZ53-$F53)+ABS(HA53-$G53)&lt;=1)*1,""))),"")</f>
        <v/>
      </c>
      <c r="HG53" s="546"/>
      <c r="HI53" s="238">
        <f t="shared" si="16"/>
        <v>85</v>
      </c>
      <c r="HJ53" s="239" t="str">
        <f t="shared" si="740"/>
        <v>New Zealand</v>
      </c>
      <c r="HK53" s="240">
        <f t="shared" si="74"/>
        <v>9</v>
      </c>
      <c r="HL53" s="239" t="str">
        <f t="shared" si="741"/>
        <v>Belgium</v>
      </c>
      <c r="HM53" s="275"/>
      <c r="HN53" s="275"/>
      <c r="HO53" s="545"/>
      <c r="HP53" s="240" t="str">
        <f t="shared" si="742"/>
        <v/>
      </c>
      <c r="HQ53" s="240" t="str">
        <f>IF((HP53&lt;&gt;""),IF(OR($F53&lt;&gt;$G53,PrSettings!$M$4="●"),(($F53-$G53)=(HM53-HN53))*1,0),"")</f>
        <v/>
      </c>
      <c r="HR53" s="240" t="str">
        <f t="shared" si="743"/>
        <v/>
      </c>
      <c r="HS53" s="240" t="str">
        <f>IF(HP53&lt;&gt;"",IF(ABS($F53-$G53)&gt;=PrSettings!$M$7,(ABS($F53-$G53-HM53+HN53)&lt;=1)*1,IF(AND(HP53,$F53=$G53,$F53&gt;=PrSettings!$M$6),(ABS(HM53-$F53)&lt;=1)*1,IF(AND(HP53,$F53+$G53&gt;=PrSettings!$M$8),(ABS(HM53-$F53)+ABS(HN53-$G53)&lt;=1)*1,""))),"")</f>
        <v/>
      </c>
      <c r="HT53" s="546"/>
      <c r="HV53" s="238">
        <f t="shared" si="17"/>
        <v>85</v>
      </c>
      <c r="HW53" s="239" t="str">
        <f t="shared" si="744"/>
        <v>New Zealand</v>
      </c>
      <c r="HX53" s="240">
        <f t="shared" si="77"/>
        <v>9</v>
      </c>
      <c r="HY53" s="239" t="str">
        <f t="shared" si="745"/>
        <v>Belgium</v>
      </c>
      <c r="HZ53" s="275"/>
      <c r="IA53" s="275"/>
      <c r="IB53" s="545"/>
      <c r="IC53" s="240" t="str">
        <f t="shared" si="746"/>
        <v/>
      </c>
      <c r="ID53" s="240" t="str">
        <f>IF((IC53&lt;&gt;""),IF(OR($F53&lt;&gt;$G53,PrSettings!$M$4="●"),(($F53-$G53)=(HZ53-IA53))*1,0),"")</f>
        <v/>
      </c>
      <c r="IE53" s="240" t="str">
        <f t="shared" si="747"/>
        <v/>
      </c>
      <c r="IF53" s="240" t="str">
        <f>IF(IC53&lt;&gt;"",IF(ABS($F53-$G53)&gt;=PrSettings!$M$7,(ABS($F53-$G53-HZ53+IA53)&lt;=1)*1,IF(AND(IC53,$F53=$G53,$F53&gt;=PrSettings!$M$6),(ABS(HZ53-$F53)&lt;=1)*1,IF(AND(IC53,$F53+$G53&gt;=PrSettings!$M$8),(ABS(HZ53-$F53)+ABS(IA53-$G53)&lt;=1)*1,""))),"")</f>
        <v/>
      </c>
      <c r="IG53" s="546"/>
      <c r="II53" s="238">
        <f t="shared" si="18"/>
        <v>85</v>
      </c>
      <c r="IJ53" s="239" t="str">
        <f t="shared" si="748"/>
        <v>New Zealand</v>
      </c>
      <c r="IK53" s="240">
        <f t="shared" si="80"/>
        <v>9</v>
      </c>
      <c r="IL53" s="239" t="str">
        <f t="shared" si="749"/>
        <v>Belgium</v>
      </c>
      <c r="IM53" s="275"/>
      <c r="IN53" s="275"/>
      <c r="IO53" s="545"/>
      <c r="IP53" s="240" t="str">
        <f t="shared" si="750"/>
        <v/>
      </c>
      <c r="IQ53" s="240" t="str">
        <f>IF((IP53&lt;&gt;""),IF(OR($F53&lt;&gt;$G53,PrSettings!$M$4="●"),(($F53-$G53)=(IM53-IN53))*1,0),"")</f>
        <v/>
      </c>
      <c r="IR53" s="240" t="str">
        <f t="shared" si="751"/>
        <v/>
      </c>
      <c r="IS53" s="240" t="str">
        <f>IF(IP53&lt;&gt;"",IF(ABS($F53-$G53)&gt;=PrSettings!$M$7,(ABS($F53-$G53-IM53+IN53)&lt;=1)*1,IF(AND(IP53,$F53=$G53,$F53&gt;=PrSettings!$M$6),(ABS(IM53-$F53)&lt;=1)*1,IF(AND(IP53,$F53+$G53&gt;=PrSettings!$M$8),(ABS(IM53-$F53)+ABS(IN53-$G53)&lt;=1)*1,""))),"")</f>
        <v/>
      </c>
      <c r="IT53" s="546"/>
      <c r="IV53" s="238">
        <f t="shared" si="19"/>
        <v>85</v>
      </c>
      <c r="IW53" s="239" t="str">
        <f t="shared" si="752"/>
        <v>New Zealand</v>
      </c>
      <c r="IX53" s="240">
        <f t="shared" si="83"/>
        <v>9</v>
      </c>
      <c r="IY53" s="239" t="str">
        <f t="shared" si="753"/>
        <v>Belgium</v>
      </c>
      <c r="IZ53" s="275"/>
      <c r="JA53" s="275"/>
      <c r="JB53" s="545"/>
      <c r="JC53" s="240" t="str">
        <f t="shared" si="754"/>
        <v/>
      </c>
      <c r="JD53" s="240" t="str">
        <f>IF((JC53&lt;&gt;""),IF(OR($F53&lt;&gt;$G53,PrSettings!$M$4="●"),(($F53-$G53)=(IZ53-JA53))*1,0),"")</f>
        <v/>
      </c>
      <c r="JE53" s="240" t="str">
        <f t="shared" si="755"/>
        <v/>
      </c>
      <c r="JF53" s="240" t="str">
        <f>IF(JC53&lt;&gt;"",IF(ABS($F53-$G53)&gt;=PrSettings!$M$7,(ABS($F53-$G53-IZ53+JA53)&lt;=1)*1,IF(AND(JC53,$F53=$G53,$F53&gt;=PrSettings!$M$6),(ABS(IZ53-$F53)&lt;=1)*1,IF(AND(JC53,$F53+$G53&gt;=PrSettings!$M$8),(ABS(IZ53-$F53)+ABS(JA53-$G53)&lt;=1)*1,""))),"")</f>
        <v/>
      </c>
      <c r="JG53" s="546"/>
      <c r="JI53" s="238">
        <f t="shared" si="20"/>
        <v>85</v>
      </c>
      <c r="JJ53" s="239" t="str">
        <f t="shared" si="756"/>
        <v>New Zealand</v>
      </c>
      <c r="JK53" s="240">
        <f t="shared" si="86"/>
        <v>9</v>
      </c>
      <c r="JL53" s="239" t="str">
        <f t="shared" si="757"/>
        <v>Belgium</v>
      </c>
      <c r="JM53" s="275"/>
      <c r="JN53" s="275"/>
      <c r="JO53" s="545"/>
      <c r="JP53" s="240" t="str">
        <f t="shared" si="758"/>
        <v/>
      </c>
      <c r="JQ53" s="240" t="str">
        <f>IF((JP53&lt;&gt;""),IF(OR($F53&lt;&gt;$G53,PrSettings!$M$4="●"),(($F53-$G53)=(JM53-JN53))*1,0),"")</f>
        <v/>
      </c>
      <c r="JR53" s="240" t="str">
        <f t="shared" si="759"/>
        <v/>
      </c>
      <c r="JS53" s="240" t="str">
        <f>IF(JP53&lt;&gt;"",IF(ABS($F53-$G53)&gt;=PrSettings!$M$7,(ABS($F53-$G53-JM53+JN53)&lt;=1)*1,IF(AND(JP53,$F53=$G53,$F53&gt;=PrSettings!$M$6),(ABS(JM53-$F53)&lt;=1)*1,IF(AND(JP53,$F53+$G53&gt;=PrSettings!$M$8),(ABS(JM53-$F53)+ABS(JN53-$G53)&lt;=1)*1,""))),"")</f>
        <v/>
      </c>
      <c r="JT53" s="546"/>
      <c r="JV53" s="238">
        <f t="shared" si="21"/>
        <v>85</v>
      </c>
      <c r="JW53" s="239" t="str">
        <f t="shared" si="760"/>
        <v>New Zealand</v>
      </c>
      <c r="JX53" s="240">
        <f t="shared" si="89"/>
        <v>9</v>
      </c>
      <c r="JY53" s="239" t="str">
        <f t="shared" si="761"/>
        <v>Belgium</v>
      </c>
      <c r="JZ53" s="275"/>
      <c r="KA53" s="275"/>
      <c r="KB53" s="545"/>
      <c r="KC53" s="240" t="str">
        <f t="shared" si="762"/>
        <v/>
      </c>
      <c r="KD53" s="240" t="str">
        <f>IF((KC53&lt;&gt;""),IF(OR($F53&lt;&gt;$G53,PrSettings!$M$4="●"),(($F53-$G53)=(JZ53-KA53))*1,0),"")</f>
        <v/>
      </c>
      <c r="KE53" s="240" t="str">
        <f t="shared" si="763"/>
        <v/>
      </c>
      <c r="KF53" s="240" t="str">
        <f>IF(KC53&lt;&gt;"",IF(ABS($F53-$G53)&gt;=PrSettings!$M$7,(ABS($F53-$G53-JZ53+KA53)&lt;=1)*1,IF(AND(KC53,$F53=$G53,$F53&gt;=PrSettings!$M$6),(ABS(JZ53-$F53)&lt;=1)*1,IF(AND(KC53,$F53+$G53&gt;=PrSettings!$M$8),(ABS(JZ53-$F53)+ABS(KA53-$G53)&lt;=1)*1,""))),"")</f>
        <v/>
      </c>
      <c r="KG53" s="546"/>
      <c r="KI53" s="238">
        <f t="shared" si="22"/>
        <v>85</v>
      </c>
      <c r="KJ53" s="239" t="str">
        <f t="shared" si="764"/>
        <v>New Zealand</v>
      </c>
      <c r="KK53" s="240">
        <f t="shared" si="92"/>
        <v>9</v>
      </c>
      <c r="KL53" s="239" t="str">
        <f t="shared" si="765"/>
        <v>Belgium</v>
      </c>
      <c r="KM53" s="275"/>
      <c r="KN53" s="275"/>
      <c r="KO53" s="545"/>
      <c r="KP53" s="240" t="str">
        <f t="shared" si="766"/>
        <v/>
      </c>
      <c r="KQ53" s="240" t="str">
        <f>IF((KP53&lt;&gt;""),IF(OR($F53&lt;&gt;$G53,PrSettings!$M$4="●"),(($F53-$G53)=(KM53-KN53))*1,0),"")</f>
        <v/>
      </c>
      <c r="KR53" s="240" t="str">
        <f t="shared" si="767"/>
        <v/>
      </c>
      <c r="KS53" s="240" t="str">
        <f>IF(KP53&lt;&gt;"",IF(ABS($F53-$G53)&gt;=PrSettings!$M$7,(ABS($F53-$G53-KM53+KN53)&lt;=1)*1,IF(AND(KP53,$F53=$G53,$F53&gt;=PrSettings!$M$6),(ABS(KM53-$F53)&lt;=1)*1,IF(AND(KP53,$F53+$G53&gt;=PrSettings!$M$8),(ABS(KM53-$F53)+ABS(KN53-$G53)&lt;=1)*1,""))),"")</f>
        <v/>
      </c>
      <c r="KT53" s="546"/>
      <c r="KV53" s="238">
        <f t="shared" si="23"/>
        <v>85</v>
      </c>
      <c r="KW53" s="239" t="str">
        <f t="shared" si="768"/>
        <v>New Zealand</v>
      </c>
      <c r="KX53" s="240">
        <f t="shared" si="95"/>
        <v>9</v>
      </c>
      <c r="KY53" s="239" t="str">
        <f t="shared" si="769"/>
        <v>Belgium</v>
      </c>
      <c r="KZ53" s="275"/>
      <c r="LA53" s="275"/>
      <c r="LB53" s="545"/>
      <c r="LC53" s="240" t="str">
        <f t="shared" si="770"/>
        <v/>
      </c>
      <c r="LD53" s="240" t="str">
        <f>IF((LC53&lt;&gt;""),IF(OR($F53&lt;&gt;$G53,PrSettings!$M$4="●"),(($F53-$G53)=(KZ53-LA53))*1,0),"")</f>
        <v/>
      </c>
      <c r="LE53" s="240" t="str">
        <f t="shared" si="771"/>
        <v/>
      </c>
      <c r="LF53" s="240" t="str">
        <f>IF(LC53&lt;&gt;"",IF(ABS($F53-$G53)&gt;=PrSettings!$M$7,(ABS($F53-$G53-KZ53+LA53)&lt;=1)*1,IF(AND(LC53,$F53=$G53,$F53&gt;=PrSettings!$M$6),(ABS(KZ53-$F53)&lt;=1)*1,IF(AND(LC53,$F53+$G53&gt;=PrSettings!$M$8),(ABS(KZ53-$F53)+ABS(LA53-$G53)&lt;=1)*1,""))),"")</f>
        <v/>
      </c>
      <c r="LG53" s="546"/>
      <c r="LI53" s="238">
        <f t="shared" si="24"/>
        <v>85</v>
      </c>
      <c r="LJ53" s="239" t="str">
        <f t="shared" si="772"/>
        <v>New Zealand</v>
      </c>
      <c r="LK53" s="240">
        <f t="shared" si="98"/>
        <v>9</v>
      </c>
      <c r="LL53" s="239" t="str">
        <f t="shared" si="773"/>
        <v>Belgium</v>
      </c>
      <c r="LM53" s="275"/>
      <c r="LN53" s="275"/>
      <c r="LO53" s="545"/>
      <c r="LP53" s="240" t="str">
        <f t="shared" si="774"/>
        <v/>
      </c>
      <c r="LQ53" s="240" t="str">
        <f>IF((LP53&lt;&gt;""),IF(OR($F53&lt;&gt;$G53,PrSettings!$M$4="●"),(($F53-$G53)=(LM53-LN53))*1,0),"")</f>
        <v/>
      </c>
      <c r="LR53" s="240" t="str">
        <f t="shared" si="775"/>
        <v/>
      </c>
      <c r="LS53" s="240" t="str">
        <f>IF(LP53&lt;&gt;"",IF(ABS($F53-$G53)&gt;=PrSettings!$M$7,(ABS($F53-$G53-LM53+LN53)&lt;=1)*1,IF(AND(LP53,$F53=$G53,$F53&gt;=PrSettings!$M$6),(ABS(LM53-$F53)&lt;=1)*1,IF(AND(LP53,$F53+$G53&gt;=PrSettings!$M$8),(ABS(LM53-$F53)+ABS(LN53-$G53)&lt;=1)*1,""))),"")</f>
        <v/>
      </c>
      <c r="LT53" s="546"/>
      <c r="LV53" s="238">
        <f t="shared" si="25"/>
        <v>85</v>
      </c>
      <c r="LW53" s="239" t="str">
        <f t="shared" si="776"/>
        <v>New Zealand</v>
      </c>
      <c r="LX53" s="240">
        <f t="shared" si="101"/>
        <v>9</v>
      </c>
      <c r="LY53" s="239" t="str">
        <f t="shared" si="777"/>
        <v>Belgium</v>
      </c>
      <c r="LZ53" s="275"/>
      <c r="MA53" s="275"/>
      <c r="MB53" s="545"/>
      <c r="MC53" s="240" t="str">
        <f t="shared" si="778"/>
        <v/>
      </c>
      <c r="MD53" s="240" t="str">
        <f>IF((MC53&lt;&gt;""),IF(OR($F53&lt;&gt;$G53,PrSettings!$M$4="●"),(($F53-$G53)=(LZ53-MA53))*1,0),"")</f>
        <v/>
      </c>
      <c r="ME53" s="240" t="str">
        <f t="shared" si="779"/>
        <v/>
      </c>
      <c r="MF53" s="240" t="str">
        <f>IF(MC53&lt;&gt;"",IF(ABS($F53-$G53)&gt;=PrSettings!$M$7,(ABS($F53-$G53-LZ53+MA53)&lt;=1)*1,IF(AND(MC53,$F53=$G53,$F53&gt;=PrSettings!$M$6),(ABS(LZ53-$F53)&lt;=1)*1,IF(AND(MC53,$F53+$G53&gt;=PrSettings!$M$8),(ABS(LZ53-$F53)+ABS(MA53-$G53)&lt;=1)*1,""))),"")</f>
        <v/>
      </c>
      <c r="MG53" s="546"/>
    </row>
    <row r="54" spans="2:345" ht="24" customHeight="1" x14ac:dyDescent="0.25">
      <c r="B54" s="247" t="str">
        <f>Language!$E$130&amp;" H"</f>
        <v>Group H</v>
      </c>
      <c r="C54" s="248"/>
      <c r="D54" s="253"/>
      <c r="E54" s="250"/>
      <c r="F54" s="254"/>
      <c r="G54" s="255"/>
      <c r="I54" s="247" t="str">
        <f t="shared" si="0"/>
        <v>Group H</v>
      </c>
      <c r="J54" s="249"/>
      <c r="K54" s="253"/>
      <c r="L54" s="250"/>
      <c r="M54" s="279"/>
      <c r="N54" s="280"/>
      <c r="O54" s="251"/>
      <c r="P54" s="263"/>
      <c r="Q54" s="263"/>
      <c r="R54" s="250"/>
      <c r="S54" s="250"/>
      <c r="T54" s="264"/>
      <c r="V54" s="247" t="str">
        <f t="shared" si="1"/>
        <v>Group H</v>
      </c>
      <c r="W54" s="249"/>
      <c r="X54" s="253"/>
      <c r="Y54" s="250"/>
      <c r="Z54" s="279"/>
      <c r="AA54" s="280"/>
      <c r="AB54" s="251"/>
      <c r="AC54" s="263"/>
      <c r="AD54" s="263"/>
      <c r="AE54" s="250"/>
      <c r="AF54" s="250"/>
      <c r="AG54" s="264"/>
      <c r="AI54" s="247" t="str">
        <f t="shared" si="2"/>
        <v>Group H</v>
      </c>
      <c r="AJ54" s="249"/>
      <c r="AK54" s="253"/>
      <c r="AL54" s="250"/>
      <c r="AM54" s="279"/>
      <c r="AN54" s="280"/>
      <c r="AO54" s="251"/>
      <c r="AP54" s="263"/>
      <c r="AQ54" s="263"/>
      <c r="AR54" s="250"/>
      <c r="AS54" s="250"/>
      <c r="AT54" s="264"/>
      <c r="AV54" s="247" t="str">
        <f t="shared" si="3"/>
        <v>Group H</v>
      </c>
      <c r="AW54" s="249"/>
      <c r="AX54" s="253"/>
      <c r="AY54" s="250"/>
      <c r="AZ54" s="279"/>
      <c r="BA54" s="280"/>
      <c r="BB54" s="251"/>
      <c r="BC54" s="263"/>
      <c r="BD54" s="263"/>
      <c r="BE54" s="250"/>
      <c r="BF54" s="250"/>
      <c r="BG54" s="264"/>
      <c r="BI54" s="247" t="str">
        <f t="shared" si="4"/>
        <v>Group H</v>
      </c>
      <c r="BJ54" s="249"/>
      <c r="BK54" s="253"/>
      <c r="BL54" s="250"/>
      <c r="BM54" s="279"/>
      <c r="BN54" s="280"/>
      <c r="BO54" s="251"/>
      <c r="BP54" s="263"/>
      <c r="BQ54" s="263"/>
      <c r="BR54" s="250"/>
      <c r="BS54" s="250"/>
      <c r="BT54" s="264"/>
      <c r="BV54" s="247" t="str">
        <f t="shared" si="5"/>
        <v>Group H</v>
      </c>
      <c r="BW54" s="249"/>
      <c r="BX54" s="253"/>
      <c r="BY54" s="250"/>
      <c r="BZ54" s="279"/>
      <c r="CA54" s="280"/>
      <c r="CB54" s="251"/>
      <c r="CC54" s="263"/>
      <c r="CD54" s="263"/>
      <c r="CE54" s="250"/>
      <c r="CF54" s="250"/>
      <c r="CG54" s="264"/>
      <c r="CI54" s="247" t="str">
        <f t="shared" si="6"/>
        <v>Group H</v>
      </c>
      <c r="CJ54" s="249"/>
      <c r="CK54" s="253"/>
      <c r="CL54" s="250"/>
      <c r="CM54" s="279"/>
      <c r="CN54" s="280"/>
      <c r="CO54" s="251"/>
      <c r="CP54" s="263"/>
      <c r="CQ54" s="263"/>
      <c r="CR54" s="250"/>
      <c r="CS54" s="250"/>
      <c r="CT54" s="264"/>
      <c r="CV54" s="247" t="str">
        <f t="shared" si="7"/>
        <v>Group H</v>
      </c>
      <c r="CW54" s="249"/>
      <c r="CX54" s="253"/>
      <c r="CY54" s="250"/>
      <c r="CZ54" s="279"/>
      <c r="DA54" s="280"/>
      <c r="DB54" s="251"/>
      <c r="DC54" s="263"/>
      <c r="DD54" s="263"/>
      <c r="DE54" s="250"/>
      <c r="DF54" s="250"/>
      <c r="DG54" s="264"/>
      <c r="DI54" s="247" t="str">
        <f t="shared" si="8"/>
        <v>Group H</v>
      </c>
      <c r="DJ54" s="249"/>
      <c r="DK54" s="253"/>
      <c r="DL54" s="250"/>
      <c r="DM54" s="279"/>
      <c r="DN54" s="280"/>
      <c r="DO54" s="251"/>
      <c r="DP54" s="263"/>
      <c r="DQ54" s="263"/>
      <c r="DR54" s="250"/>
      <c r="DS54" s="250"/>
      <c r="DT54" s="264"/>
      <c r="DV54" s="247" t="str">
        <f t="shared" si="9"/>
        <v>Group H</v>
      </c>
      <c r="DW54" s="249"/>
      <c r="DX54" s="253"/>
      <c r="DY54" s="250"/>
      <c r="DZ54" s="279"/>
      <c r="EA54" s="280"/>
      <c r="EB54" s="251"/>
      <c r="EC54" s="263"/>
      <c r="ED54" s="263"/>
      <c r="EE54" s="250"/>
      <c r="EF54" s="250"/>
      <c r="EG54" s="264"/>
      <c r="EI54" s="247" t="str">
        <f t="shared" si="10"/>
        <v>Group H</v>
      </c>
      <c r="EJ54" s="249"/>
      <c r="EK54" s="253"/>
      <c r="EL54" s="250"/>
      <c r="EM54" s="279"/>
      <c r="EN54" s="280"/>
      <c r="EO54" s="251"/>
      <c r="EP54" s="263"/>
      <c r="EQ54" s="263"/>
      <c r="ER54" s="250"/>
      <c r="ES54" s="250"/>
      <c r="ET54" s="264"/>
      <c r="EV54" s="247" t="str">
        <f t="shared" si="11"/>
        <v>Group H</v>
      </c>
      <c r="EW54" s="249"/>
      <c r="EX54" s="253"/>
      <c r="EY54" s="250"/>
      <c r="EZ54" s="279"/>
      <c r="FA54" s="280"/>
      <c r="FB54" s="251"/>
      <c r="FC54" s="263"/>
      <c r="FD54" s="263"/>
      <c r="FE54" s="250"/>
      <c r="FF54" s="250"/>
      <c r="FG54" s="264"/>
      <c r="FI54" s="247" t="str">
        <f t="shared" si="12"/>
        <v>Group H</v>
      </c>
      <c r="FJ54" s="249"/>
      <c r="FK54" s="253"/>
      <c r="FL54" s="250"/>
      <c r="FM54" s="279"/>
      <c r="FN54" s="280"/>
      <c r="FO54" s="251"/>
      <c r="FP54" s="263"/>
      <c r="FQ54" s="263"/>
      <c r="FR54" s="250"/>
      <c r="FS54" s="250"/>
      <c r="FT54" s="264"/>
      <c r="FV54" s="247" t="str">
        <f t="shared" si="13"/>
        <v>Group H</v>
      </c>
      <c r="FW54" s="249"/>
      <c r="FX54" s="253"/>
      <c r="FY54" s="250"/>
      <c r="FZ54" s="279"/>
      <c r="GA54" s="280"/>
      <c r="GB54" s="251"/>
      <c r="GC54" s="263"/>
      <c r="GD54" s="263"/>
      <c r="GE54" s="250"/>
      <c r="GF54" s="250"/>
      <c r="GG54" s="264"/>
      <c r="GI54" s="247" t="str">
        <f t="shared" si="14"/>
        <v>Group H</v>
      </c>
      <c r="GJ54" s="249"/>
      <c r="GK54" s="253"/>
      <c r="GL54" s="250"/>
      <c r="GM54" s="279"/>
      <c r="GN54" s="280"/>
      <c r="GO54" s="251"/>
      <c r="GP54" s="263"/>
      <c r="GQ54" s="263"/>
      <c r="GR54" s="250"/>
      <c r="GS54" s="250"/>
      <c r="GT54" s="264"/>
      <c r="GV54" s="247" t="str">
        <f t="shared" si="15"/>
        <v>Group H</v>
      </c>
      <c r="GW54" s="249"/>
      <c r="GX54" s="253"/>
      <c r="GY54" s="250"/>
      <c r="GZ54" s="279"/>
      <c r="HA54" s="280"/>
      <c r="HB54" s="251"/>
      <c r="HC54" s="263"/>
      <c r="HD54" s="263"/>
      <c r="HE54" s="250"/>
      <c r="HF54" s="250"/>
      <c r="HG54" s="264"/>
      <c r="HI54" s="247" t="str">
        <f t="shared" si="16"/>
        <v>Group H</v>
      </c>
      <c r="HJ54" s="249"/>
      <c r="HK54" s="253"/>
      <c r="HL54" s="250"/>
      <c r="HM54" s="279"/>
      <c r="HN54" s="280"/>
      <c r="HO54" s="251"/>
      <c r="HP54" s="263"/>
      <c r="HQ54" s="263"/>
      <c r="HR54" s="250"/>
      <c r="HS54" s="250"/>
      <c r="HT54" s="264"/>
      <c r="HV54" s="247" t="str">
        <f t="shared" si="17"/>
        <v>Group H</v>
      </c>
      <c r="HW54" s="249"/>
      <c r="HX54" s="253"/>
      <c r="HY54" s="250"/>
      <c r="HZ54" s="279"/>
      <c r="IA54" s="280"/>
      <c r="IB54" s="251"/>
      <c r="IC54" s="263"/>
      <c r="ID54" s="263"/>
      <c r="IE54" s="250"/>
      <c r="IF54" s="250"/>
      <c r="IG54" s="264"/>
      <c r="II54" s="247" t="str">
        <f t="shared" si="18"/>
        <v>Group H</v>
      </c>
      <c r="IJ54" s="249"/>
      <c r="IK54" s="253"/>
      <c r="IL54" s="250"/>
      <c r="IM54" s="279"/>
      <c r="IN54" s="280"/>
      <c r="IO54" s="251"/>
      <c r="IP54" s="263"/>
      <c r="IQ54" s="263"/>
      <c r="IR54" s="250"/>
      <c r="IS54" s="250"/>
      <c r="IT54" s="264"/>
      <c r="IV54" s="247" t="str">
        <f t="shared" si="19"/>
        <v>Group H</v>
      </c>
      <c r="IW54" s="249"/>
      <c r="IX54" s="253"/>
      <c r="IY54" s="250"/>
      <c r="IZ54" s="279"/>
      <c r="JA54" s="280"/>
      <c r="JB54" s="251"/>
      <c r="JC54" s="263"/>
      <c r="JD54" s="263"/>
      <c r="JE54" s="250"/>
      <c r="JF54" s="250"/>
      <c r="JG54" s="264"/>
      <c r="JI54" s="247" t="str">
        <f t="shared" si="20"/>
        <v>Group H</v>
      </c>
      <c r="JJ54" s="249"/>
      <c r="JK54" s="253"/>
      <c r="JL54" s="250"/>
      <c r="JM54" s="279"/>
      <c r="JN54" s="280"/>
      <c r="JO54" s="251"/>
      <c r="JP54" s="263"/>
      <c r="JQ54" s="263"/>
      <c r="JR54" s="250"/>
      <c r="JS54" s="250"/>
      <c r="JT54" s="264"/>
      <c r="JV54" s="247" t="str">
        <f t="shared" si="21"/>
        <v>Group H</v>
      </c>
      <c r="JW54" s="249"/>
      <c r="JX54" s="253"/>
      <c r="JY54" s="250"/>
      <c r="JZ54" s="279"/>
      <c r="KA54" s="280"/>
      <c r="KB54" s="251"/>
      <c r="KC54" s="263"/>
      <c r="KD54" s="263"/>
      <c r="KE54" s="250"/>
      <c r="KF54" s="250"/>
      <c r="KG54" s="264"/>
      <c r="KI54" s="247" t="str">
        <f t="shared" si="22"/>
        <v>Group H</v>
      </c>
      <c r="KJ54" s="249"/>
      <c r="KK54" s="253"/>
      <c r="KL54" s="250"/>
      <c r="KM54" s="279"/>
      <c r="KN54" s="280"/>
      <c r="KO54" s="251"/>
      <c r="KP54" s="263"/>
      <c r="KQ54" s="263"/>
      <c r="KR54" s="250"/>
      <c r="KS54" s="250"/>
      <c r="KT54" s="264"/>
      <c r="KV54" s="247" t="str">
        <f t="shared" si="23"/>
        <v>Group H</v>
      </c>
      <c r="KW54" s="249"/>
      <c r="KX54" s="253"/>
      <c r="KY54" s="250"/>
      <c r="KZ54" s="279"/>
      <c r="LA54" s="280"/>
      <c r="LB54" s="251"/>
      <c r="LC54" s="263"/>
      <c r="LD54" s="263"/>
      <c r="LE54" s="250"/>
      <c r="LF54" s="250"/>
      <c r="LG54" s="264"/>
      <c r="LI54" s="247" t="str">
        <f t="shared" si="24"/>
        <v>Group H</v>
      </c>
      <c r="LJ54" s="249"/>
      <c r="LK54" s="253"/>
      <c r="LL54" s="250"/>
      <c r="LM54" s="279"/>
      <c r="LN54" s="280"/>
      <c r="LO54" s="251"/>
      <c r="LP54" s="263"/>
      <c r="LQ54" s="263"/>
      <c r="LR54" s="250"/>
      <c r="LS54" s="250"/>
      <c r="LT54" s="264"/>
      <c r="LV54" s="247" t="str">
        <f t="shared" si="25"/>
        <v>Group H</v>
      </c>
      <c r="LW54" s="249"/>
      <c r="LX54" s="253"/>
      <c r="LY54" s="250"/>
      <c r="LZ54" s="279"/>
      <c r="MA54" s="280"/>
      <c r="MB54" s="251"/>
      <c r="MC54" s="263"/>
      <c r="MD54" s="263"/>
      <c r="ME54" s="250"/>
      <c r="MF54" s="250"/>
      <c r="MG54" s="264"/>
    </row>
    <row r="55" spans="2:345" x14ac:dyDescent="0.25">
      <c r="B55" s="238">
        <f>INDEX(Groups!$C$7:$C$65,MATCH(C55,Groups!$D$7:$D$65,0))</f>
        <v>2</v>
      </c>
      <c r="C55" s="239" t="str">
        <f>CalcH!$P$22</f>
        <v>Spain</v>
      </c>
      <c r="D55" s="240">
        <f>INDEX(Groups!$C$7:$C$65,MATCH(E55,Groups!$D$7:$D$65,0))</f>
        <v>69</v>
      </c>
      <c r="E55" s="239" t="str">
        <f>CalcH!$Q$22</f>
        <v>Cape Verde</v>
      </c>
      <c r="F55" s="241" t="str">
        <f>CalcH!$R$22</f>
        <v/>
      </c>
      <c r="G55" s="242" t="str">
        <f>CalcH!$S$22</f>
        <v/>
      </c>
      <c r="I55" s="238">
        <f t="shared" si="0"/>
        <v>2</v>
      </c>
      <c r="J55" s="239" t="str">
        <f t="shared" ref="J55:J60" si="780">$C55</f>
        <v>Spain</v>
      </c>
      <c r="K55" s="240">
        <f t="shared" si="26"/>
        <v>69</v>
      </c>
      <c r="L55" s="239" t="str">
        <f t="shared" ref="L55:L60" si="781">$E55</f>
        <v>Cape Verde</v>
      </c>
      <c r="M55" s="275"/>
      <c r="N55" s="275"/>
      <c r="O55" s="270"/>
      <c r="P55" s="240" t="str">
        <f t="shared" ref="P55:P60" si="782">IF(($F55&lt;&gt;"")*($G55&lt;&gt;"")*(M55&lt;&gt;"")*(N55&lt;&gt;""),($F55&gt;$G55)*(M55&gt;N55)+($F55=$G55)*(M55=N55)+($F55&lt;$G55)*(M55&lt;N55),"")</f>
        <v/>
      </c>
      <c r="Q55" s="240" t="str">
        <f>IF((P55&lt;&gt;""),IF(OR($F55&lt;&gt;$G55,PrSettings!$M$4="●"),(($F55-$G55)=(M55-N55))*1,0),"")</f>
        <v/>
      </c>
      <c r="R55" s="240" t="str">
        <f t="shared" ref="R55:R60" si="783">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4">$C55</f>
        <v>Spain</v>
      </c>
      <c r="X55" s="240">
        <f t="shared" si="29"/>
        <v>69</v>
      </c>
      <c r="Y55" s="239" t="str">
        <f t="shared" ref="Y55:Y60" si="785">$E55</f>
        <v>Cape Verde</v>
      </c>
      <c r="Z55" s="275"/>
      <c r="AA55" s="275"/>
      <c r="AB55" s="270"/>
      <c r="AC55" s="240" t="str">
        <f t="shared" ref="AC55:AC60" si="786">IF(($F55&lt;&gt;"")*($G55&lt;&gt;"")*(Z55&lt;&gt;"")*(AA55&lt;&gt;""),($F55&gt;$G55)*(Z55&gt;AA55)+($F55=$G55)*(Z55=AA55)+($F55&lt;$G55)*(Z55&lt;AA55),"")</f>
        <v/>
      </c>
      <c r="AD55" s="240" t="str">
        <f>IF((AC55&lt;&gt;""),IF(OR($F55&lt;&gt;$G55,PrSettings!$M$4="●"),(($F55-$G55)=(Z55-AA55))*1,0),"")</f>
        <v/>
      </c>
      <c r="AE55" s="240" t="str">
        <f t="shared" ref="AE55:AE60" si="787">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8">$C55</f>
        <v>Spain</v>
      </c>
      <c r="AK55" s="240">
        <f t="shared" si="32"/>
        <v>69</v>
      </c>
      <c r="AL55" s="239" t="str">
        <f t="shared" ref="AL55:AL60" si="789">$E55</f>
        <v>Cape Verde</v>
      </c>
      <c r="AM55" s="275"/>
      <c r="AN55" s="275"/>
      <c r="AO55" s="270"/>
      <c r="AP55" s="240" t="str">
        <f t="shared" ref="AP55:AP60" si="790">IF(($F55&lt;&gt;"")*($G55&lt;&gt;"")*(AM55&lt;&gt;"")*(AN55&lt;&gt;""),($F55&gt;$G55)*(AM55&gt;AN55)+($F55=$G55)*(AM55=AN55)+($F55&lt;$G55)*(AM55&lt;AN55),"")</f>
        <v/>
      </c>
      <c r="AQ55" s="240" t="str">
        <f>IF((AP55&lt;&gt;""),IF(OR($F55&lt;&gt;$G55,PrSettings!$M$4="●"),(($F55-$G55)=(AM55-AN55))*1,0),"")</f>
        <v/>
      </c>
      <c r="AR55" s="240" t="str">
        <f t="shared" ref="AR55:AR60" si="791">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2">$C55</f>
        <v>Spain</v>
      </c>
      <c r="AX55" s="240">
        <f t="shared" si="35"/>
        <v>69</v>
      </c>
      <c r="AY55" s="239" t="str">
        <f t="shared" ref="AY55:AY60" si="793">$E55</f>
        <v>Cape Verde</v>
      </c>
      <c r="AZ55" s="275"/>
      <c r="BA55" s="275"/>
      <c r="BB55" s="270"/>
      <c r="BC55" s="240" t="str">
        <f t="shared" ref="BC55:BC60" si="794">IF(($F55&lt;&gt;"")*($G55&lt;&gt;"")*(AZ55&lt;&gt;"")*(BA55&lt;&gt;""),($F55&gt;$G55)*(AZ55&gt;BA55)+($F55=$G55)*(AZ55=BA55)+($F55&lt;$G55)*(AZ55&lt;BA55),"")</f>
        <v/>
      </c>
      <c r="BD55" s="240" t="str">
        <f>IF((BC55&lt;&gt;""),IF(OR($F55&lt;&gt;$G55,PrSettings!$M$4="●"),(($F55-$G55)=(AZ55-BA55))*1,0),"")</f>
        <v/>
      </c>
      <c r="BE55" s="240" t="str">
        <f t="shared" ref="BE55:BE60" si="795">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6">$C55</f>
        <v>Spain</v>
      </c>
      <c r="BK55" s="240">
        <f t="shared" si="38"/>
        <v>69</v>
      </c>
      <c r="BL55" s="239" t="str">
        <f t="shared" ref="BL55:BL60" si="797">$E55</f>
        <v>Cape Verde</v>
      </c>
      <c r="BM55" s="275"/>
      <c r="BN55" s="275"/>
      <c r="BO55" s="270"/>
      <c r="BP55" s="240" t="str">
        <f t="shared" ref="BP55:BP60" si="798">IF(($F55&lt;&gt;"")*($G55&lt;&gt;"")*(BM55&lt;&gt;"")*(BN55&lt;&gt;""),($F55&gt;$G55)*(BM55&gt;BN55)+($F55=$G55)*(BM55=BN55)+($F55&lt;$G55)*(BM55&lt;BN55),"")</f>
        <v/>
      </c>
      <c r="BQ55" s="240" t="str">
        <f>IF((BP55&lt;&gt;""),IF(OR($F55&lt;&gt;$G55,PrSettings!$M$4="●"),(($F55-$G55)=(BM55-BN55))*1,0),"")</f>
        <v/>
      </c>
      <c r="BR55" s="240" t="str">
        <f t="shared" ref="BR55:BR60" si="799">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0">$C55</f>
        <v>Spain</v>
      </c>
      <c r="BX55" s="240">
        <f t="shared" si="41"/>
        <v>69</v>
      </c>
      <c r="BY55" s="239" t="str">
        <f t="shared" ref="BY55:BY60" si="801">$E55</f>
        <v>Cape Verde</v>
      </c>
      <c r="BZ55" s="275"/>
      <c r="CA55" s="275"/>
      <c r="CB55" s="270"/>
      <c r="CC55" s="240" t="str">
        <f t="shared" ref="CC55:CC60" si="802">IF(($F55&lt;&gt;"")*($G55&lt;&gt;"")*(BZ55&lt;&gt;"")*(CA55&lt;&gt;""),($F55&gt;$G55)*(BZ55&gt;CA55)+($F55=$G55)*(BZ55=CA55)+($F55&lt;$G55)*(BZ55&lt;CA55),"")</f>
        <v/>
      </c>
      <c r="CD55" s="240" t="str">
        <f>IF((CC55&lt;&gt;""),IF(OR($F55&lt;&gt;$G55,PrSettings!$M$4="●"),(($F55-$G55)=(BZ55-CA55))*1,0),"")</f>
        <v/>
      </c>
      <c r="CE55" s="240" t="str">
        <f t="shared" ref="CE55:CE60" si="803">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4">$C55</f>
        <v>Spain</v>
      </c>
      <c r="CK55" s="240">
        <f t="shared" si="44"/>
        <v>69</v>
      </c>
      <c r="CL55" s="239" t="str">
        <f t="shared" ref="CL55:CL60" si="805">$E55</f>
        <v>Cape Verde</v>
      </c>
      <c r="CM55" s="275"/>
      <c r="CN55" s="275"/>
      <c r="CO55" s="270"/>
      <c r="CP55" s="240" t="str">
        <f t="shared" ref="CP55:CP60" si="806">IF(($F55&lt;&gt;"")*($G55&lt;&gt;"")*(CM55&lt;&gt;"")*(CN55&lt;&gt;""),($F55&gt;$G55)*(CM55&gt;CN55)+($F55=$G55)*(CM55=CN55)+($F55&lt;$G55)*(CM55&lt;CN55),"")</f>
        <v/>
      </c>
      <c r="CQ55" s="240" t="str">
        <f>IF((CP55&lt;&gt;""),IF(OR($F55&lt;&gt;$G55,PrSettings!$M$4="●"),(($F55-$G55)=(CM55-CN55))*1,0),"")</f>
        <v/>
      </c>
      <c r="CR55" s="240" t="str">
        <f t="shared" ref="CR55:CR60" si="807">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8">$C55</f>
        <v>Spain</v>
      </c>
      <c r="CX55" s="240">
        <f t="shared" si="47"/>
        <v>69</v>
      </c>
      <c r="CY55" s="239" t="str">
        <f t="shared" ref="CY55:CY60" si="809">$E55</f>
        <v>Cape Verde</v>
      </c>
      <c r="CZ55" s="275"/>
      <c r="DA55" s="275"/>
      <c r="DB55" s="270"/>
      <c r="DC55" s="240" t="str">
        <f t="shared" ref="DC55:DC60" si="810">IF(($F55&lt;&gt;"")*($G55&lt;&gt;"")*(CZ55&lt;&gt;"")*(DA55&lt;&gt;""),($F55&gt;$G55)*(CZ55&gt;DA55)+($F55=$G55)*(CZ55=DA55)+($F55&lt;$G55)*(CZ55&lt;DA55),"")</f>
        <v/>
      </c>
      <c r="DD55" s="240" t="str">
        <f>IF((DC55&lt;&gt;""),IF(OR($F55&lt;&gt;$G55,PrSettings!$M$4="●"),(($F55-$G55)=(CZ55-DA55))*1,0),"")</f>
        <v/>
      </c>
      <c r="DE55" s="240" t="str">
        <f t="shared" ref="DE55:DE60" si="811">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2">$C55</f>
        <v>Spain</v>
      </c>
      <c r="DK55" s="240">
        <f t="shared" si="50"/>
        <v>69</v>
      </c>
      <c r="DL55" s="239" t="str">
        <f t="shared" ref="DL55:DL60" si="813">$E55</f>
        <v>Cape Verde</v>
      </c>
      <c r="DM55" s="275"/>
      <c r="DN55" s="275"/>
      <c r="DO55" s="270"/>
      <c r="DP55" s="240" t="str">
        <f t="shared" ref="DP55:DP60" si="814">IF(($F55&lt;&gt;"")*($G55&lt;&gt;"")*(DM55&lt;&gt;"")*(DN55&lt;&gt;""),($F55&gt;$G55)*(DM55&gt;DN55)+($F55=$G55)*(DM55=DN55)+($F55&lt;$G55)*(DM55&lt;DN55),"")</f>
        <v/>
      </c>
      <c r="DQ55" s="240" t="str">
        <f>IF((DP55&lt;&gt;""),IF(OR($F55&lt;&gt;$G55,PrSettings!$M$4="●"),(($F55-$G55)=(DM55-DN55))*1,0),"")</f>
        <v/>
      </c>
      <c r="DR55" s="240" t="str">
        <f t="shared" ref="DR55:DR60" si="815">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6">$C55</f>
        <v>Spain</v>
      </c>
      <c r="DX55" s="240">
        <f t="shared" si="53"/>
        <v>69</v>
      </c>
      <c r="DY55" s="239" t="str">
        <f t="shared" ref="DY55:DY60" si="817">$E55</f>
        <v>Cape Verde</v>
      </c>
      <c r="DZ55" s="275"/>
      <c r="EA55" s="275"/>
      <c r="EB55" s="270"/>
      <c r="EC55" s="240" t="str">
        <f t="shared" ref="EC55:EC60" si="818">IF(($F55&lt;&gt;"")*($G55&lt;&gt;"")*(DZ55&lt;&gt;"")*(EA55&lt;&gt;""),($F55&gt;$G55)*(DZ55&gt;EA55)+($F55=$G55)*(DZ55=EA55)+($F55&lt;$G55)*(DZ55&lt;EA55),"")</f>
        <v/>
      </c>
      <c r="ED55" s="240" t="str">
        <f>IF((EC55&lt;&gt;""),IF(OR($F55&lt;&gt;$G55,PrSettings!$M$4="●"),(($F55-$G55)=(DZ55-EA55))*1,0),"")</f>
        <v/>
      </c>
      <c r="EE55" s="240" t="str">
        <f t="shared" ref="EE55:EE60" si="819">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0">$C55</f>
        <v>Spain</v>
      </c>
      <c r="EK55" s="240">
        <f t="shared" si="56"/>
        <v>69</v>
      </c>
      <c r="EL55" s="239" t="str">
        <f t="shared" ref="EL55:EL60" si="821">$E55</f>
        <v>Cape Verde</v>
      </c>
      <c r="EM55" s="275"/>
      <c r="EN55" s="275"/>
      <c r="EO55" s="270"/>
      <c r="EP55" s="240" t="str">
        <f t="shared" ref="EP55:EP60" si="822">IF(($F55&lt;&gt;"")*($G55&lt;&gt;"")*(EM55&lt;&gt;"")*(EN55&lt;&gt;""),($F55&gt;$G55)*(EM55&gt;EN55)+($F55=$G55)*(EM55=EN55)+($F55&lt;$G55)*(EM55&lt;EN55),"")</f>
        <v/>
      </c>
      <c r="EQ55" s="240" t="str">
        <f>IF((EP55&lt;&gt;""),IF(OR($F55&lt;&gt;$G55,PrSettings!$M$4="●"),(($F55-$G55)=(EM55-EN55))*1,0),"")</f>
        <v/>
      </c>
      <c r="ER55" s="240" t="str">
        <f t="shared" ref="ER55:ER60" si="823">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4">$C55</f>
        <v>Spain</v>
      </c>
      <c r="EX55" s="240">
        <f t="shared" si="59"/>
        <v>69</v>
      </c>
      <c r="EY55" s="239" t="str">
        <f t="shared" ref="EY55:EY60" si="825">$E55</f>
        <v>Cape Verde</v>
      </c>
      <c r="EZ55" s="275"/>
      <c r="FA55" s="275"/>
      <c r="FB55" s="270"/>
      <c r="FC55" s="240" t="str">
        <f t="shared" ref="FC55:FC60" si="826">IF(($F55&lt;&gt;"")*($G55&lt;&gt;"")*(EZ55&lt;&gt;"")*(FA55&lt;&gt;""),($F55&gt;$G55)*(EZ55&gt;FA55)+($F55=$G55)*(EZ55=FA55)+($F55&lt;$G55)*(EZ55&lt;FA55),"")</f>
        <v/>
      </c>
      <c r="FD55" s="240" t="str">
        <f>IF((FC55&lt;&gt;""),IF(OR($F55&lt;&gt;$G55,PrSettings!$M$4="●"),(($F55-$G55)=(EZ55-FA55))*1,0),"")</f>
        <v/>
      </c>
      <c r="FE55" s="240" t="str">
        <f t="shared" ref="FE55:FE60" si="827">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8">$C55</f>
        <v>Spain</v>
      </c>
      <c r="FK55" s="240">
        <f t="shared" si="62"/>
        <v>69</v>
      </c>
      <c r="FL55" s="239" t="str">
        <f t="shared" ref="FL55:FL60" si="829">$E55</f>
        <v>Cape Verde</v>
      </c>
      <c r="FM55" s="275"/>
      <c r="FN55" s="275"/>
      <c r="FO55" s="270"/>
      <c r="FP55" s="240" t="str">
        <f t="shared" ref="FP55:FP60" si="830">IF(($F55&lt;&gt;"")*($G55&lt;&gt;"")*(FM55&lt;&gt;"")*(FN55&lt;&gt;""),($F55&gt;$G55)*(FM55&gt;FN55)+($F55=$G55)*(FM55=FN55)+($F55&lt;$G55)*(FM55&lt;FN55),"")</f>
        <v/>
      </c>
      <c r="FQ55" s="240" t="str">
        <f>IF((FP55&lt;&gt;""),IF(OR($F55&lt;&gt;$G55,PrSettings!$M$4="●"),(($F55-$G55)=(FM55-FN55))*1,0),"")</f>
        <v/>
      </c>
      <c r="FR55" s="240" t="str">
        <f t="shared" ref="FR55:FR60" si="831">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2">$C55</f>
        <v>Spain</v>
      </c>
      <c r="FX55" s="240">
        <f t="shared" si="65"/>
        <v>69</v>
      </c>
      <c r="FY55" s="239" t="str">
        <f t="shared" ref="FY55:FY60" si="833">$E55</f>
        <v>Cape Verde</v>
      </c>
      <c r="FZ55" s="275"/>
      <c r="GA55" s="275"/>
      <c r="GB55" s="270"/>
      <c r="GC55" s="240" t="str">
        <f t="shared" ref="GC55:GC60" si="834">IF(($F55&lt;&gt;"")*($G55&lt;&gt;"")*(FZ55&lt;&gt;"")*(GA55&lt;&gt;""),($F55&gt;$G55)*(FZ55&gt;GA55)+($F55=$G55)*(FZ55=GA55)+($F55&lt;$G55)*(FZ55&lt;GA55),"")</f>
        <v/>
      </c>
      <c r="GD55" s="240" t="str">
        <f>IF((GC55&lt;&gt;""),IF(OR($F55&lt;&gt;$G55,PrSettings!$M$4="●"),(($F55-$G55)=(FZ55-GA55))*1,0),"")</f>
        <v/>
      </c>
      <c r="GE55" s="240" t="str">
        <f t="shared" ref="GE55:GE60" si="835">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6">$C55</f>
        <v>Spain</v>
      </c>
      <c r="GK55" s="240">
        <f t="shared" si="68"/>
        <v>69</v>
      </c>
      <c r="GL55" s="239" t="str">
        <f t="shared" ref="GL55:GL60" si="837">$E55</f>
        <v>Cape Verde</v>
      </c>
      <c r="GM55" s="275"/>
      <c r="GN55" s="275"/>
      <c r="GO55" s="270"/>
      <c r="GP55" s="240" t="str">
        <f t="shared" ref="GP55:GP60" si="838">IF(($F55&lt;&gt;"")*($G55&lt;&gt;"")*(GM55&lt;&gt;"")*(GN55&lt;&gt;""),($F55&gt;$G55)*(GM55&gt;GN55)+($F55=$G55)*(GM55=GN55)+($F55&lt;$G55)*(GM55&lt;GN55),"")</f>
        <v/>
      </c>
      <c r="GQ55" s="240" t="str">
        <f>IF((GP55&lt;&gt;""),IF(OR($F55&lt;&gt;$G55,PrSettings!$M$4="●"),(($F55-$G55)=(GM55-GN55))*1,0),"")</f>
        <v/>
      </c>
      <c r="GR55" s="240" t="str">
        <f t="shared" ref="GR55:GR60" si="839">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0">$C55</f>
        <v>Spain</v>
      </c>
      <c r="GX55" s="240">
        <f t="shared" si="71"/>
        <v>69</v>
      </c>
      <c r="GY55" s="239" t="str">
        <f t="shared" ref="GY55:GY60" si="841">$E55</f>
        <v>Cape Verde</v>
      </c>
      <c r="GZ55" s="275"/>
      <c r="HA55" s="275"/>
      <c r="HB55" s="270"/>
      <c r="HC55" s="240" t="str">
        <f t="shared" ref="HC55:HC60" si="842">IF(($F55&lt;&gt;"")*($G55&lt;&gt;"")*(GZ55&lt;&gt;"")*(HA55&lt;&gt;""),($F55&gt;$G55)*(GZ55&gt;HA55)+($F55=$G55)*(GZ55=HA55)+($F55&lt;$G55)*(GZ55&lt;HA55),"")</f>
        <v/>
      </c>
      <c r="HD55" s="240" t="str">
        <f>IF((HC55&lt;&gt;""),IF(OR($F55&lt;&gt;$G55,PrSettings!$M$4="●"),(($F55-$G55)=(GZ55-HA55))*1,0),"")</f>
        <v/>
      </c>
      <c r="HE55" s="240" t="str">
        <f t="shared" ref="HE55:HE60" si="843">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4">$C55</f>
        <v>Spain</v>
      </c>
      <c r="HK55" s="240">
        <f t="shared" si="74"/>
        <v>69</v>
      </c>
      <c r="HL55" s="239" t="str">
        <f t="shared" ref="HL55:HL60" si="845">$E55</f>
        <v>Cape Verde</v>
      </c>
      <c r="HM55" s="275"/>
      <c r="HN55" s="275"/>
      <c r="HO55" s="270"/>
      <c r="HP55" s="240" t="str">
        <f t="shared" ref="HP55:HP60" si="846">IF(($F55&lt;&gt;"")*($G55&lt;&gt;"")*(HM55&lt;&gt;"")*(HN55&lt;&gt;""),($F55&gt;$G55)*(HM55&gt;HN55)+($F55=$G55)*(HM55=HN55)+($F55&lt;$G55)*(HM55&lt;HN55),"")</f>
        <v/>
      </c>
      <c r="HQ55" s="240" t="str">
        <f>IF((HP55&lt;&gt;""),IF(OR($F55&lt;&gt;$G55,PrSettings!$M$4="●"),(($F55-$G55)=(HM55-HN55))*1,0),"")</f>
        <v/>
      </c>
      <c r="HR55" s="240" t="str">
        <f t="shared" ref="HR55:HR60" si="847">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8">$C55</f>
        <v>Spain</v>
      </c>
      <c r="HX55" s="240">
        <f t="shared" si="77"/>
        <v>69</v>
      </c>
      <c r="HY55" s="239" t="str">
        <f t="shared" ref="HY55:HY60" si="849">$E55</f>
        <v>Cape Verde</v>
      </c>
      <c r="HZ55" s="275"/>
      <c r="IA55" s="275"/>
      <c r="IB55" s="270"/>
      <c r="IC55" s="240" t="str">
        <f t="shared" ref="IC55:IC60" si="850">IF(($F55&lt;&gt;"")*($G55&lt;&gt;"")*(HZ55&lt;&gt;"")*(IA55&lt;&gt;""),($F55&gt;$G55)*(HZ55&gt;IA55)+($F55=$G55)*(HZ55=IA55)+($F55&lt;$G55)*(HZ55&lt;IA55),"")</f>
        <v/>
      </c>
      <c r="ID55" s="240" t="str">
        <f>IF((IC55&lt;&gt;""),IF(OR($F55&lt;&gt;$G55,PrSettings!$M$4="●"),(($F55-$G55)=(HZ55-IA55))*1,0),"")</f>
        <v/>
      </c>
      <c r="IE55" s="240" t="str">
        <f t="shared" ref="IE55:IE60" si="851">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2">$C55</f>
        <v>Spain</v>
      </c>
      <c r="IK55" s="240">
        <f t="shared" si="80"/>
        <v>69</v>
      </c>
      <c r="IL55" s="239" t="str">
        <f t="shared" ref="IL55:IL60" si="853">$E55</f>
        <v>Cape Verde</v>
      </c>
      <c r="IM55" s="275"/>
      <c r="IN55" s="275"/>
      <c r="IO55" s="270"/>
      <c r="IP55" s="240" t="str">
        <f t="shared" ref="IP55:IP60" si="854">IF(($F55&lt;&gt;"")*($G55&lt;&gt;"")*(IM55&lt;&gt;"")*(IN55&lt;&gt;""),($F55&gt;$G55)*(IM55&gt;IN55)+($F55=$G55)*(IM55=IN55)+($F55&lt;$G55)*(IM55&lt;IN55),"")</f>
        <v/>
      </c>
      <c r="IQ55" s="240" t="str">
        <f>IF((IP55&lt;&gt;""),IF(OR($F55&lt;&gt;$G55,PrSettings!$M$4="●"),(($F55-$G55)=(IM55-IN55))*1,0),"")</f>
        <v/>
      </c>
      <c r="IR55" s="240" t="str">
        <f t="shared" ref="IR55:IR60" si="855">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6">$C55</f>
        <v>Spain</v>
      </c>
      <c r="IX55" s="240">
        <f t="shared" si="83"/>
        <v>69</v>
      </c>
      <c r="IY55" s="239" t="str">
        <f t="shared" ref="IY55:IY60" si="857">$E55</f>
        <v>Cape Verde</v>
      </c>
      <c r="IZ55" s="275"/>
      <c r="JA55" s="275"/>
      <c r="JB55" s="270"/>
      <c r="JC55" s="240" t="str">
        <f t="shared" ref="JC55:JC60" si="858">IF(($F55&lt;&gt;"")*($G55&lt;&gt;"")*(IZ55&lt;&gt;"")*(JA55&lt;&gt;""),($F55&gt;$G55)*(IZ55&gt;JA55)+($F55=$G55)*(IZ55=JA55)+($F55&lt;$G55)*(IZ55&lt;JA55),"")</f>
        <v/>
      </c>
      <c r="JD55" s="240" t="str">
        <f>IF((JC55&lt;&gt;""),IF(OR($F55&lt;&gt;$G55,PrSettings!$M$4="●"),(($F55-$G55)=(IZ55-JA55))*1,0),"")</f>
        <v/>
      </c>
      <c r="JE55" s="240" t="str">
        <f t="shared" ref="JE55:JE60" si="859">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0">$C55</f>
        <v>Spain</v>
      </c>
      <c r="JK55" s="240">
        <f t="shared" si="86"/>
        <v>69</v>
      </c>
      <c r="JL55" s="239" t="str">
        <f t="shared" ref="JL55:JL60" si="861">$E55</f>
        <v>Cape Verde</v>
      </c>
      <c r="JM55" s="275"/>
      <c r="JN55" s="275"/>
      <c r="JO55" s="270"/>
      <c r="JP55" s="240" t="str">
        <f t="shared" ref="JP55:JP60" si="862">IF(($F55&lt;&gt;"")*($G55&lt;&gt;"")*(JM55&lt;&gt;"")*(JN55&lt;&gt;""),($F55&gt;$G55)*(JM55&gt;JN55)+($F55=$G55)*(JM55=JN55)+($F55&lt;$G55)*(JM55&lt;JN55),"")</f>
        <v/>
      </c>
      <c r="JQ55" s="240" t="str">
        <f>IF((JP55&lt;&gt;""),IF(OR($F55&lt;&gt;$G55,PrSettings!$M$4="●"),(($F55-$G55)=(JM55-JN55))*1,0),"")</f>
        <v/>
      </c>
      <c r="JR55" s="240" t="str">
        <f t="shared" ref="JR55:JR60" si="863">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4">$C55</f>
        <v>Spain</v>
      </c>
      <c r="JX55" s="240">
        <f t="shared" si="89"/>
        <v>69</v>
      </c>
      <c r="JY55" s="239" t="str">
        <f t="shared" ref="JY55:JY60" si="865">$E55</f>
        <v>Cape Verde</v>
      </c>
      <c r="JZ55" s="275"/>
      <c r="KA55" s="275"/>
      <c r="KB55" s="270"/>
      <c r="KC55" s="240" t="str">
        <f t="shared" ref="KC55:KC60" si="866">IF(($F55&lt;&gt;"")*($G55&lt;&gt;"")*(JZ55&lt;&gt;"")*(KA55&lt;&gt;""),($F55&gt;$G55)*(JZ55&gt;KA55)+($F55=$G55)*(JZ55=KA55)+($F55&lt;$G55)*(JZ55&lt;KA55),"")</f>
        <v/>
      </c>
      <c r="KD55" s="240" t="str">
        <f>IF((KC55&lt;&gt;""),IF(OR($F55&lt;&gt;$G55,PrSettings!$M$4="●"),(($F55-$G55)=(JZ55-KA55))*1,0),"")</f>
        <v/>
      </c>
      <c r="KE55" s="240" t="str">
        <f t="shared" ref="KE55:KE60" si="867">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8">$C55</f>
        <v>Spain</v>
      </c>
      <c r="KK55" s="240">
        <f t="shared" si="92"/>
        <v>69</v>
      </c>
      <c r="KL55" s="239" t="str">
        <f t="shared" ref="KL55:KL60" si="869">$E55</f>
        <v>Cape Verde</v>
      </c>
      <c r="KM55" s="275"/>
      <c r="KN55" s="275"/>
      <c r="KO55" s="270"/>
      <c r="KP55" s="240" t="str">
        <f t="shared" ref="KP55:KP60" si="870">IF(($F55&lt;&gt;"")*($G55&lt;&gt;"")*(KM55&lt;&gt;"")*(KN55&lt;&gt;""),($F55&gt;$G55)*(KM55&gt;KN55)+($F55=$G55)*(KM55=KN55)+($F55&lt;$G55)*(KM55&lt;KN55),"")</f>
        <v/>
      </c>
      <c r="KQ55" s="240" t="str">
        <f>IF((KP55&lt;&gt;""),IF(OR($F55&lt;&gt;$G55,PrSettings!$M$4="●"),(($F55-$G55)=(KM55-KN55))*1,0),"")</f>
        <v/>
      </c>
      <c r="KR55" s="240" t="str">
        <f t="shared" ref="KR55:KR60" si="871">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2">$C55</f>
        <v>Spain</v>
      </c>
      <c r="KX55" s="240">
        <f t="shared" si="95"/>
        <v>69</v>
      </c>
      <c r="KY55" s="239" t="str">
        <f t="shared" ref="KY55:KY60" si="873">$E55</f>
        <v>Cape Verde</v>
      </c>
      <c r="KZ55" s="275"/>
      <c r="LA55" s="275"/>
      <c r="LB55" s="270"/>
      <c r="LC55" s="240" t="str">
        <f t="shared" ref="LC55:LC60" si="874">IF(($F55&lt;&gt;"")*($G55&lt;&gt;"")*(KZ55&lt;&gt;"")*(LA55&lt;&gt;""),($F55&gt;$G55)*(KZ55&gt;LA55)+($F55=$G55)*(KZ55=LA55)+($F55&lt;$G55)*(KZ55&lt;LA55),"")</f>
        <v/>
      </c>
      <c r="LD55" s="240" t="str">
        <f>IF((LC55&lt;&gt;""),IF(OR($F55&lt;&gt;$G55,PrSettings!$M$4="●"),(($F55-$G55)=(KZ55-LA55))*1,0),"")</f>
        <v/>
      </c>
      <c r="LE55" s="240" t="str">
        <f t="shared" ref="LE55:LE60" si="875">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6">$C55</f>
        <v>Spain</v>
      </c>
      <c r="LK55" s="240">
        <f t="shared" si="98"/>
        <v>69</v>
      </c>
      <c r="LL55" s="239" t="str">
        <f t="shared" ref="LL55:LL60" si="877">$E55</f>
        <v>Cape Verde</v>
      </c>
      <c r="LM55" s="275"/>
      <c r="LN55" s="275"/>
      <c r="LO55" s="270"/>
      <c r="LP55" s="240" t="str">
        <f t="shared" ref="LP55:LP60" si="878">IF(($F55&lt;&gt;"")*($G55&lt;&gt;"")*(LM55&lt;&gt;"")*(LN55&lt;&gt;""),($F55&gt;$G55)*(LM55&gt;LN55)+($F55=$G55)*(LM55=LN55)+($F55&lt;$G55)*(LM55&lt;LN55),"")</f>
        <v/>
      </c>
      <c r="LQ55" s="240" t="str">
        <f>IF((LP55&lt;&gt;""),IF(OR($F55&lt;&gt;$G55,PrSettings!$M$4="●"),(($F55-$G55)=(LM55-LN55))*1,0),"")</f>
        <v/>
      </c>
      <c r="LR55" s="240" t="str">
        <f t="shared" ref="LR55:LR60" si="879">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0">$C55</f>
        <v>Spain</v>
      </c>
      <c r="LX55" s="240">
        <f t="shared" si="101"/>
        <v>69</v>
      </c>
      <c r="LY55" s="239" t="str">
        <f t="shared" ref="LY55:LY60" si="881">$E55</f>
        <v>Cape Verde</v>
      </c>
      <c r="LZ55" s="275"/>
      <c r="MA55" s="275"/>
      <c r="MB55" s="270"/>
      <c r="MC55" s="240" t="str">
        <f t="shared" ref="MC55:MC60" si="882">IF(($F55&lt;&gt;"")*($G55&lt;&gt;"")*(LZ55&lt;&gt;"")*(MA55&lt;&gt;""),($F55&gt;$G55)*(LZ55&gt;MA55)+($F55=$G55)*(LZ55=MA55)+($F55&lt;$G55)*(LZ55&lt;MA55),"")</f>
        <v/>
      </c>
      <c r="MD55" s="240" t="str">
        <f>IF((MC55&lt;&gt;""),IF(OR($F55&lt;&gt;$G55,PrSettings!$M$4="●"),(($F55-$G55)=(LZ55-MA55))*1,0),"")</f>
        <v/>
      </c>
      <c r="ME55" s="240" t="str">
        <f t="shared" ref="ME55:ME60" si="883">IF((MC55&lt;&gt;""),($F55=LZ55)*($G55=MA55),"")</f>
        <v/>
      </c>
      <c r="MF55" s="240" t="str">
        <f>IF(MC55&lt;&gt;"",IF(ABS($F55-$G55)&gt;=PrSettings!$M$7,(ABS($F55-$G55-LZ55+MA55)&lt;=1)*1,IF(AND(MC55,$F55=$G55,$F55&gt;=PrSettings!$M$6),(ABS(LZ55-$F55)&lt;=1)*1,IF(AND(MC55,$F55+$G55&gt;=PrSettings!$M$8),(ABS(LZ55-$F55)+ABS(MA55-$G55)&lt;=1)*1,""))),"")</f>
        <v/>
      </c>
      <c r="MG55" s="272"/>
    </row>
    <row r="56" spans="2:345" x14ac:dyDescent="0.25">
      <c r="B56" s="238">
        <f>INDEX(Groups!$C$7:$C$65,MATCH(C56,Groups!$D$7:$D$65,0))</f>
        <v>61</v>
      </c>
      <c r="C56" s="239" t="str">
        <f>CalcH!$P$23</f>
        <v>Saudi Arabia</v>
      </c>
      <c r="D56" s="240">
        <f>INDEX(Groups!$C$7:$C$65,MATCH(E56,Groups!$D$7:$D$65,0))</f>
        <v>17</v>
      </c>
      <c r="E56" s="239" t="str">
        <f>CalcH!$Q$23</f>
        <v>Uruguay</v>
      </c>
      <c r="F56" s="821" t="str">
        <f>CalcH!$R$23</f>
        <v/>
      </c>
      <c r="G56" s="242" t="str">
        <f>CalcH!$S$23</f>
        <v/>
      </c>
      <c r="I56" s="238">
        <f t="shared" si="0"/>
        <v>61</v>
      </c>
      <c r="J56" s="239" t="str">
        <f t="shared" si="780"/>
        <v>Saudi Arabia</v>
      </c>
      <c r="K56" s="240">
        <f t="shared" si="26"/>
        <v>17</v>
      </c>
      <c r="L56" s="239" t="str">
        <f t="shared" si="781"/>
        <v>Uruguay</v>
      </c>
      <c r="M56" s="275"/>
      <c r="N56" s="275"/>
      <c r="O56" s="271"/>
      <c r="P56" s="240" t="str">
        <f t="shared" si="782"/>
        <v/>
      </c>
      <c r="Q56" s="240" t="str">
        <f>IF((P56&lt;&gt;""),IF(OR($F56&lt;&gt;$G56,PrSettings!$M$4="●"),(($F56-$G56)=(M56-N56))*1,0),"")</f>
        <v/>
      </c>
      <c r="R56" s="240" t="str">
        <f t="shared" si="783"/>
        <v/>
      </c>
      <c r="S56" s="240" t="str">
        <f>IF(P56&lt;&gt;"",IF(ABS($F56-$G56)&gt;=PrSettings!$M$7,(ABS($F56-$G56-M56+N56)&lt;=1)*1,IF(AND(P56,$F56=$G56,$F56&gt;=PrSettings!$M$6),(ABS(M56-$F56)&lt;=1)*1,IF(AND(P56,$F56+$G56&gt;=PrSettings!$M$8),(ABS(M56-$F56)+ABS(N56-$G56)&lt;=1)*1,""))),"")</f>
        <v/>
      </c>
      <c r="T56" s="273"/>
      <c r="V56" s="238">
        <f t="shared" si="1"/>
        <v>61</v>
      </c>
      <c r="W56" s="239" t="str">
        <f t="shared" si="784"/>
        <v>Saudi Arabia</v>
      </c>
      <c r="X56" s="240">
        <f t="shared" si="29"/>
        <v>17</v>
      </c>
      <c r="Y56" s="239" t="str">
        <f t="shared" si="785"/>
        <v>Uruguay</v>
      </c>
      <c r="Z56" s="275"/>
      <c r="AA56" s="275"/>
      <c r="AB56" s="271"/>
      <c r="AC56" s="240" t="str">
        <f t="shared" si="786"/>
        <v/>
      </c>
      <c r="AD56" s="240" t="str">
        <f>IF((AC56&lt;&gt;""),IF(OR($F56&lt;&gt;$G56,PrSettings!$M$4="●"),(($F56-$G56)=(Z56-AA56))*1,0),"")</f>
        <v/>
      </c>
      <c r="AE56" s="240" t="str">
        <f t="shared" si="787"/>
        <v/>
      </c>
      <c r="AF56" s="240" t="str">
        <f>IF(AC56&lt;&gt;"",IF(ABS($F56-$G56)&gt;=PrSettings!$M$7,(ABS($F56-$G56-Z56+AA56)&lt;=1)*1,IF(AND(AC56,$F56=$G56,$F56&gt;=PrSettings!$M$6),(ABS(Z56-$F56)&lt;=1)*1,IF(AND(AC56,$F56+$G56&gt;=PrSettings!$M$8),(ABS(Z56-$F56)+ABS(AA56-$G56)&lt;=1)*1,""))),"")</f>
        <v/>
      </c>
      <c r="AG56" s="273"/>
      <c r="AI56" s="238">
        <f t="shared" si="2"/>
        <v>61</v>
      </c>
      <c r="AJ56" s="239" t="str">
        <f t="shared" si="788"/>
        <v>Saudi Arabia</v>
      </c>
      <c r="AK56" s="240">
        <f t="shared" si="32"/>
        <v>17</v>
      </c>
      <c r="AL56" s="239" t="str">
        <f t="shared" si="789"/>
        <v>Uruguay</v>
      </c>
      <c r="AM56" s="275"/>
      <c r="AN56" s="275"/>
      <c r="AO56" s="271"/>
      <c r="AP56" s="240" t="str">
        <f t="shared" si="790"/>
        <v/>
      </c>
      <c r="AQ56" s="240" t="str">
        <f>IF((AP56&lt;&gt;""),IF(OR($F56&lt;&gt;$G56,PrSettings!$M$4="●"),(($F56-$G56)=(AM56-AN56))*1,0),"")</f>
        <v/>
      </c>
      <c r="AR56" s="240" t="str">
        <f t="shared" si="791"/>
        <v/>
      </c>
      <c r="AS56" s="240" t="str">
        <f>IF(AP56&lt;&gt;"",IF(ABS($F56-$G56)&gt;=PrSettings!$M$7,(ABS($F56-$G56-AM56+AN56)&lt;=1)*1,IF(AND(AP56,$F56=$G56,$F56&gt;=PrSettings!$M$6),(ABS(AM56-$F56)&lt;=1)*1,IF(AND(AP56,$F56+$G56&gt;=PrSettings!$M$8),(ABS(AM56-$F56)+ABS(AN56-$G56)&lt;=1)*1,""))),"")</f>
        <v/>
      </c>
      <c r="AT56" s="273"/>
      <c r="AV56" s="238">
        <f t="shared" si="3"/>
        <v>61</v>
      </c>
      <c r="AW56" s="239" t="str">
        <f t="shared" si="792"/>
        <v>Saudi Arabia</v>
      </c>
      <c r="AX56" s="240">
        <f t="shared" si="35"/>
        <v>17</v>
      </c>
      <c r="AY56" s="239" t="str">
        <f t="shared" si="793"/>
        <v>Uruguay</v>
      </c>
      <c r="AZ56" s="275"/>
      <c r="BA56" s="275"/>
      <c r="BB56" s="271"/>
      <c r="BC56" s="240" t="str">
        <f t="shared" si="794"/>
        <v/>
      </c>
      <c r="BD56" s="240" t="str">
        <f>IF((BC56&lt;&gt;""),IF(OR($F56&lt;&gt;$G56,PrSettings!$M$4="●"),(($F56-$G56)=(AZ56-BA56))*1,0),"")</f>
        <v/>
      </c>
      <c r="BE56" s="240" t="str">
        <f t="shared" si="795"/>
        <v/>
      </c>
      <c r="BF56" s="240" t="str">
        <f>IF(BC56&lt;&gt;"",IF(ABS($F56-$G56)&gt;=PrSettings!$M$7,(ABS($F56-$G56-AZ56+BA56)&lt;=1)*1,IF(AND(BC56,$F56=$G56,$F56&gt;=PrSettings!$M$6),(ABS(AZ56-$F56)&lt;=1)*1,IF(AND(BC56,$F56+$G56&gt;=PrSettings!$M$8),(ABS(AZ56-$F56)+ABS(BA56-$G56)&lt;=1)*1,""))),"")</f>
        <v/>
      </c>
      <c r="BG56" s="273"/>
      <c r="BI56" s="238">
        <f t="shared" si="4"/>
        <v>61</v>
      </c>
      <c r="BJ56" s="239" t="str">
        <f t="shared" si="796"/>
        <v>Saudi Arabia</v>
      </c>
      <c r="BK56" s="240">
        <f t="shared" si="38"/>
        <v>17</v>
      </c>
      <c r="BL56" s="239" t="str">
        <f t="shared" si="797"/>
        <v>Uruguay</v>
      </c>
      <c r="BM56" s="275"/>
      <c r="BN56" s="275"/>
      <c r="BO56" s="271"/>
      <c r="BP56" s="240" t="str">
        <f t="shared" si="798"/>
        <v/>
      </c>
      <c r="BQ56" s="240" t="str">
        <f>IF((BP56&lt;&gt;""),IF(OR($F56&lt;&gt;$G56,PrSettings!$M$4="●"),(($F56-$G56)=(BM56-BN56))*1,0),"")</f>
        <v/>
      </c>
      <c r="BR56" s="240" t="str">
        <f t="shared" si="799"/>
        <v/>
      </c>
      <c r="BS56" s="240" t="str">
        <f>IF(BP56&lt;&gt;"",IF(ABS($F56-$G56)&gt;=PrSettings!$M$7,(ABS($F56-$G56-BM56+BN56)&lt;=1)*1,IF(AND(BP56,$F56=$G56,$F56&gt;=PrSettings!$M$6),(ABS(BM56-$F56)&lt;=1)*1,IF(AND(BP56,$F56+$G56&gt;=PrSettings!$M$8),(ABS(BM56-$F56)+ABS(BN56-$G56)&lt;=1)*1,""))),"")</f>
        <v/>
      </c>
      <c r="BT56" s="273"/>
      <c r="BV56" s="238">
        <f t="shared" si="5"/>
        <v>61</v>
      </c>
      <c r="BW56" s="239" t="str">
        <f t="shared" si="800"/>
        <v>Saudi Arabia</v>
      </c>
      <c r="BX56" s="240">
        <f t="shared" si="41"/>
        <v>17</v>
      </c>
      <c r="BY56" s="239" t="str">
        <f t="shared" si="801"/>
        <v>Uruguay</v>
      </c>
      <c r="BZ56" s="275"/>
      <c r="CA56" s="275"/>
      <c r="CB56" s="271"/>
      <c r="CC56" s="240" t="str">
        <f t="shared" si="802"/>
        <v/>
      </c>
      <c r="CD56" s="240" t="str">
        <f>IF((CC56&lt;&gt;""),IF(OR($F56&lt;&gt;$G56,PrSettings!$M$4="●"),(($F56-$G56)=(BZ56-CA56))*1,0),"")</f>
        <v/>
      </c>
      <c r="CE56" s="240" t="str">
        <f t="shared" si="803"/>
        <v/>
      </c>
      <c r="CF56" s="240" t="str">
        <f>IF(CC56&lt;&gt;"",IF(ABS($F56-$G56)&gt;=PrSettings!$M$7,(ABS($F56-$G56-BZ56+CA56)&lt;=1)*1,IF(AND(CC56,$F56=$G56,$F56&gt;=PrSettings!$M$6),(ABS(BZ56-$F56)&lt;=1)*1,IF(AND(CC56,$F56+$G56&gt;=PrSettings!$M$8),(ABS(BZ56-$F56)+ABS(CA56-$G56)&lt;=1)*1,""))),"")</f>
        <v/>
      </c>
      <c r="CG56" s="273"/>
      <c r="CI56" s="238">
        <f t="shared" si="6"/>
        <v>61</v>
      </c>
      <c r="CJ56" s="239" t="str">
        <f t="shared" si="804"/>
        <v>Saudi Arabia</v>
      </c>
      <c r="CK56" s="240">
        <f t="shared" si="44"/>
        <v>17</v>
      </c>
      <c r="CL56" s="239" t="str">
        <f t="shared" si="805"/>
        <v>Uruguay</v>
      </c>
      <c r="CM56" s="275"/>
      <c r="CN56" s="275"/>
      <c r="CO56" s="271"/>
      <c r="CP56" s="240" t="str">
        <f t="shared" si="806"/>
        <v/>
      </c>
      <c r="CQ56" s="240" t="str">
        <f>IF((CP56&lt;&gt;""),IF(OR($F56&lt;&gt;$G56,PrSettings!$M$4="●"),(($F56-$G56)=(CM56-CN56))*1,0),"")</f>
        <v/>
      </c>
      <c r="CR56" s="240" t="str">
        <f t="shared" si="807"/>
        <v/>
      </c>
      <c r="CS56" s="240" t="str">
        <f>IF(CP56&lt;&gt;"",IF(ABS($F56-$G56)&gt;=PrSettings!$M$7,(ABS($F56-$G56-CM56+CN56)&lt;=1)*1,IF(AND(CP56,$F56=$G56,$F56&gt;=PrSettings!$M$6),(ABS(CM56-$F56)&lt;=1)*1,IF(AND(CP56,$F56+$G56&gt;=PrSettings!$M$8),(ABS(CM56-$F56)+ABS(CN56-$G56)&lt;=1)*1,""))),"")</f>
        <v/>
      </c>
      <c r="CT56" s="273"/>
      <c r="CV56" s="238">
        <f t="shared" si="7"/>
        <v>61</v>
      </c>
      <c r="CW56" s="239" t="str">
        <f t="shared" si="808"/>
        <v>Saudi Arabia</v>
      </c>
      <c r="CX56" s="240">
        <f t="shared" si="47"/>
        <v>17</v>
      </c>
      <c r="CY56" s="239" t="str">
        <f t="shared" si="809"/>
        <v>Uruguay</v>
      </c>
      <c r="CZ56" s="275"/>
      <c r="DA56" s="275"/>
      <c r="DB56" s="271"/>
      <c r="DC56" s="240" t="str">
        <f t="shared" si="810"/>
        <v/>
      </c>
      <c r="DD56" s="240" t="str">
        <f>IF((DC56&lt;&gt;""),IF(OR($F56&lt;&gt;$G56,PrSettings!$M$4="●"),(($F56-$G56)=(CZ56-DA56))*1,0),"")</f>
        <v/>
      </c>
      <c r="DE56" s="240" t="str">
        <f t="shared" si="811"/>
        <v/>
      </c>
      <c r="DF56" s="240" t="str">
        <f>IF(DC56&lt;&gt;"",IF(ABS($F56-$G56)&gt;=PrSettings!$M$7,(ABS($F56-$G56-CZ56+DA56)&lt;=1)*1,IF(AND(DC56,$F56=$G56,$F56&gt;=PrSettings!$M$6),(ABS(CZ56-$F56)&lt;=1)*1,IF(AND(DC56,$F56+$G56&gt;=PrSettings!$M$8),(ABS(CZ56-$F56)+ABS(DA56-$G56)&lt;=1)*1,""))),"")</f>
        <v/>
      </c>
      <c r="DG56" s="273"/>
      <c r="DI56" s="238">
        <f t="shared" si="8"/>
        <v>61</v>
      </c>
      <c r="DJ56" s="239" t="str">
        <f t="shared" si="812"/>
        <v>Saudi Arabia</v>
      </c>
      <c r="DK56" s="240">
        <f t="shared" si="50"/>
        <v>17</v>
      </c>
      <c r="DL56" s="239" t="str">
        <f t="shared" si="813"/>
        <v>Uruguay</v>
      </c>
      <c r="DM56" s="275"/>
      <c r="DN56" s="275"/>
      <c r="DO56" s="271"/>
      <c r="DP56" s="240" t="str">
        <f t="shared" si="814"/>
        <v/>
      </c>
      <c r="DQ56" s="240" t="str">
        <f>IF((DP56&lt;&gt;""),IF(OR($F56&lt;&gt;$G56,PrSettings!$M$4="●"),(($F56-$G56)=(DM56-DN56))*1,0),"")</f>
        <v/>
      </c>
      <c r="DR56" s="240" t="str">
        <f t="shared" si="815"/>
        <v/>
      </c>
      <c r="DS56" s="240" t="str">
        <f>IF(DP56&lt;&gt;"",IF(ABS($F56-$G56)&gt;=PrSettings!$M$7,(ABS($F56-$G56-DM56+DN56)&lt;=1)*1,IF(AND(DP56,$F56=$G56,$F56&gt;=PrSettings!$M$6),(ABS(DM56-$F56)&lt;=1)*1,IF(AND(DP56,$F56+$G56&gt;=PrSettings!$M$8),(ABS(DM56-$F56)+ABS(DN56-$G56)&lt;=1)*1,""))),"")</f>
        <v/>
      </c>
      <c r="DT56" s="273"/>
      <c r="DV56" s="238">
        <f t="shared" si="9"/>
        <v>61</v>
      </c>
      <c r="DW56" s="239" t="str">
        <f t="shared" si="816"/>
        <v>Saudi Arabia</v>
      </c>
      <c r="DX56" s="240">
        <f t="shared" si="53"/>
        <v>17</v>
      </c>
      <c r="DY56" s="239" t="str">
        <f t="shared" si="817"/>
        <v>Uruguay</v>
      </c>
      <c r="DZ56" s="275"/>
      <c r="EA56" s="275"/>
      <c r="EB56" s="271"/>
      <c r="EC56" s="240" t="str">
        <f t="shared" si="818"/>
        <v/>
      </c>
      <c r="ED56" s="240" t="str">
        <f>IF((EC56&lt;&gt;""),IF(OR($F56&lt;&gt;$G56,PrSettings!$M$4="●"),(($F56-$G56)=(DZ56-EA56))*1,0),"")</f>
        <v/>
      </c>
      <c r="EE56" s="240" t="str">
        <f t="shared" si="819"/>
        <v/>
      </c>
      <c r="EF56" s="240" t="str">
        <f>IF(EC56&lt;&gt;"",IF(ABS($F56-$G56)&gt;=PrSettings!$M$7,(ABS($F56-$G56-DZ56+EA56)&lt;=1)*1,IF(AND(EC56,$F56=$G56,$F56&gt;=PrSettings!$M$6),(ABS(DZ56-$F56)&lt;=1)*1,IF(AND(EC56,$F56+$G56&gt;=PrSettings!$M$8),(ABS(DZ56-$F56)+ABS(EA56-$G56)&lt;=1)*1,""))),"")</f>
        <v/>
      </c>
      <c r="EG56" s="273"/>
      <c r="EI56" s="238">
        <f t="shared" si="10"/>
        <v>61</v>
      </c>
      <c r="EJ56" s="239" t="str">
        <f t="shared" si="820"/>
        <v>Saudi Arabia</v>
      </c>
      <c r="EK56" s="240">
        <f t="shared" si="56"/>
        <v>17</v>
      </c>
      <c r="EL56" s="239" t="str">
        <f t="shared" si="821"/>
        <v>Uruguay</v>
      </c>
      <c r="EM56" s="275"/>
      <c r="EN56" s="275"/>
      <c r="EO56" s="271"/>
      <c r="EP56" s="240" t="str">
        <f t="shared" si="822"/>
        <v/>
      </c>
      <c r="EQ56" s="240" t="str">
        <f>IF((EP56&lt;&gt;""),IF(OR($F56&lt;&gt;$G56,PrSettings!$M$4="●"),(($F56-$G56)=(EM56-EN56))*1,0),"")</f>
        <v/>
      </c>
      <c r="ER56" s="240" t="str">
        <f t="shared" si="823"/>
        <v/>
      </c>
      <c r="ES56" s="240" t="str">
        <f>IF(EP56&lt;&gt;"",IF(ABS($F56-$G56)&gt;=PrSettings!$M$7,(ABS($F56-$G56-EM56+EN56)&lt;=1)*1,IF(AND(EP56,$F56=$G56,$F56&gt;=PrSettings!$M$6),(ABS(EM56-$F56)&lt;=1)*1,IF(AND(EP56,$F56+$G56&gt;=PrSettings!$M$8),(ABS(EM56-$F56)+ABS(EN56-$G56)&lt;=1)*1,""))),"")</f>
        <v/>
      </c>
      <c r="ET56" s="273"/>
      <c r="EV56" s="238">
        <f t="shared" si="11"/>
        <v>61</v>
      </c>
      <c r="EW56" s="239" t="str">
        <f t="shared" si="824"/>
        <v>Saudi Arabia</v>
      </c>
      <c r="EX56" s="240">
        <f t="shared" si="59"/>
        <v>17</v>
      </c>
      <c r="EY56" s="239" t="str">
        <f t="shared" si="825"/>
        <v>Uruguay</v>
      </c>
      <c r="EZ56" s="275"/>
      <c r="FA56" s="275"/>
      <c r="FB56" s="271"/>
      <c r="FC56" s="240" t="str">
        <f t="shared" si="826"/>
        <v/>
      </c>
      <c r="FD56" s="240" t="str">
        <f>IF((FC56&lt;&gt;""),IF(OR($F56&lt;&gt;$G56,PrSettings!$M$4="●"),(($F56-$G56)=(EZ56-FA56))*1,0),"")</f>
        <v/>
      </c>
      <c r="FE56" s="240" t="str">
        <f t="shared" si="827"/>
        <v/>
      </c>
      <c r="FF56" s="240" t="str">
        <f>IF(FC56&lt;&gt;"",IF(ABS($F56-$G56)&gt;=PrSettings!$M$7,(ABS($F56-$G56-EZ56+FA56)&lt;=1)*1,IF(AND(FC56,$F56=$G56,$F56&gt;=PrSettings!$M$6),(ABS(EZ56-$F56)&lt;=1)*1,IF(AND(FC56,$F56+$G56&gt;=PrSettings!$M$8),(ABS(EZ56-$F56)+ABS(FA56-$G56)&lt;=1)*1,""))),"")</f>
        <v/>
      </c>
      <c r="FG56" s="273"/>
      <c r="FI56" s="238">
        <f t="shared" si="12"/>
        <v>61</v>
      </c>
      <c r="FJ56" s="239" t="str">
        <f t="shared" si="828"/>
        <v>Saudi Arabia</v>
      </c>
      <c r="FK56" s="240">
        <f t="shared" si="62"/>
        <v>17</v>
      </c>
      <c r="FL56" s="239" t="str">
        <f t="shared" si="829"/>
        <v>Uruguay</v>
      </c>
      <c r="FM56" s="275"/>
      <c r="FN56" s="275"/>
      <c r="FO56" s="271"/>
      <c r="FP56" s="240" t="str">
        <f t="shared" si="830"/>
        <v/>
      </c>
      <c r="FQ56" s="240" t="str">
        <f>IF((FP56&lt;&gt;""),IF(OR($F56&lt;&gt;$G56,PrSettings!$M$4="●"),(($F56-$G56)=(FM56-FN56))*1,0),"")</f>
        <v/>
      </c>
      <c r="FR56" s="240" t="str">
        <f t="shared" si="831"/>
        <v/>
      </c>
      <c r="FS56" s="240" t="str">
        <f>IF(FP56&lt;&gt;"",IF(ABS($F56-$G56)&gt;=PrSettings!$M$7,(ABS($F56-$G56-FM56+FN56)&lt;=1)*1,IF(AND(FP56,$F56=$G56,$F56&gt;=PrSettings!$M$6),(ABS(FM56-$F56)&lt;=1)*1,IF(AND(FP56,$F56+$G56&gt;=PrSettings!$M$8),(ABS(FM56-$F56)+ABS(FN56-$G56)&lt;=1)*1,""))),"")</f>
        <v/>
      </c>
      <c r="FT56" s="273"/>
      <c r="FV56" s="238">
        <f t="shared" si="13"/>
        <v>61</v>
      </c>
      <c r="FW56" s="239" t="str">
        <f t="shared" si="832"/>
        <v>Saudi Arabia</v>
      </c>
      <c r="FX56" s="240">
        <f t="shared" si="65"/>
        <v>17</v>
      </c>
      <c r="FY56" s="239" t="str">
        <f t="shared" si="833"/>
        <v>Uruguay</v>
      </c>
      <c r="FZ56" s="275"/>
      <c r="GA56" s="275"/>
      <c r="GB56" s="271"/>
      <c r="GC56" s="240" t="str">
        <f t="shared" si="834"/>
        <v/>
      </c>
      <c r="GD56" s="240" t="str">
        <f>IF((GC56&lt;&gt;""),IF(OR($F56&lt;&gt;$G56,PrSettings!$M$4="●"),(($F56-$G56)=(FZ56-GA56))*1,0),"")</f>
        <v/>
      </c>
      <c r="GE56" s="240" t="str">
        <f t="shared" si="835"/>
        <v/>
      </c>
      <c r="GF56" s="240" t="str">
        <f>IF(GC56&lt;&gt;"",IF(ABS($F56-$G56)&gt;=PrSettings!$M$7,(ABS($F56-$G56-FZ56+GA56)&lt;=1)*1,IF(AND(GC56,$F56=$G56,$F56&gt;=PrSettings!$M$6),(ABS(FZ56-$F56)&lt;=1)*1,IF(AND(GC56,$F56+$G56&gt;=PrSettings!$M$8),(ABS(FZ56-$F56)+ABS(GA56-$G56)&lt;=1)*1,""))),"")</f>
        <v/>
      </c>
      <c r="GG56" s="273"/>
      <c r="GI56" s="238">
        <f t="shared" si="14"/>
        <v>61</v>
      </c>
      <c r="GJ56" s="239" t="str">
        <f t="shared" si="836"/>
        <v>Saudi Arabia</v>
      </c>
      <c r="GK56" s="240">
        <f t="shared" si="68"/>
        <v>17</v>
      </c>
      <c r="GL56" s="239" t="str">
        <f t="shared" si="837"/>
        <v>Uruguay</v>
      </c>
      <c r="GM56" s="275"/>
      <c r="GN56" s="275"/>
      <c r="GO56" s="271"/>
      <c r="GP56" s="240" t="str">
        <f t="shared" si="838"/>
        <v/>
      </c>
      <c r="GQ56" s="240" t="str">
        <f>IF((GP56&lt;&gt;""),IF(OR($F56&lt;&gt;$G56,PrSettings!$M$4="●"),(($F56-$G56)=(GM56-GN56))*1,0),"")</f>
        <v/>
      </c>
      <c r="GR56" s="240" t="str">
        <f t="shared" si="839"/>
        <v/>
      </c>
      <c r="GS56" s="240" t="str">
        <f>IF(GP56&lt;&gt;"",IF(ABS($F56-$G56)&gt;=PrSettings!$M$7,(ABS($F56-$G56-GM56+GN56)&lt;=1)*1,IF(AND(GP56,$F56=$G56,$F56&gt;=PrSettings!$M$6),(ABS(GM56-$F56)&lt;=1)*1,IF(AND(GP56,$F56+$G56&gt;=PrSettings!$M$8),(ABS(GM56-$F56)+ABS(GN56-$G56)&lt;=1)*1,""))),"")</f>
        <v/>
      </c>
      <c r="GT56" s="273"/>
      <c r="GV56" s="238">
        <f t="shared" si="15"/>
        <v>61</v>
      </c>
      <c r="GW56" s="239" t="str">
        <f t="shared" si="840"/>
        <v>Saudi Arabia</v>
      </c>
      <c r="GX56" s="240">
        <f t="shared" si="71"/>
        <v>17</v>
      </c>
      <c r="GY56" s="239" t="str">
        <f t="shared" si="841"/>
        <v>Uruguay</v>
      </c>
      <c r="GZ56" s="275"/>
      <c r="HA56" s="275"/>
      <c r="HB56" s="271"/>
      <c r="HC56" s="240" t="str">
        <f t="shared" si="842"/>
        <v/>
      </c>
      <c r="HD56" s="240" t="str">
        <f>IF((HC56&lt;&gt;""),IF(OR($F56&lt;&gt;$G56,PrSettings!$M$4="●"),(($F56-$G56)=(GZ56-HA56))*1,0),"")</f>
        <v/>
      </c>
      <c r="HE56" s="240" t="str">
        <f t="shared" si="843"/>
        <v/>
      </c>
      <c r="HF56" s="240" t="str">
        <f>IF(HC56&lt;&gt;"",IF(ABS($F56-$G56)&gt;=PrSettings!$M$7,(ABS($F56-$G56-GZ56+HA56)&lt;=1)*1,IF(AND(HC56,$F56=$G56,$F56&gt;=PrSettings!$M$6),(ABS(GZ56-$F56)&lt;=1)*1,IF(AND(HC56,$F56+$G56&gt;=PrSettings!$M$8),(ABS(GZ56-$F56)+ABS(HA56-$G56)&lt;=1)*1,""))),"")</f>
        <v/>
      </c>
      <c r="HG56" s="273"/>
      <c r="HI56" s="238">
        <f t="shared" si="16"/>
        <v>61</v>
      </c>
      <c r="HJ56" s="239" t="str">
        <f t="shared" si="844"/>
        <v>Saudi Arabia</v>
      </c>
      <c r="HK56" s="240">
        <f t="shared" si="74"/>
        <v>17</v>
      </c>
      <c r="HL56" s="239" t="str">
        <f t="shared" si="845"/>
        <v>Uruguay</v>
      </c>
      <c r="HM56" s="275"/>
      <c r="HN56" s="275"/>
      <c r="HO56" s="271"/>
      <c r="HP56" s="240" t="str">
        <f t="shared" si="846"/>
        <v/>
      </c>
      <c r="HQ56" s="240" t="str">
        <f>IF((HP56&lt;&gt;""),IF(OR($F56&lt;&gt;$G56,PrSettings!$M$4="●"),(($F56-$G56)=(HM56-HN56))*1,0),"")</f>
        <v/>
      </c>
      <c r="HR56" s="240" t="str">
        <f t="shared" si="847"/>
        <v/>
      </c>
      <c r="HS56" s="240" t="str">
        <f>IF(HP56&lt;&gt;"",IF(ABS($F56-$G56)&gt;=PrSettings!$M$7,(ABS($F56-$G56-HM56+HN56)&lt;=1)*1,IF(AND(HP56,$F56=$G56,$F56&gt;=PrSettings!$M$6),(ABS(HM56-$F56)&lt;=1)*1,IF(AND(HP56,$F56+$G56&gt;=PrSettings!$M$8),(ABS(HM56-$F56)+ABS(HN56-$G56)&lt;=1)*1,""))),"")</f>
        <v/>
      </c>
      <c r="HT56" s="273"/>
      <c r="HV56" s="238">
        <f t="shared" si="17"/>
        <v>61</v>
      </c>
      <c r="HW56" s="239" t="str">
        <f t="shared" si="848"/>
        <v>Saudi Arabia</v>
      </c>
      <c r="HX56" s="240">
        <f t="shared" si="77"/>
        <v>17</v>
      </c>
      <c r="HY56" s="239" t="str">
        <f t="shared" si="849"/>
        <v>Uruguay</v>
      </c>
      <c r="HZ56" s="275"/>
      <c r="IA56" s="275"/>
      <c r="IB56" s="271"/>
      <c r="IC56" s="240" t="str">
        <f t="shared" si="850"/>
        <v/>
      </c>
      <c r="ID56" s="240" t="str">
        <f>IF((IC56&lt;&gt;""),IF(OR($F56&lt;&gt;$G56,PrSettings!$M$4="●"),(($F56-$G56)=(HZ56-IA56))*1,0),"")</f>
        <v/>
      </c>
      <c r="IE56" s="240" t="str">
        <f t="shared" si="851"/>
        <v/>
      </c>
      <c r="IF56" s="240" t="str">
        <f>IF(IC56&lt;&gt;"",IF(ABS($F56-$G56)&gt;=PrSettings!$M$7,(ABS($F56-$G56-HZ56+IA56)&lt;=1)*1,IF(AND(IC56,$F56=$G56,$F56&gt;=PrSettings!$M$6),(ABS(HZ56-$F56)&lt;=1)*1,IF(AND(IC56,$F56+$G56&gt;=PrSettings!$M$8),(ABS(HZ56-$F56)+ABS(IA56-$G56)&lt;=1)*1,""))),"")</f>
        <v/>
      </c>
      <c r="IG56" s="273"/>
      <c r="II56" s="238">
        <f t="shared" si="18"/>
        <v>61</v>
      </c>
      <c r="IJ56" s="239" t="str">
        <f t="shared" si="852"/>
        <v>Saudi Arabia</v>
      </c>
      <c r="IK56" s="240">
        <f t="shared" si="80"/>
        <v>17</v>
      </c>
      <c r="IL56" s="239" t="str">
        <f t="shared" si="853"/>
        <v>Uruguay</v>
      </c>
      <c r="IM56" s="275"/>
      <c r="IN56" s="275"/>
      <c r="IO56" s="271"/>
      <c r="IP56" s="240" t="str">
        <f t="shared" si="854"/>
        <v/>
      </c>
      <c r="IQ56" s="240" t="str">
        <f>IF((IP56&lt;&gt;""),IF(OR($F56&lt;&gt;$G56,PrSettings!$M$4="●"),(($F56-$G56)=(IM56-IN56))*1,0),"")</f>
        <v/>
      </c>
      <c r="IR56" s="240" t="str">
        <f t="shared" si="855"/>
        <v/>
      </c>
      <c r="IS56" s="240" t="str">
        <f>IF(IP56&lt;&gt;"",IF(ABS($F56-$G56)&gt;=PrSettings!$M$7,(ABS($F56-$G56-IM56+IN56)&lt;=1)*1,IF(AND(IP56,$F56=$G56,$F56&gt;=PrSettings!$M$6),(ABS(IM56-$F56)&lt;=1)*1,IF(AND(IP56,$F56+$G56&gt;=PrSettings!$M$8),(ABS(IM56-$F56)+ABS(IN56-$G56)&lt;=1)*1,""))),"")</f>
        <v/>
      </c>
      <c r="IT56" s="273"/>
      <c r="IV56" s="238">
        <f t="shared" si="19"/>
        <v>61</v>
      </c>
      <c r="IW56" s="239" t="str">
        <f t="shared" si="856"/>
        <v>Saudi Arabia</v>
      </c>
      <c r="IX56" s="240">
        <f t="shared" si="83"/>
        <v>17</v>
      </c>
      <c r="IY56" s="239" t="str">
        <f t="shared" si="857"/>
        <v>Uruguay</v>
      </c>
      <c r="IZ56" s="275"/>
      <c r="JA56" s="275"/>
      <c r="JB56" s="271"/>
      <c r="JC56" s="240" t="str">
        <f t="shared" si="858"/>
        <v/>
      </c>
      <c r="JD56" s="240" t="str">
        <f>IF((JC56&lt;&gt;""),IF(OR($F56&lt;&gt;$G56,PrSettings!$M$4="●"),(($F56-$G56)=(IZ56-JA56))*1,0),"")</f>
        <v/>
      </c>
      <c r="JE56" s="240" t="str">
        <f t="shared" si="859"/>
        <v/>
      </c>
      <c r="JF56" s="240" t="str">
        <f>IF(JC56&lt;&gt;"",IF(ABS($F56-$G56)&gt;=PrSettings!$M$7,(ABS($F56-$G56-IZ56+JA56)&lt;=1)*1,IF(AND(JC56,$F56=$G56,$F56&gt;=PrSettings!$M$6),(ABS(IZ56-$F56)&lt;=1)*1,IF(AND(JC56,$F56+$G56&gt;=PrSettings!$M$8),(ABS(IZ56-$F56)+ABS(JA56-$G56)&lt;=1)*1,""))),"")</f>
        <v/>
      </c>
      <c r="JG56" s="273"/>
      <c r="JI56" s="238">
        <f t="shared" si="20"/>
        <v>61</v>
      </c>
      <c r="JJ56" s="239" t="str">
        <f t="shared" si="860"/>
        <v>Saudi Arabia</v>
      </c>
      <c r="JK56" s="240">
        <f t="shared" si="86"/>
        <v>17</v>
      </c>
      <c r="JL56" s="239" t="str">
        <f t="shared" si="861"/>
        <v>Uruguay</v>
      </c>
      <c r="JM56" s="275"/>
      <c r="JN56" s="275"/>
      <c r="JO56" s="271"/>
      <c r="JP56" s="240" t="str">
        <f t="shared" si="862"/>
        <v/>
      </c>
      <c r="JQ56" s="240" t="str">
        <f>IF((JP56&lt;&gt;""),IF(OR($F56&lt;&gt;$G56,PrSettings!$M$4="●"),(($F56-$G56)=(JM56-JN56))*1,0),"")</f>
        <v/>
      </c>
      <c r="JR56" s="240" t="str">
        <f t="shared" si="863"/>
        <v/>
      </c>
      <c r="JS56" s="240" t="str">
        <f>IF(JP56&lt;&gt;"",IF(ABS($F56-$G56)&gt;=PrSettings!$M$7,(ABS($F56-$G56-JM56+JN56)&lt;=1)*1,IF(AND(JP56,$F56=$G56,$F56&gt;=PrSettings!$M$6),(ABS(JM56-$F56)&lt;=1)*1,IF(AND(JP56,$F56+$G56&gt;=PrSettings!$M$8),(ABS(JM56-$F56)+ABS(JN56-$G56)&lt;=1)*1,""))),"")</f>
        <v/>
      </c>
      <c r="JT56" s="273"/>
      <c r="JV56" s="238">
        <f t="shared" si="21"/>
        <v>61</v>
      </c>
      <c r="JW56" s="239" t="str">
        <f t="shared" si="864"/>
        <v>Saudi Arabia</v>
      </c>
      <c r="JX56" s="240">
        <f t="shared" si="89"/>
        <v>17</v>
      </c>
      <c r="JY56" s="239" t="str">
        <f t="shared" si="865"/>
        <v>Uruguay</v>
      </c>
      <c r="JZ56" s="275"/>
      <c r="KA56" s="275"/>
      <c r="KB56" s="271"/>
      <c r="KC56" s="240" t="str">
        <f t="shared" si="866"/>
        <v/>
      </c>
      <c r="KD56" s="240" t="str">
        <f>IF((KC56&lt;&gt;""),IF(OR($F56&lt;&gt;$G56,PrSettings!$M$4="●"),(($F56-$G56)=(JZ56-KA56))*1,0),"")</f>
        <v/>
      </c>
      <c r="KE56" s="240" t="str">
        <f t="shared" si="867"/>
        <v/>
      </c>
      <c r="KF56" s="240" t="str">
        <f>IF(KC56&lt;&gt;"",IF(ABS($F56-$G56)&gt;=PrSettings!$M$7,(ABS($F56-$G56-JZ56+KA56)&lt;=1)*1,IF(AND(KC56,$F56=$G56,$F56&gt;=PrSettings!$M$6),(ABS(JZ56-$F56)&lt;=1)*1,IF(AND(KC56,$F56+$G56&gt;=PrSettings!$M$8),(ABS(JZ56-$F56)+ABS(KA56-$G56)&lt;=1)*1,""))),"")</f>
        <v/>
      </c>
      <c r="KG56" s="273"/>
      <c r="KI56" s="238">
        <f t="shared" si="22"/>
        <v>61</v>
      </c>
      <c r="KJ56" s="239" t="str">
        <f t="shared" si="868"/>
        <v>Saudi Arabia</v>
      </c>
      <c r="KK56" s="240">
        <f t="shared" si="92"/>
        <v>17</v>
      </c>
      <c r="KL56" s="239" t="str">
        <f t="shared" si="869"/>
        <v>Uruguay</v>
      </c>
      <c r="KM56" s="275"/>
      <c r="KN56" s="275"/>
      <c r="KO56" s="271"/>
      <c r="KP56" s="240" t="str">
        <f t="shared" si="870"/>
        <v/>
      </c>
      <c r="KQ56" s="240" t="str">
        <f>IF((KP56&lt;&gt;""),IF(OR($F56&lt;&gt;$G56,PrSettings!$M$4="●"),(($F56-$G56)=(KM56-KN56))*1,0),"")</f>
        <v/>
      </c>
      <c r="KR56" s="240" t="str">
        <f t="shared" si="871"/>
        <v/>
      </c>
      <c r="KS56" s="240" t="str">
        <f>IF(KP56&lt;&gt;"",IF(ABS($F56-$G56)&gt;=PrSettings!$M$7,(ABS($F56-$G56-KM56+KN56)&lt;=1)*1,IF(AND(KP56,$F56=$G56,$F56&gt;=PrSettings!$M$6),(ABS(KM56-$F56)&lt;=1)*1,IF(AND(KP56,$F56+$G56&gt;=PrSettings!$M$8),(ABS(KM56-$F56)+ABS(KN56-$G56)&lt;=1)*1,""))),"")</f>
        <v/>
      </c>
      <c r="KT56" s="273"/>
      <c r="KV56" s="238">
        <f t="shared" si="23"/>
        <v>61</v>
      </c>
      <c r="KW56" s="239" t="str">
        <f t="shared" si="872"/>
        <v>Saudi Arabia</v>
      </c>
      <c r="KX56" s="240">
        <f t="shared" si="95"/>
        <v>17</v>
      </c>
      <c r="KY56" s="239" t="str">
        <f t="shared" si="873"/>
        <v>Uruguay</v>
      </c>
      <c r="KZ56" s="275"/>
      <c r="LA56" s="275"/>
      <c r="LB56" s="271"/>
      <c r="LC56" s="240" t="str">
        <f t="shared" si="874"/>
        <v/>
      </c>
      <c r="LD56" s="240" t="str">
        <f>IF((LC56&lt;&gt;""),IF(OR($F56&lt;&gt;$G56,PrSettings!$M$4="●"),(($F56-$G56)=(KZ56-LA56))*1,0),"")</f>
        <v/>
      </c>
      <c r="LE56" s="240" t="str">
        <f t="shared" si="875"/>
        <v/>
      </c>
      <c r="LF56" s="240" t="str">
        <f>IF(LC56&lt;&gt;"",IF(ABS($F56-$G56)&gt;=PrSettings!$M$7,(ABS($F56-$G56-KZ56+LA56)&lt;=1)*1,IF(AND(LC56,$F56=$G56,$F56&gt;=PrSettings!$M$6),(ABS(KZ56-$F56)&lt;=1)*1,IF(AND(LC56,$F56+$G56&gt;=PrSettings!$M$8),(ABS(KZ56-$F56)+ABS(LA56-$G56)&lt;=1)*1,""))),"")</f>
        <v/>
      </c>
      <c r="LG56" s="273"/>
      <c r="LI56" s="238">
        <f t="shared" si="24"/>
        <v>61</v>
      </c>
      <c r="LJ56" s="239" t="str">
        <f t="shared" si="876"/>
        <v>Saudi Arabia</v>
      </c>
      <c r="LK56" s="240">
        <f t="shared" si="98"/>
        <v>17</v>
      </c>
      <c r="LL56" s="239" t="str">
        <f t="shared" si="877"/>
        <v>Uruguay</v>
      </c>
      <c r="LM56" s="275"/>
      <c r="LN56" s="275"/>
      <c r="LO56" s="271"/>
      <c r="LP56" s="240" t="str">
        <f t="shared" si="878"/>
        <v/>
      </c>
      <c r="LQ56" s="240" t="str">
        <f>IF((LP56&lt;&gt;""),IF(OR($F56&lt;&gt;$G56,PrSettings!$M$4="●"),(($F56-$G56)=(LM56-LN56))*1,0),"")</f>
        <v/>
      </c>
      <c r="LR56" s="240" t="str">
        <f t="shared" si="879"/>
        <v/>
      </c>
      <c r="LS56" s="240" t="str">
        <f>IF(LP56&lt;&gt;"",IF(ABS($F56-$G56)&gt;=PrSettings!$M$7,(ABS($F56-$G56-LM56+LN56)&lt;=1)*1,IF(AND(LP56,$F56=$G56,$F56&gt;=PrSettings!$M$6),(ABS(LM56-$F56)&lt;=1)*1,IF(AND(LP56,$F56+$G56&gt;=PrSettings!$M$8),(ABS(LM56-$F56)+ABS(LN56-$G56)&lt;=1)*1,""))),"")</f>
        <v/>
      </c>
      <c r="LT56" s="273"/>
      <c r="LV56" s="238">
        <f t="shared" si="25"/>
        <v>61</v>
      </c>
      <c r="LW56" s="239" t="str">
        <f t="shared" si="880"/>
        <v>Saudi Arabia</v>
      </c>
      <c r="LX56" s="240">
        <f t="shared" si="101"/>
        <v>17</v>
      </c>
      <c r="LY56" s="239" t="str">
        <f t="shared" si="881"/>
        <v>Uruguay</v>
      </c>
      <c r="LZ56" s="275"/>
      <c r="MA56" s="275"/>
      <c r="MB56" s="271"/>
      <c r="MC56" s="240" t="str">
        <f t="shared" si="882"/>
        <v/>
      </c>
      <c r="MD56" s="240" t="str">
        <f>IF((MC56&lt;&gt;""),IF(OR($F56&lt;&gt;$G56,PrSettings!$M$4="●"),(($F56-$G56)=(LZ56-MA56))*1,0),"")</f>
        <v/>
      </c>
      <c r="ME56" s="240" t="str">
        <f t="shared" si="883"/>
        <v/>
      </c>
      <c r="MF56" s="240" t="str">
        <f>IF(MC56&lt;&gt;"",IF(ABS($F56-$G56)&gt;=PrSettings!$M$7,(ABS($F56-$G56-LZ56+MA56)&lt;=1)*1,IF(AND(MC56,$F56=$G56,$F56&gt;=PrSettings!$M$6),(ABS(LZ56-$F56)&lt;=1)*1,IF(AND(MC56,$F56+$G56&gt;=PrSettings!$M$8),(ABS(LZ56-$F56)+ABS(MA56-$G56)&lt;=1)*1,""))),"")</f>
        <v/>
      </c>
      <c r="MG56" s="273"/>
    </row>
    <row r="57" spans="2:345" x14ac:dyDescent="0.25">
      <c r="B57" s="238">
        <f>INDEX(Groups!$C$7:$C$65,MATCH(C57,Groups!$D$7:$D$65,0))</f>
        <v>2</v>
      </c>
      <c r="C57" s="239" t="str">
        <f>CalcH!$P$24</f>
        <v>Spain</v>
      </c>
      <c r="D57" s="240">
        <f>INDEX(Groups!$C$7:$C$65,MATCH(E57,Groups!$D$7:$D$65,0))</f>
        <v>61</v>
      </c>
      <c r="E57" s="239" t="str">
        <f>CalcH!$Q$24</f>
        <v>Saudi Arabia</v>
      </c>
      <c r="F57" s="241" t="str">
        <f>CalcH!$R$24</f>
        <v/>
      </c>
      <c r="G57" s="242" t="str">
        <f>CalcH!$S$24</f>
        <v/>
      </c>
      <c r="I57" s="238">
        <f t="shared" si="0"/>
        <v>2</v>
      </c>
      <c r="J57" s="239" t="str">
        <f t="shared" si="780"/>
        <v>Spain</v>
      </c>
      <c r="K57" s="240">
        <f t="shared" si="26"/>
        <v>61</v>
      </c>
      <c r="L57" s="239" t="str">
        <f t="shared" si="781"/>
        <v>Saudi Arabia</v>
      </c>
      <c r="M57" s="275"/>
      <c r="N57" s="275"/>
      <c r="O57" s="271"/>
      <c r="P57" s="240" t="str">
        <f t="shared" si="782"/>
        <v/>
      </c>
      <c r="Q57" s="240" t="str">
        <f>IF((P57&lt;&gt;""),IF(OR($F57&lt;&gt;$G57,PrSettings!$M$4="●"),(($F57-$G57)=(M57-N57))*1,0),"")</f>
        <v/>
      </c>
      <c r="R57" s="240" t="str">
        <f t="shared" si="783"/>
        <v/>
      </c>
      <c r="S57" s="240" t="str">
        <f>IF(P57&lt;&gt;"",IF(ABS($F57-$G57)&gt;=PrSettings!$M$7,(ABS($F57-$G57-M57+N57)&lt;=1)*1,IF(AND(P57,$F57=$G57,$F57&gt;=PrSettings!$M$6),(ABS(M57-$F57)&lt;=1)*1,IF(AND(P57,$F57+$G57&gt;=PrSettings!$M$8),(ABS(M57-$F57)+ABS(N57-$G57)&lt;=1)*1,""))),"")</f>
        <v/>
      </c>
      <c r="T57" s="273"/>
      <c r="V57" s="238">
        <f t="shared" si="1"/>
        <v>2</v>
      </c>
      <c r="W57" s="239" t="str">
        <f t="shared" si="784"/>
        <v>Spain</v>
      </c>
      <c r="X57" s="240">
        <f t="shared" si="29"/>
        <v>61</v>
      </c>
      <c r="Y57" s="239" t="str">
        <f t="shared" si="785"/>
        <v>Saudi Arabia</v>
      </c>
      <c r="Z57" s="275"/>
      <c r="AA57" s="275"/>
      <c r="AB57" s="271"/>
      <c r="AC57" s="240" t="str">
        <f t="shared" si="786"/>
        <v/>
      </c>
      <c r="AD57" s="240" t="str">
        <f>IF((AC57&lt;&gt;""),IF(OR($F57&lt;&gt;$G57,PrSettings!$M$4="●"),(($F57-$G57)=(Z57-AA57))*1,0),"")</f>
        <v/>
      </c>
      <c r="AE57" s="240" t="str">
        <f t="shared" si="787"/>
        <v/>
      </c>
      <c r="AF57" s="240" t="str">
        <f>IF(AC57&lt;&gt;"",IF(ABS($F57-$G57)&gt;=PrSettings!$M$7,(ABS($F57-$G57-Z57+AA57)&lt;=1)*1,IF(AND(AC57,$F57=$G57,$F57&gt;=PrSettings!$M$6),(ABS(Z57-$F57)&lt;=1)*1,IF(AND(AC57,$F57+$G57&gt;=PrSettings!$M$8),(ABS(Z57-$F57)+ABS(AA57-$G57)&lt;=1)*1,""))),"")</f>
        <v/>
      </c>
      <c r="AG57" s="273"/>
      <c r="AI57" s="238">
        <f t="shared" si="2"/>
        <v>2</v>
      </c>
      <c r="AJ57" s="239" t="str">
        <f t="shared" si="788"/>
        <v>Spain</v>
      </c>
      <c r="AK57" s="240">
        <f t="shared" si="32"/>
        <v>61</v>
      </c>
      <c r="AL57" s="239" t="str">
        <f t="shared" si="789"/>
        <v>Saudi Arabia</v>
      </c>
      <c r="AM57" s="275"/>
      <c r="AN57" s="275"/>
      <c r="AO57" s="271"/>
      <c r="AP57" s="240" t="str">
        <f t="shared" si="790"/>
        <v/>
      </c>
      <c r="AQ57" s="240" t="str">
        <f>IF((AP57&lt;&gt;""),IF(OR($F57&lt;&gt;$G57,PrSettings!$M$4="●"),(($F57-$G57)=(AM57-AN57))*1,0),"")</f>
        <v/>
      </c>
      <c r="AR57" s="240" t="str">
        <f t="shared" si="791"/>
        <v/>
      </c>
      <c r="AS57" s="240" t="str">
        <f>IF(AP57&lt;&gt;"",IF(ABS($F57-$G57)&gt;=PrSettings!$M$7,(ABS($F57-$G57-AM57+AN57)&lt;=1)*1,IF(AND(AP57,$F57=$G57,$F57&gt;=PrSettings!$M$6),(ABS(AM57-$F57)&lt;=1)*1,IF(AND(AP57,$F57+$G57&gt;=PrSettings!$M$8),(ABS(AM57-$F57)+ABS(AN57-$G57)&lt;=1)*1,""))),"")</f>
        <v/>
      </c>
      <c r="AT57" s="273"/>
      <c r="AV57" s="238">
        <f t="shared" si="3"/>
        <v>2</v>
      </c>
      <c r="AW57" s="239" t="str">
        <f t="shared" si="792"/>
        <v>Spain</v>
      </c>
      <c r="AX57" s="240">
        <f t="shared" si="35"/>
        <v>61</v>
      </c>
      <c r="AY57" s="239" t="str">
        <f t="shared" si="793"/>
        <v>Saudi Arabia</v>
      </c>
      <c r="AZ57" s="275"/>
      <c r="BA57" s="275"/>
      <c r="BB57" s="271"/>
      <c r="BC57" s="240" t="str">
        <f t="shared" si="794"/>
        <v/>
      </c>
      <c r="BD57" s="240" t="str">
        <f>IF((BC57&lt;&gt;""),IF(OR($F57&lt;&gt;$G57,PrSettings!$M$4="●"),(($F57-$G57)=(AZ57-BA57))*1,0),"")</f>
        <v/>
      </c>
      <c r="BE57" s="240" t="str">
        <f t="shared" si="795"/>
        <v/>
      </c>
      <c r="BF57" s="240" t="str">
        <f>IF(BC57&lt;&gt;"",IF(ABS($F57-$G57)&gt;=PrSettings!$M$7,(ABS($F57-$G57-AZ57+BA57)&lt;=1)*1,IF(AND(BC57,$F57=$G57,$F57&gt;=PrSettings!$M$6),(ABS(AZ57-$F57)&lt;=1)*1,IF(AND(BC57,$F57+$G57&gt;=PrSettings!$M$8),(ABS(AZ57-$F57)+ABS(BA57-$G57)&lt;=1)*1,""))),"")</f>
        <v/>
      </c>
      <c r="BG57" s="273"/>
      <c r="BI57" s="238">
        <f t="shared" si="4"/>
        <v>2</v>
      </c>
      <c r="BJ57" s="239" t="str">
        <f t="shared" si="796"/>
        <v>Spain</v>
      </c>
      <c r="BK57" s="240">
        <f t="shared" si="38"/>
        <v>61</v>
      </c>
      <c r="BL57" s="239" t="str">
        <f t="shared" si="797"/>
        <v>Saudi Arabia</v>
      </c>
      <c r="BM57" s="275"/>
      <c r="BN57" s="275"/>
      <c r="BO57" s="271"/>
      <c r="BP57" s="240" t="str">
        <f t="shared" si="798"/>
        <v/>
      </c>
      <c r="BQ57" s="240" t="str">
        <f>IF((BP57&lt;&gt;""),IF(OR($F57&lt;&gt;$G57,PrSettings!$M$4="●"),(($F57-$G57)=(BM57-BN57))*1,0),"")</f>
        <v/>
      </c>
      <c r="BR57" s="240" t="str">
        <f t="shared" si="799"/>
        <v/>
      </c>
      <c r="BS57" s="240" t="str">
        <f>IF(BP57&lt;&gt;"",IF(ABS($F57-$G57)&gt;=PrSettings!$M$7,(ABS($F57-$G57-BM57+BN57)&lt;=1)*1,IF(AND(BP57,$F57=$G57,$F57&gt;=PrSettings!$M$6),(ABS(BM57-$F57)&lt;=1)*1,IF(AND(BP57,$F57+$G57&gt;=PrSettings!$M$8),(ABS(BM57-$F57)+ABS(BN57-$G57)&lt;=1)*1,""))),"")</f>
        <v/>
      </c>
      <c r="BT57" s="273"/>
      <c r="BV57" s="238">
        <f t="shared" si="5"/>
        <v>2</v>
      </c>
      <c r="BW57" s="239" t="str">
        <f t="shared" si="800"/>
        <v>Spain</v>
      </c>
      <c r="BX57" s="240">
        <f t="shared" si="41"/>
        <v>61</v>
      </c>
      <c r="BY57" s="239" t="str">
        <f t="shared" si="801"/>
        <v>Saudi Arabia</v>
      </c>
      <c r="BZ57" s="275"/>
      <c r="CA57" s="275"/>
      <c r="CB57" s="271"/>
      <c r="CC57" s="240" t="str">
        <f t="shared" si="802"/>
        <v/>
      </c>
      <c r="CD57" s="240" t="str">
        <f>IF((CC57&lt;&gt;""),IF(OR($F57&lt;&gt;$G57,PrSettings!$M$4="●"),(($F57-$G57)=(BZ57-CA57))*1,0),"")</f>
        <v/>
      </c>
      <c r="CE57" s="240" t="str">
        <f t="shared" si="803"/>
        <v/>
      </c>
      <c r="CF57" s="240" t="str">
        <f>IF(CC57&lt;&gt;"",IF(ABS($F57-$G57)&gt;=PrSettings!$M$7,(ABS($F57-$G57-BZ57+CA57)&lt;=1)*1,IF(AND(CC57,$F57=$G57,$F57&gt;=PrSettings!$M$6),(ABS(BZ57-$F57)&lt;=1)*1,IF(AND(CC57,$F57+$G57&gt;=PrSettings!$M$8),(ABS(BZ57-$F57)+ABS(CA57-$G57)&lt;=1)*1,""))),"")</f>
        <v/>
      </c>
      <c r="CG57" s="273"/>
      <c r="CI57" s="238">
        <f t="shared" si="6"/>
        <v>2</v>
      </c>
      <c r="CJ57" s="239" t="str">
        <f t="shared" si="804"/>
        <v>Spain</v>
      </c>
      <c r="CK57" s="240">
        <f t="shared" si="44"/>
        <v>61</v>
      </c>
      <c r="CL57" s="239" t="str">
        <f t="shared" si="805"/>
        <v>Saudi Arabia</v>
      </c>
      <c r="CM57" s="275"/>
      <c r="CN57" s="275"/>
      <c r="CO57" s="271"/>
      <c r="CP57" s="240" t="str">
        <f t="shared" si="806"/>
        <v/>
      </c>
      <c r="CQ57" s="240" t="str">
        <f>IF((CP57&lt;&gt;""),IF(OR($F57&lt;&gt;$G57,PrSettings!$M$4="●"),(($F57-$G57)=(CM57-CN57))*1,0),"")</f>
        <v/>
      </c>
      <c r="CR57" s="240" t="str">
        <f t="shared" si="807"/>
        <v/>
      </c>
      <c r="CS57" s="240" t="str">
        <f>IF(CP57&lt;&gt;"",IF(ABS($F57-$G57)&gt;=PrSettings!$M$7,(ABS($F57-$G57-CM57+CN57)&lt;=1)*1,IF(AND(CP57,$F57=$G57,$F57&gt;=PrSettings!$M$6),(ABS(CM57-$F57)&lt;=1)*1,IF(AND(CP57,$F57+$G57&gt;=PrSettings!$M$8),(ABS(CM57-$F57)+ABS(CN57-$G57)&lt;=1)*1,""))),"")</f>
        <v/>
      </c>
      <c r="CT57" s="273"/>
      <c r="CV57" s="238">
        <f t="shared" si="7"/>
        <v>2</v>
      </c>
      <c r="CW57" s="239" t="str">
        <f t="shared" si="808"/>
        <v>Spain</v>
      </c>
      <c r="CX57" s="240">
        <f t="shared" si="47"/>
        <v>61</v>
      </c>
      <c r="CY57" s="239" t="str">
        <f t="shared" si="809"/>
        <v>Saudi Arabia</v>
      </c>
      <c r="CZ57" s="275"/>
      <c r="DA57" s="275"/>
      <c r="DB57" s="271"/>
      <c r="DC57" s="240" t="str">
        <f t="shared" si="810"/>
        <v/>
      </c>
      <c r="DD57" s="240" t="str">
        <f>IF((DC57&lt;&gt;""),IF(OR($F57&lt;&gt;$G57,PrSettings!$M$4="●"),(($F57-$G57)=(CZ57-DA57))*1,0),"")</f>
        <v/>
      </c>
      <c r="DE57" s="240" t="str">
        <f t="shared" si="811"/>
        <v/>
      </c>
      <c r="DF57" s="240" t="str">
        <f>IF(DC57&lt;&gt;"",IF(ABS($F57-$G57)&gt;=PrSettings!$M$7,(ABS($F57-$G57-CZ57+DA57)&lt;=1)*1,IF(AND(DC57,$F57=$G57,$F57&gt;=PrSettings!$M$6),(ABS(CZ57-$F57)&lt;=1)*1,IF(AND(DC57,$F57+$G57&gt;=PrSettings!$M$8),(ABS(CZ57-$F57)+ABS(DA57-$G57)&lt;=1)*1,""))),"")</f>
        <v/>
      </c>
      <c r="DG57" s="273"/>
      <c r="DI57" s="238">
        <f t="shared" si="8"/>
        <v>2</v>
      </c>
      <c r="DJ57" s="239" t="str">
        <f t="shared" si="812"/>
        <v>Spain</v>
      </c>
      <c r="DK57" s="240">
        <f t="shared" si="50"/>
        <v>61</v>
      </c>
      <c r="DL57" s="239" t="str">
        <f t="shared" si="813"/>
        <v>Saudi Arabia</v>
      </c>
      <c r="DM57" s="275"/>
      <c r="DN57" s="275"/>
      <c r="DO57" s="271"/>
      <c r="DP57" s="240" t="str">
        <f t="shared" si="814"/>
        <v/>
      </c>
      <c r="DQ57" s="240" t="str">
        <f>IF((DP57&lt;&gt;""),IF(OR($F57&lt;&gt;$G57,PrSettings!$M$4="●"),(($F57-$G57)=(DM57-DN57))*1,0),"")</f>
        <v/>
      </c>
      <c r="DR57" s="240" t="str">
        <f t="shared" si="815"/>
        <v/>
      </c>
      <c r="DS57" s="240" t="str">
        <f>IF(DP57&lt;&gt;"",IF(ABS($F57-$G57)&gt;=PrSettings!$M$7,(ABS($F57-$G57-DM57+DN57)&lt;=1)*1,IF(AND(DP57,$F57=$G57,$F57&gt;=PrSettings!$M$6),(ABS(DM57-$F57)&lt;=1)*1,IF(AND(DP57,$F57+$G57&gt;=PrSettings!$M$8),(ABS(DM57-$F57)+ABS(DN57-$G57)&lt;=1)*1,""))),"")</f>
        <v/>
      </c>
      <c r="DT57" s="273"/>
      <c r="DV57" s="238">
        <f t="shared" si="9"/>
        <v>2</v>
      </c>
      <c r="DW57" s="239" t="str">
        <f t="shared" si="816"/>
        <v>Spain</v>
      </c>
      <c r="DX57" s="240">
        <f t="shared" si="53"/>
        <v>61</v>
      </c>
      <c r="DY57" s="239" t="str">
        <f t="shared" si="817"/>
        <v>Saudi Arabia</v>
      </c>
      <c r="DZ57" s="275"/>
      <c r="EA57" s="275"/>
      <c r="EB57" s="271"/>
      <c r="EC57" s="240" t="str">
        <f t="shared" si="818"/>
        <v/>
      </c>
      <c r="ED57" s="240" t="str">
        <f>IF((EC57&lt;&gt;""),IF(OR($F57&lt;&gt;$G57,PrSettings!$M$4="●"),(($F57-$G57)=(DZ57-EA57))*1,0),"")</f>
        <v/>
      </c>
      <c r="EE57" s="240" t="str">
        <f t="shared" si="819"/>
        <v/>
      </c>
      <c r="EF57" s="240" t="str">
        <f>IF(EC57&lt;&gt;"",IF(ABS($F57-$G57)&gt;=PrSettings!$M$7,(ABS($F57-$G57-DZ57+EA57)&lt;=1)*1,IF(AND(EC57,$F57=$G57,$F57&gt;=PrSettings!$M$6),(ABS(DZ57-$F57)&lt;=1)*1,IF(AND(EC57,$F57+$G57&gt;=PrSettings!$M$8),(ABS(DZ57-$F57)+ABS(EA57-$G57)&lt;=1)*1,""))),"")</f>
        <v/>
      </c>
      <c r="EG57" s="273"/>
      <c r="EI57" s="238">
        <f t="shared" si="10"/>
        <v>2</v>
      </c>
      <c r="EJ57" s="239" t="str">
        <f t="shared" si="820"/>
        <v>Spain</v>
      </c>
      <c r="EK57" s="240">
        <f t="shared" si="56"/>
        <v>61</v>
      </c>
      <c r="EL57" s="239" t="str">
        <f t="shared" si="821"/>
        <v>Saudi Arabia</v>
      </c>
      <c r="EM57" s="275"/>
      <c r="EN57" s="275"/>
      <c r="EO57" s="271"/>
      <c r="EP57" s="240" t="str">
        <f t="shared" si="822"/>
        <v/>
      </c>
      <c r="EQ57" s="240" t="str">
        <f>IF((EP57&lt;&gt;""),IF(OR($F57&lt;&gt;$G57,PrSettings!$M$4="●"),(($F57-$G57)=(EM57-EN57))*1,0),"")</f>
        <v/>
      </c>
      <c r="ER57" s="240" t="str">
        <f t="shared" si="823"/>
        <v/>
      </c>
      <c r="ES57" s="240" t="str">
        <f>IF(EP57&lt;&gt;"",IF(ABS($F57-$G57)&gt;=PrSettings!$M$7,(ABS($F57-$G57-EM57+EN57)&lt;=1)*1,IF(AND(EP57,$F57=$G57,$F57&gt;=PrSettings!$M$6),(ABS(EM57-$F57)&lt;=1)*1,IF(AND(EP57,$F57+$G57&gt;=PrSettings!$M$8),(ABS(EM57-$F57)+ABS(EN57-$G57)&lt;=1)*1,""))),"")</f>
        <v/>
      </c>
      <c r="ET57" s="273"/>
      <c r="EV57" s="238">
        <f t="shared" si="11"/>
        <v>2</v>
      </c>
      <c r="EW57" s="239" t="str">
        <f t="shared" si="824"/>
        <v>Spain</v>
      </c>
      <c r="EX57" s="240">
        <f t="shared" si="59"/>
        <v>61</v>
      </c>
      <c r="EY57" s="239" t="str">
        <f t="shared" si="825"/>
        <v>Saudi Arabia</v>
      </c>
      <c r="EZ57" s="275"/>
      <c r="FA57" s="275"/>
      <c r="FB57" s="271"/>
      <c r="FC57" s="240" t="str">
        <f t="shared" si="826"/>
        <v/>
      </c>
      <c r="FD57" s="240" t="str">
        <f>IF((FC57&lt;&gt;""),IF(OR($F57&lt;&gt;$G57,PrSettings!$M$4="●"),(($F57-$G57)=(EZ57-FA57))*1,0),"")</f>
        <v/>
      </c>
      <c r="FE57" s="240" t="str">
        <f t="shared" si="827"/>
        <v/>
      </c>
      <c r="FF57" s="240" t="str">
        <f>IF(FC57&lt;&gt;"",IF(ABS($F57-$G57)&gt;=PrSettings!$M$7,(ABS($F57-$G57-EZ57+FA57)&lt;=1)*1,IF(AND(FC57,$F57=$G57,$F57&gt;=PrSettings!$M$6),(ABS(EZ57-$F57)&lt;=1)*1,IF(AND(FC57,$F57+$G57&gt;=PrSettings!$M$8),(ABS(EZ57-$F57)+ABS(FA57-$G57)&lt;=1)*1,""))),"")</f>
        <v/>
      </c>
      <c r="FG57" s="273"/>
      <c r="FI57" s="238">
        <f t="shared" si="12"/>
        <v>2</v>
      </c>
      <c r="FJ57" s="239" t="str">
        <f t="shared" si="828"/>
        <v>Spain</v>
      </c>
      <c r="FK57" s="240">
        <f t="shared" si="62"/>
        <v>61</v>
      </c>
      <c r="FL57" s="239" t="str">
        <f t="shared" si="829"/>
        <v>Saudi Arabia</v>
      </c>
      <c r="FM57" s="275"/>
      <c r="FN57" s="275"/>
      <c r="FO57" s="271"/>
      <c r="FP57" s="240" t="str">
        <f t="shared" si="830"/>
        <v/>
      </c>
      <c r="FQ57" s="240" t="str">
        <f>IF((FP57&lt;&gt;""),IF(OR($F57&lt;&gt;$G57,PrSettings!$M$4="●"),(($F57-$G57)=(FM57-FN57))*1,0),"")</f>
        <v/>
      </c>
      <c r="FR57" s="240" t="str">
        <f t="shared" si="831"/>
        <v/>
      </c>
      <c r="FS57" s="240" t="str">
        <f>IF(FP57&lt;&gt;"",IF(ABS($F57-$G57)&gt;=PrSettings!$M$7,(ABS($F57-$G57-FM57+FN57)&lt;=1)*1,IF(AND(FP57,$F57=$G57,$F57&gt;=PrSettings!$M$6),(ABS(FM57-$F57)&lt;=1)*1,IF(AND(FP57,$F57+$G57&gt;=PrSettings!$M$8),(ABS(FM57-$F57)+ABS(FN57-$G57)&lt;=1)*1,""))),"")</f>
        <v/>
      </c>
      <c r="FT57" s="273"/>
      <c r="FV57" s="238">
        <f t="shared" si="13"/>
        <v>2</v>
      </c>
      <c r="FW57" s="239" t="str">
        <f t="shared" si="832"/>
        <v>Spain</v>
      </c>
      <c r="FX57" s="240">
        <f t="shared" si="65"/>
        <v>61</v>
      </c>
      <c r="FY57" s="239" t="str">
        <f t="shared" si="833"/>
        <v>Saudi Arabia</v>
      </c>
      <c r="FZ57" s="275"/>
      <c r="GA57" s="275"/>
      <c r="GB57" s="271"/>
      <c r="GC57" s="240" t="str">
        <f t="shared" si="834"/>
        <v/>
      </c>
      <c r="GD57" s="240" t="str">
        <f>IF((GC57&lt;&gt;""),IF(OR($F57&lt;&gt;$G57,PrSettings!$M$4="●"),(($F57-$G57)=(FZ57-GA57))*1,0),"")</f>
        <v/>
      </c>
      <c r="GE57" s="240" t="str">
        <f t="shared" si="835"/>
        <v/>
      </c>
      <c r="GF57" s="240" t="str">
        <f>IF(GC57&lt;&gt;"",IF(ABS($F57-$G57)&gt;=PrSettings!$M$7,(ABS($F57-$G57-FZ57+GA57)&lt;=1)*1,IF(AND(GC57,$F57=$G57,$F57&gt;=PrSettings!$M$6),(ABS(FZ57-$F57)&lt;=1)*1,IF(AND(GC57,$F57+$G57&gt;=PrSettings!$M$8),(ABS(FZ57-$F57)+ABS(GA57-$G57)&lt;=1)*1,""))),"")</f>
        <v/>
      </c>
      <c r="GG57" s="273"/>
      <c r="GI57" s="238">
        <f t="shared" si="14"/>
        <v>2</v>
      </c>
      <c r="GJ57" s="239" t="str">
        <f t="shared" si="836"/>
        <v>Spain</v>
      </c>
      <c r="GK57" s="240">
        <f t="shared" si="68"/>
        <v>61</v>
      </c>
      <c r="GL57" s="239" t="str">
        <f t="shared" si="837"/>
        <v>Saudi Arabia</v>
      </c>
      <c r="GM57" s="275"/>
      <c r="GN57" s="275"/>
      <c r="GO57" s="271"/>
      <c r="GP57" s="240" t="str">
        <f t="shared" si="838"/>
        <v/>
      </c>
      <c r="GQ57" s="240" t="str">
        <f>IF((GP57&lt;&gt;""),IF(OR($F57&lt;&gt;$G57,PrSettings!$M$4="●"),(($F57-$G57)=(GM57-GN57))*1,0),"")</f>
        <v/>
      </c>
      <c r="GR57" s="240" t="str">
        <f t="shared" si="839"/>
        <v/>
      </c>
      <c r="GS57" s="240" t="str">
        <f>IF(GP57&lt;&gt;"",IF(ABS($F57-$G57)&gt;=PrSettings!$M$7,(ABS($F57-$G57-GM57+GN57)&lt;=1)*1,IF(AND(GP57,$F57=$G57,$F57&gt;=PrSettings!$M$6),(ABS(GM57-$F57)&lt;=1)*1,IF(AND(GP57,$F57+$G57&gt;=PrSettings!$M$8),(ABS(GM57-$F57)+ABS(GN57-$G57)&lt;=1)*1,""))),"")</f>
        <v/>
      </c>
      <c r="GT57" s="273"/>
      <c r="GV57" s="238">
        <f t="shared" si="15"/>
        <v>2</v>
      </c>
      <c r="GW57" s="239" t="str">
        <f t="shared" si="840"/>
        <v>Spain</v>
      </c>
      <c r="GX57" s="240">
        <f t="shared" si="71"/>
        <v>61</v>
      </c>
      <c r="GY57" s="239" t="str">
        <f t="shared" si="841"/>
        <v>Saudi Arabia</v>
      </c>
      <c r="GZ57" s="275"/>
      <c r="HA57" s="275"/>
      <c r="HB57" s="271"/>
      <c r="HC57" s="240" t="str">
        <f t="shared" si="842"/>
        <v/>
      </c>
      <c r="HD57" s="240" t="str">
        <f>IF((HC57&lt;&gt;""),IF(OR($F57&lt;&gt;$G57,PrSettings!$M$4="●"),(($F57-$G57)=(GZ57-HA57))*1,0),"")</f>
        <v/>
      </c>
      <c r="HE57" s="240" t="str">
        <f t="shared" si="843"/>
        <v/>
      </c>
      <c r="HF57" s="240" t="str">
        <f>IF(HC57&lt;&gt;"",IF(ABS($F57-$G57)&gt;=PrSettings!$M$7,(ABS($F57-$G57-GZ57+HA57)&lt;=1)*1,IF(AND(HC57,$F57=$G57,$F57&gt;=PrSettings!$M$6),(ABS(GZ57-$F57)&lt;=1)*1,IF(AND(HC57,$F57+$G57&gt;=PrSettings!$M$8),(ABS(GZ57-$F57)+ABS(HA57-$G57)&lt;=1)*1,""))),"")</f>
        <v/>
      </c>
      <c r="HG57" s="273"/>
      <c r="HI57" s="238">
        <f t="shared" si="16"/>
        <v>2</v>
      </c>
      <c r="HJ57" s="239" t="str">
        <f t="shared" si="844"/>
        <v>Spain</v>
      </c>
      <c r="HK57" s="240">
        <f t="shared" si="74"/>
        <v>61</v>
      </c>
      <c r="HL57" s="239" t="str">
        <f t="shared" si="845"/>
        <v>Saudi Arabia</v>
      </c>
      <c r="HM57" s="275"/>
      <c r="HN57" s="275"/>
      <c r="HO57" s="271"/>
      <c r="HP57" s="240" t="str">
        <f t="shared" si="846"/>
        <v/>
      </c>
      <c r="HQ57" s="240" t="str">
        <f>IF((HP57&lt;&gt;""),IF(OR($F57&lt;&gt;$G57,PrSettings!$M$4="●"),(($F57-$G57)=(HM57-HN57))*1,0),"")</f>
        <v/>
      </c>
      <c r="HR57" s="240" t="str">
        <f t="shared" si="847"/>
        <v/>
      </c>
      <c r="HS57" s="240" t="str">
        <f>IF(HP57&lt;&gt;"",IF(ABS($F57-$G57)&gt;=PrSettings!$M$7,(ABS($F57-$G57-HM57+HN57)&lt;=1)*1,IF(AND(HP57,$F57=$G57,$F57&gt;=PrSettings!$M$6),(ABS(HM57-$F57)&lt;=1)*1,IF(AND(HP57,$F57+$G57&gt;=PrSettings!$M$8),(ABS(HM57-$F57)+ABS(HN57-$G57)&lt;=1)*1,""))),"")</f>
        <v/>
      </c>
      <c r="HT57" s="273"/>
      <c r="HV57" s="238">
        <f t="shared" si="17"/>
        <v>2</v>
      </c>
      <c r="HW57" s="239" t="str">
        <f t="shared" si="848"/>
        <v>Spain</v>
      </c>
      <c r="HX57" s="240">
        <f t="shared" si="77"/>
        <v>61</v>
      </c>
      <c r="HY57" s="239" t="str">
        <f t="shared" si="849"/>
        <v>Saudi Arabia</v>
      </c>
      <c r="HZ57" s="275"/>
      <c r="IA57" s="275"/>
      <c r="IB57" s="271"/>
      <c r="IC57" s="240" t="str">
        <f t="shared" si="850"/>
        <v/>
      </c>
      <c r="ID57" s="240" t="str">
        <f>IF((IC57&lt;&gt;""),IF(OR($F57&lt;&gt;$G57,PrSettings!$M$4="●"),(($F57-$G57)=(HZ57-IA57))*1,0),"")</f>
        <v/>
      </c>
      <c r="IE57" s="240" t="str">
        <f t="shared" si="851"/>
        <v/>
      </c>
      <c r="IF57" s="240" t="str">
        <f>IF(IC57&lt;&gt;"",IF(ABS($F57-$G57)&gt;=PrSettings!$M$7,(ABS($F57-$G57-HZ57+IA57)&lt;=1)*1,IF(AND(IC57,$F57=$G57,$F57&gt;=PrSettings!$M$6),(ABS(HZ57-$F57)&lt;=1)*1,IF(AND(IC57,$F57+$G57&gt;=PrSettings!$M$8),(ABS(HZ57-$F57)+ABS(IA57-$G57)&lt;=1)*1,""))),"")</f>
        <v/>
      </c>
      <c r="IG57" s="273"/>
      <c r="II57" s="238">
        <f t="shared" si="18"/>
        <v>2</v>
      </c>
      <c r="IJ57" s="239" t="str">
        <f t="shared" si="852"/>
        <v>Spain</v>
      </c>
      <c r="IK57" s="240">
        <f t="shared" si="80"/>
        <v>61</v>
      </c>
      <c r="IL57" s="239" t="str">
        <f t="shared" si="853"/>
        <v>Saudi Arabia</v>
      </c>
      <c r="IM57" s="275"/>
      <c r="IN57" s="275"/>
      <c r="IO57" s="271"/>
      <c r="IP57" s="240" t="str">
        <f t="shared" si="854"/>
        <v/>
      </c>
      <c r="IQ57" s="240" t="str">
        <f>IF((IP57&lt;&gt;""),IF(OR($F57&lt;&gt;$G57,PrSettings!$M$4="●"),(($F57-$G57)=(IM57-IN57))*1,0),"")</f>
        <v/>
      </c>
      <c r="IR57" s="240" t="str">
        <f t="shared" si="855"/>
        <v/>
      </c>
      <c r="IS57" s="240" t="str">
        <f>IF(IP57&lt;&gt;"",IF(ABS($F57-$G57)&gt;=PrSettings!$M$7,(ABS($F57-$G57-IM57+IN57)&lt;=1)*1,IF(AND(IP57,$F57=$G57,$F57&gt;=PrSettings!$M$6),(ABS(IM57-$F57)&lt;=1)*1,IF(AND(IP57,$F57+$G57&gt;=PrSettings!$M$8),(ABS(IM57-$F57)+ABS(IN57-$G57)&lt;=1)*1,""))),"")</f>
        <v/>
      </c>
      <c r="IT57" s="273"/>
      <c r="IV57" s="238">
        <f t="shared" si="19"/>
        <v>2</v>
      </c>
      <c r="IW57" s="239" t="str">
        <f t="shared" si="856"/>
        <v>Spain</v>
      </c>
      <c r="IX57" s="240">
        <f t="shared" si="83"/>
        <v>61</v>
      </c>
      <c r="IY57" s="239" t="str">
        <f t="shared" si="857"/>
        <v>Saudi Arabia</v>
      </c>
      <c r="IZ57" s="275"/>
      <c r="JA57" s="275"/>
      <c r="JB57" s="271"/>
      <c r="JC57" s="240" t="str">
        <f t="shared" si="858"/>
        <v/>
      </c>
      <c r="JD57" s="240" t="str">
        <f>IF((JC57&lt;&gt;""),IF(OR($F57&lt;&gt;$G57,PrSettings!$M$4="●"),(($F57-$G57)=(IZ57-JA57))*1,0),"")</f>
        <v/>
      </c>
      <c r="JE57" s="240" t="str">
        <f t="shared" si="859"/>
        <v/>
      </c>
      <c r="JF57" s="240" t="str">
        <f>IF(JC57&lt;&gt;"",IF(ABS($F57-$G57)&gt;=PrSettings!$M$7,(ABS($F57-$G57-IZ57+JA57)&lt;=1)*1,IF(AND(JC57,$F57=$G57,$F57&gt;=PrSettings!$M$6),(ABS(IZ57-$F57)&lt;=1)*1,IF(AND(JC57,$F57+$G57&gt;=PrSettings!$M$8),(ABS(IZ57-$F57)+ABS(JA57-$G57)&lt;=1)*1,""))),"")</f>
        <v/>
      </c>
      <c r="JG57" s="273"/>
      <c r="JI57" s="238">
        <f t="shared" si="20"/>
        <v>2</v>
      </c>
      <c r="JJ57" s="239" t="str">
        <f t="shared" si="860"/>
        <v>Spain</v>
      </c>
      <c r="JK57" s="240">
        <f t="shared" si="86"/>
        <v>61</v>
      </c>
      <c r="JL57" s="239" t="str">
        <f t="shared" si="861"/>
        <v>Saudi Arabia</v>
      </c>
      <c r="JM57" s="275"/>
      <c r="JN57" s="275"/>
      <c r="JO57" s="271"/>
      <c r="JP57" s="240" t="str">
        <f t="shared" si="862"/>
        <v/>
      </c>
      <c r="JQ57" s="240" t="str">
        <f>IF((JP57&lt;&gt;""),IF(OR($F57&lt;&gt;$G57,PrSettings!$M$4="●"),(($F57-$G57)=(JM57-JN57))*1,0),"")</f>
        <v/>
      </c>
      <c r="JR57" s="240" t="str">
        <f t="shared" si="863"/>
        <v/>
      </c>
      <c r="JS57" s="240" t="str">
        <f>IF(JP57&lt;&gt;"",IF(ABS($F57-$G57)&gt;=PrSettings!$M$7,(ABS($F57-$G57-JM57+JN57)&lt;=1)*1,IF(AND(JP57,$F57=$G57,$F57&gt;=PrSettings!$M$6),(ABS(JM57-$F57)&lt;=1)*1,IF(AND(JP57,$F57+$G57&gt;=PrSettings!$M$8),(ABS(JM57-$F57)+ABS(JN57-$G57)&lt;=1)*1,""))),"")</f>
        <v/>
      </c>
      <c r="JT57" s="273"/>
      <c r="JV57" s="238">
        <f t="shared" si="21"/>
        <v>2</v>
      </c>
      <c r="JW57" s="239" t="str">
        <f t="shared" si="864"/>
        <v>Spain</v>
      </c>
      <c r="JX57" s="240">
        <f t="shared" si="89"/>
        <v>61</v>
      </c>
      <c r="JY57" s="239" t="str">
        <f t="shared" si="865"/>
        <v>Saudi Arabia</v>
      </c>
      <c r="JZ57" s="275"/>
      <c r="KA57" s="275"/>
      <c r="KB57" s="271"/>
      <c r="KC57" s="240" t="str">
        <f t="shared" si="866"/>
        <v/>
      </c>
      <c r="KD57" s="240" t="str">
        <f>IF((KC57&lt;&gt;""),IF(OR($F57&lt;&gt;$G57,PrSettings!$M$4="●"),(($F57-$G57)=(JZ57-KA57))*1,0),"")</f>
        <v/>
      </c>
      <c r="KE57" s="240" t="str">
        <f t="shared" si="867"/>
        <v/>
      </c>
      <c r="KF57" s="240" t="str">
        <f>IF(KC57&lt;&gt;"",IF(ABS($F57-$G57)&gt;=PrSettings!$M$7,(ABS($F57-$G57-JZ57+KA57)&lt;=1)*1,IF(AND(KC57,$F57=$G57,$F57&gt;=PrSettings!$M$6),(ABS(JZ57-$F57)&lt;=1)*1,IF(AND(KC57,$F57+$G57&gt;=PrSettings!$M$8),(ABS(JZ57-$F57)+ABS(KA57-$G57)&lt;=1)*1,""))),"")</f>
        <v/>
      </c>
      <c r="KG57" s="273"/>
      <c r="KI57" s="238">
        <f t="shared" si="22"/>
        <v>2</v>
      </c>
      <c r="KJ57" s="239" t="str">
        <f t="shared" si="868"/>
        <v>Spain</v>
      </c>
      <c r="KK57" s="240">
        <f t="shared" si="92"/>
        <v>61</v>
      </c>
      <c r="KL57" s="239" t="str">
        <f t="shared" si="869"/>
        <v>Saudi Arabia</v>
      </c>
      <c r="KM57" s="275"/>
      <c r="KN57" s="275"/>
      <c r="KO57" s="271"/>
      <c r="KP57" s="240" t="str">
        <f t="shared" si="870"/>
        <v/>
      </c>
      <c r="KQ57" s="240" t="str">
        <f>IF((KP57&lt;&gt;""),IF(OR($F57&lt;&gt;$G57,PrSettings!$M$4="●"),(($F57-$G57)=(KM57-KN57))*1,0),"")</f>
        <v/>
      </c>
      <c r="KR57" s="240" t="str">
        <f t="shared" si="871"/>
        <v/>
      </c>
      <c r="KS57" s="240" t="str">
        <f>IF(KP57&lt;&gt;"",IF(ABS($F57-$G57)&gt;=PrSettings!$M$7,(ABS($F57-$G57-KM57+KN57)&lt;=1)*1,IF(AND(KP57,$F57=$G57,$F57&gt;=PrSettings!$M$6),(ABS(KM57-$F57)&lt;=1)*1,IF(AND(KP57,$F57+$G57&gt;=PrSettings!$M$8),(ABS(KM57-$F57)+ABS(KN57-$G57)&lt;=1)*1,""))),"")</f>
        <v/>
      </c>
      <c r="KT57" s="273"/>
      <c r="KV57" s="238">
        <f t="shared" si="23"/>
        <v>2</v>
      </c>
      <c r="KW57" s="239" t="str">
        <f t="shared" si="872"/>
        <v>Spain</v>
      </c>
      <c r="KX57" s="240">
        <f t="shared" si="95"/>
        <v>61</v>
      </c>
      <c r="KY57" s="239" t="str">
        <f t="shared" si="873"/>
        <v>Saudi Arabia</v>
      </c>
      <c r="KZ57" s="275"/>
      <c r="LA57" s="275"/>
      <c r="LB57" s="271"/>
      <c r="LC57" s="240" t="str">
        <f t="shared" si="874"/>
        <v/>
      </c>
      <c r="LD57" s="240" t="str">
        <f>IF((LC57&lt;&gt;""),IF(OR($F57&lt;&gt;$G57,PrSettings!$M$4="●"),(($F57-$G57)=(KZ57-LA57))*1,0),"")</f>
        <v/>
      </c>
      <c r="LE57" s="240" t="str">
        <f t="shared" si="875"/>
        <v/>
      </c>
      <c r="LF57" s="240" t="str">
        <f>IF(LC57&lt;&gt;"",IF(ABS($F57-$G57)&gt;=PrSettings!$M$7,(ABS($F57-$G57-KZ57+LA57)&lt;=1)*1,IF(AND(LC57,$F57=$G57,$F57&gt;=PrSettings!$M$6),(ABS(KZ57-$F57)&lt;=1)*1,IF(AND(LC57,$F57+$G57&gt;=PrSettings!$M$8),(ABS(KZ57-$F57)+ABS(LA57-$G57)&lt;=1)*1,""))),"")</f>
        <v/>
      </c>
      <c r="LG57" s="273"/>
      <c r="LI57" s="238">
        <f t="shared" si="24"/>
        <v>2</v>
      </c>
      <c r="LJ57" s="239" t="str">
        <f t="shared" si="876"/>
        <v>Spain</v>
      </c>
      <c r="LK57" s="240">
        <f t="shared" si="98"/>
        <v>61</v>
      </c>
      <c r="LL57" s="239" t="str">
        <f t="shared" si="877"/>
        <v>Saudi Arabia</v>
      </c>
      <c r="LM57" s="275"/>
      <c r="LN57" s="275"/>
      <c r="LO57" s="271"/>
      <c r="LP57" s="240" t="str">
        <f t="shared" si="878"/>
        <v/>
      </c>
      <c r="LQ57" s="240" t="str">
        <f>IF((LP57&lt;&gt;""),IF(OR($F57&lt;&gt;$G57,PrSettings!$M$4="●"),(($F57-$G57)=(LM57-LN57))*1,0),"")</f>
        <v/>
      </c>
      <c r="LR57" s="240" t="str">
        <f t="shared" si="879"/>
        <v/>
      </c>
      <c r="LS57" s="240" t="str">
        <f>IF(LP57&lt;&gt;"",IF(ABS($F57-$G57)&gt;=PrSettings!$M$7,(ABS($F57-$G57-LM57+LN57)&lt;=1)*1,IF(AND(LP57,$F57=$G57,$F57&gt;=PrSettings!$M$6),(ABS(LM57-$F57)&lt;=1)*1,IF(AND(LP57,$F57+$G57&gt;=PrSettings!$M$8),(ABS(LM57-$F57)+ABS(LN57-$G57)&lt;=1)*1,""))),"")</f>
        <v/>
      </c>
      <c r="LT57" s="273"/>
      <c r="LV57" s="238">
        <f t="shared" si="25"/>
        <v>2</v>
      </c>
      <c r="LW57" s="239" t="str">
        <f t="shared" si="880"/>
        <v>Spain</v>
      </c>
      <c r="LX57" s="240">
        <f t="shared" si="101"/>
        <v>61</v>
      </c>
      <c r="LY57" s="239" t="str">
        <f t="shared" si="881"/>
        <v>Saudi Arabia</v>
      </c>
      <c r="LZ57" s="275"/>
      <c r="MA57" s="275"/>
      <c r="MB57" s="271"/>
      <c r="MC57" s="240" t="str">
        <f t="shared" si="882"/>
        <v/>
      </c>
      <c r="MD57" s="240" t="str">
        <f>IF((MC57&lt;&gt;""),IF(OR($F57&lt;&gt;$G57,PrSettings!$M$4="●"),(($F57-$G57)=(LZ57-MA57))*1,0),"")</f>
        <v/>
      </c>
      <c r="ME57" s="240" t="str">
        <f t="shared" si="883"/>
        <v/>
      </c>
      <c r="MF57" s="240" t="str">
        <f>IF(MC57&lt;&gt;"",IF(ABS($F57-$G57)&gt;=PrSettings!$M$7,(ABS($F57-$G57-LZ57+MA57)&lt;=1)*1,IF(AND(MC57,$F57=$G57,$F57&gt;=PrSettings!$M$6),(ABS(LZ57-$F57)&lt;=1)*1,IF(AND(MC57,$F57+$G57&gt;=PrSettings!$M$8),(ABS(LZ57-$F57)+ABS(MA57-$G57)&lt;=1)*1,""))),"")</f>
        <v/>
      </c>
      <c r="MG57" s="273"/>
    </row>
    <row r="58" spans="2:345" x14ac:dyDescent="0.25">
      <c r="B58" s="238">
        <f>INDEX(Groups!$C$7:$C$65,MATCH(C58,Groups!$D$7:$D$65,0))</f>
        <v>17</v>
      </c>
      <c r="C58" s="239" t="str">
        <f>CalcH!$P$25</f>
        <v>Uruguay</v>
      </c>
      <c r="D58" s="240">
        <f>INDEX(Groups!$C$7:$C$65,MATCH(E58,Groups!$D$7:$D$65,0))</f>
        <v>69</v>
      </c>
      <c r="E58" s="239" t="str">
        <f>CalcH!$Q$25</f>
        <v>Cape Verde</v>
      </c>
      <c r="F58" s="241" t="str">
        <f>CalcH!$R$25</f>
        <v/>
      </c>
      <c r="G58" s="242" t="str">
        <f>CalcH!$S$25</f>
        <v/>
      </c>
      <c r="I58" s="238">
        <f t="shared" si="0"/>
        <v>17</v>
      </c>
      <c r="J58" s="239" t="str">
        <f t="shared" si="780"/>
        <v>Uruguay</v>
      </c>
      <c r="K58" s="240">
        <f t="shared" si="26"/>
        <v>69</v>
      </c>
      <c r="L58" s="239" t="str">
        <f t="shared" si="781"/>
        <v>Cape Verde</v>
      </c>
      <c r="M58" s="275"/>
      <c r="N58" s="275"/>
      <c r="O58" s="271"/>
      <c r="P58" s="240" t="str">
        <f t="shared" si="782"/>
        <v/>
      </c>
      <c r="Q58" s="240" t="str">
        <f>IF((P58&lt;&gt;""),IF(OR($F58&lt;&gt;$G58,PrSettings!$M$4="●"),(($F58-$G58)=(M58-N58))*1,0),"")</f>
        <v/>
      </c>
      <c r="R58" s="240" t="str">
        <f t="shared" si="783"/>
        <v/>
      </c>
      <c r="S58" s="240" t="str">
        <f>IF(P58&lt;&gt;"",IF(ABS($F58-$G58)&gt;=PrSettings!$M$7,(ABS($F58-$G58-M58+N58)&lt;=1)*1,IF(AND(P58,$F58=$G58,$F58&gt;=PrSettings!$M$6),(ABS(M58-$F58)&lt;=1)*1,IF(AND(P58,$F58+$G58&gt;=PrSettings!$M$8),(ABS(M58-$F58)+ABS(N58-$G58)&lt;=1)*1,""))),"")</f>
        <v/>
      </c>
      <c r="T58" s="273"/>
      <c r="V58" s="238">
        <f t="shared" si="1"/>
        <v>17</v>
      </c>
      <c r="W58" s="239" t="str">
        <f t="shared" si="784"/>
        <v>Uruguay</v>
      </c>
      <c r="X58" s="240">
        <f t="shared" si="29"/>
        <v>69</v>
      </c>
      <c r="Y58" s="239" t="str">
        <f t="shared" si="785"/>
        <v>Cape Verde</v>
      </c>
      <c r="Z58" s="275"/>
      <c r="AA58" s="275"/>
      <c r="AB58" s="271"/>
      <c r="AC58" s="240" t="str">
        <f t="shared" si="786"/>
        <v/>
      </c>
      <c r="AD58" s="240" t="str">
        <f>IF((AC58&lt;&gt;""),IF(OR($F58&lt;&gt;$G58,PrSettings!$M$4="●"),(($F58-$G58)=(Z58-AA58))*1,0),"")</f>
        <v/>
      </c>
      <c r="AE58" s="240" t="str">
        <f t="shared" si="787"/>
        <v/>
      </c>
      <c r="AF58" s="240" t="str">
        <f>IF(AC58&lt;&gt;"",IF(ABS($F58-$G58)&gt;=PrSettings!$M$7,(ABS($F58-$G58-Z58+AA58)&lt;=1)*1,IF(AND(AC58,$F58=$G58,$F58&gt;=PrSettings!$M$6),(ABS(Z58-$F58)&lt;=1)*1,IF(AND(AC58,$F58+$G58&gt;=PrSettings!$M$8),(ABS(Z58-$F58)+ABS(AA58-$G58)&lt;=1)*1,""))),"")</f>
        <v/>
      </c>
      <c r="AG58" s="273"/>
      <c r="AI58" s="238">
        <f t="shared" si="2"/>
        <v>17</v>
      </c>
      <c r="AJ58" s="239" t="str">
        <f t="shared" si="788"/>
        <v>Uruguay</v>
      </c>
      <c r="AK58" s="240">
        <f t="shared" si="32"/>
        <v>69</v>
      </c>
      <c r="AL58" s="239" t="str">
        <f t="shared" si="789"/>
        <v>Cape Verde</v>
      </c>
      <c r="AM58" s="275"/>
      <c r="AN58" s="275"/>
      <c r="AO58" s="271"/>
      <c r="AP58" s="240" t="str">
        <f t="shared" si="790"/>
        <v/>
      </c>
      <c r="AQ58" s="240" t="str">
        <f>IF((AP58&lt;&gt;""),IF(OR($F58&lt;&gt;$G58,PrSettings!$M$4="●"),(($F58-$G58)=(AM58-AN58))*1,0),"")</f>
        <v/>
      </c>
      <c r="AR58" s="240" t="str">
        <f t="shared" si="791"/>
        <v/>
      </c>
      <c r="AS58" s="240" t="str">
        <f>IF(AP58&lt;&gt;"",IF(ABS($F58-$G58)&gt;=PrSettings!$M$7,(ABS($F58-$G58-AM58+AN58)&lt;=1)*1,IF(AND(AP58,$F58=$G58,$F58&gt;=PrSettings!$M$6),(ABS(AM58-$F58)&lt;=1)*1,IF(AND(AP58,$F58+$G58&gt;=PrSettings!$M$8),(ABS(AM58-$F58)+ABS(AN58-$G58)&lt;=1)*1,""))),"")</f>
        <v/>
      </c>
      <c r="AT58" s="273"/>
      <c r="AV58" s="238">
        <f t="shared" si="3"/>
        <v>17</v>
      </c>
      <c r="AW58" s="239" t="str">
        <f t="shared" si="792"/>
        <v>Uruguay</v>
      </c>
      <c r="AX58" s="240">
        <f t="shared" si="35"/>
        <v>69</v>
      </c>
      <c r="AY58" s="239" t="str">
        <f t="shared" si="793"/>
        <v>Cape Verde</v>
      </c>
      <c r="AZ58" s="275"/>
      <c r="BA58" s="275"/>
      <c r="BB58" s="271"/>
      <c r="BC58" s="240" t="str">
        <f t="shared" si="794"/>
        <v/>
      </c>
      <c r="BD58" s="240" t="str">
        <f>IF((BC58&lt;&gt;""),IF(OR($F58&lt;&gt;$G58,PrSettings!$M$4="●"),(($F58-$G58)=(AZ58-BA58))*1,0),"")</f>
        <v/>
      </c>
      <c r="BE58" s="240" t="str">
        <f t="shared" si="795"/>
        <v/>
      </c>
      <c r="BF58" s="240" t="str">
        <f>IF(BC58&lt;&gt;"",IF(ABS($F58-$G58)&gt;=PrSettings!$M$7,(ABS($F58-$G58-AZ58+BA58)&lt;=1)*1,IF(AND(BC58,$F58=$G58,$F58&gt;=PrSettings!$M$6),(ABS(AZ58-$F58)&lt;=1)*1,IF(AND(BC58,$F58+$G58&gt;=PrSettings!$M$8),(ABS(AZ58-$F58)+ABS(BA58-$G58)&lt;=1)*1,""))),"")</f>
        <v/>
      </c>
      <c r="BG58" s="273"/>
      <c r="BI58" s="238">
        <f t="shared" si="4"/>
        <v>17</v>
      </c>
      <c r="BJ58" s="239" t="str">
        <f t="shared" si="796"/>
        <v>Uruguay</v>
      </c>
      <c r="BK58" s="240">
        <f t="shared" si="38"/>
        <v>69</v>
      </c>
      <c r="BL58" s="239" t="str">
        <f t="shared" si="797"/>
        <v>Cape Verde</v>
      </c>
      <c r="BM58" s="275"/>
      <c r="BN58" s="275"/>
      <c r="BO58" s="271"/>
      <c r="BP58" s="240" t="str">
        <f t="shared" si="798"/>
        <v/>
      </c>
      <c r="BQ58" s="240" t="str">
        <f>IF((BP58&lt;&gt;""),IF(OR($F58&lt;&gt;$G58,PrSettings!$M$4="●"),(($F58-$G58)=(BM58-BN58))*1,0),"")</f>
        <v/>
      </c>
      <c r="BR58" s="240" t="str">
        <f t="shared" si="799"/>
        <v/>
      </c>
      <c r="BS58" s="240" t="str">
        <f>IF(BP58&lt;&gt;"",IF(ABS($F58-$G58)&gt;=PrSettings!$M$7,(ABS($F58-$G58-BM58+BN58)&lt;=1)*1,IF(AND(BP58,$F58=$G58,$F58&gt;=PrSettings!$M$6),(ABS(BM58-$F58)&lt;=1)*1,IF(AND(BP58,$F58+$G58&gt;=PrSettings!$M$8),(ABS(BM58-$F58)+ABS(BN58-$G58)&lt;=1)*1,""))),"")</f>
        <v/>
      </c>
      <c r="BT58" s="273"/>
      <c r="BV58" s="238">
        <f t="shared" si="5"/>
        <v>17</v>
      </c>
      <c r="BW58" s="239" t="str">
        <f t="shared" si="800"/>
        <v>Uruguay</v>
      </c>
      <c r="BX58" s="240">
        <f t="shared" si="41"/>
        <v>69</v>
      </c>
      <c r="BY58" s="239" t="str">
        <f t="shared" si="801"/>
        <v>Cape Verde</v>
      </c>
      <c r="BZ58" s="275"/>
      <c r="CA58" s="275"/>
      <c r="CB58" s="271"/>
      <c r="CC58" s="240" t="str">
        <f t="shared" si="802"/>
        <v/>
      </c>
      <c r="CD58" s="240" t="str">
        <f>IF((CC58&lt;&gt;""),IF(OR($F58&lt;&gt;$G58,PrSettings!$M$4="●"),(($F58-$G58)=(BZ58-CA58))*1,0),"")</f>
        <v/>
      </c>
      <c r="CE58" s="240" t="str">
        <f t="shared" si="803"/>
        <v/>
      </c>
      <c r="CF58" s="240" t="str">
        <f>IF(CC58&lt;&gt;"",IF(ABS($F58-$G58)&gt;=PrSettings!$M$7,(ABS($F58-$G58-BZ58+CA58)&lt;=1)*1,IF(AND(CC58,$F58=$G58,$F58&gt;=PrSettings!$M$6),(ABS(BZ58-$F58)&lt;=1)*1,IF(AND(CC58,$F58+$G58&gt;=PrSettings!$M$8),(ABS(BZ58-$F58)+ABS(CA58-$G58)&lt;=1)*1,""))),"")</f>
        <v/>
      </c>
      <c r="CG58" s="273"/>
      <c r="CI58" s="238">
        <f t="shared" si="6"/>
        <v>17</v>
      </c>
      <c r="CJ58" s="239" t="str">
        <f t="shared" si="804"/>
        <v>Uruguay</v>
      </c>
      <c r="CK58" s="240">
        <f t="shared" si="44"/>
        <v>69</v>
      </c>
      <c r="CL58" s="239" t="str">
        <f t="shared" si="805"/>
        <v>Cape Verde</v>
      </c>
      <c r="CM58" s="275"/>
      <c r="CN58" s="275"/>
      <c r="CO58" s="271"/>
      <c r="CP58" s="240" t="str">
        <f t="shared" si="806"/>
        <v/>
      </c>
      <c r="CQ58" s="240" t="str">
        <f>IF((CP58&lt;&gt;""),IF(OR($F58&lt;&gt;$G58,PrSettings!$M$4="●"),(($F58-$G58)=(CM58-CN58))*1,0),"")</f>
        <v/>
      </c>
      <c r="CR58" s="240" t="str">
        <f t="shared" si="807"/>
        <v/>
      </c>
      <c r="CS58" s="240" t="str">
        <f>IF(CP58&lt;&gt;"",IF(ABS($F58-$G58)&gt;=PrSettings!$M$7,(ABS($F58-$G58-CM58+CN58)&lt;=1)*1,IF(AND(CP58,$F58=$G58,$F58&gt;=PrSettings!$M$6),(ABS(CM58-$F58)&lt;=1)*1,IF(AND(CP58,$F58+$G58&gt;=PrSettings!$M$8),(ABS(CM58-$F58)+ABS(CN58-$G58)&lt;=1)*1,""))),"")</f>
        <v/>
      </c>
      <c r="CT58" s="273"/>
      <c r="CV58" s="238">
        <f t="shared" si="7"/>
        <v>17</v>
      </c>
      <c r="CW58" s="239" t="str">
        <f t="shared" si="808"/>
        <v>Uruguay</v>
      </c>
      <c r="CX58" s="240">
        <f t="shared" si="47"/>
        <v>69</v>
      </c>
      <c r="CY58" s="239" t="str">
        <f t="shared" si="809"/>
        <v>Cape Verde</v>
      </c>
      <c r="CZ58" s="275"/>
      <c r="DA58" s="275"/>
      <c r="DB58" s="271"/>
      <c r="DC58" s="240" t="str">
        <f t="shared" si="810"/>
        <v/>
      </c>
      <c r="DD58" s="240" t="str">
        <f>IF((DC58&lt;&gt;""),IF(OR($F58&lt;&gt;$G58,PrSettings!$M$4="●"),(($F58-$G58)=(CZ58-DA58))*1,0),"")</f>
        <v/>
      </c>
      <c r="DE58" s="240" t="str">
        <f t="shared" si="811"/>
        <v/>
      </c>
      <c r="DF58" s="240" t="str">
        <f>IF(DC58&lt;&gt;"",IF(ABS($F58-$G58)&gt;=PrSettings!$M$7,(ABS($F58-$G58-CZ58+DA58)&lt;=1)*1,IF(AND(DC58,$F58=$G58,$F58&gt;=PrSettings!$M$6),(ABS(CZ58-$F58)&lt;=1)*1,IF(AND(DC58,$F58+$G58&gt;=PrSettings!$M$8),(ABS(CZ58-$F58)+ABS(DA58-$G58)&lt;=1)*1,""))),"")</f>
        <v/>
      </c>
      <c r="DG58" s="273"/>
      <c r="DI58" s="238">
        <f t="shared" si="8"/>
        <v>17</v>
      </c>
      <c r="DJ58" s="239" t="str">
        <f t="shared" si="812"/>
        <v>Uruguay</v>
      </c>
      <c r="DK58" s="240">
        <f t="shared" si="50"/>
        <v>69</v>
      </c>
      <c r="DL58" s="239" t="str">
        <f t="shared" si="813"/>
        <v>Cape Verde</v>
      </c>
      <c r="DM58" s="275"/>
      <c r="DN58" s="275"/>
      <c r="DO58" s="271"/>
      <c r="DP58" s="240" t="str">
        <f t="shared" si="814"/>
        <v/>
      </c>
      <c r="DQ58" s="240" t="str">
        <f>IF((DP58&lt;&gt;""),IF(OR($F58&lt;&gt;$G58,PrSettings!$M$4="●"),(($F58-$G58)=(DM58-DN58))*1,0),"")</f>
        <v/>
      </c>
      <c r="DR58" s="240" t="str">
        <f t="shared" si="815"/>
        <v/>
      </c>
      <c r="DS58" s="240" t="str">
        <f>IF(DP58&lt;&gt;"",IF(ABS($F58-$G58)&gt;=PrSettings!$M$7,(ABS($F58-$G58-DM58+DN58)&lt;=1)*1,IF(AND(DP58,$F58=$G58,$F58&gt;=PrSettings!$M$6),(ABS(DM58-$F58)&lt;=1)*1,IF(AND(DP58,$F58+$G58&gt;=PrSettings!$M$8),(ABS(DM58-$F58)+ABS(DN58-$G58)&lt;=1)*1,""))),"")</f>
        <v/>
      </c>
      <c r="DT58" s="273"/>
      <c r="DV58" s="238">
        <f t="shared" si="9"/>
        <v>17</v>
      </c>
      <c r="DW58" s="239" t="str">
        <f t="shared" si="816"/>
        <v>Uruguay</v>
      </c>
      <c r="DX58" s="240">
        <f t="shared" si="53"/>
        <v>69</v>
      </c>
      <c r="DY58" s="239" t="str">
        <f t="shared" si="817"/>
        <v>Cape Verde</v>
      </c>
      <c r="DZ58" s="275"/>
      <c r="EA58" s="275"/>
      <c r="EB58" s="271"/>
      <c r="EC58" s="240" t="str">
        <f t="shared" si="818"/>
        <v/>
      </c>
      <c r="ED58" s="240" t="str">
        <f>IF((EC58&lt;&gt;""),IF(OR($F58&lt;&gt;$G58,PrSettings!$M$4="●"),(($F58-$G58)=(DZ58-EA58))*1,0),"")</f>
        <v/>
      </c>
      <c r="EE58" s="240" t="str">
        <f t="shared" si="819"/>
        <v/>
      </c>
      <c r="EF58" s="240" t="str">
        <f>IF(EC58&lt;&gt;"",IF(ABS($F58-$G58)&gt;=PrSettings!$M$7,(ABS($F58-$G58-DZ58+EA58)&lt;=1)*1,IF(AND(EC58,$F58=$G58,$F58&gt;=PrSettings!$M$6),(ABS(DZ58-$F58)&lt;=1)*1,IF(AND(EC58,$F58+$G58&gt;=PrSettings!$M$8),(ABS(DZ58-$F58)+ABS(EA58-$G58)&lt;=1)*1,""))),"")</f>
        <v/>
      </c>
      <c r="EG58" s="273"/>
      <c r="EI58" s="238">
        <f t="shared" si="10"/>
        <v>17</v>
      </c>
      <c r="EJ58" s="239" t="str">
        <f t="shared" si="820"/>
        <v>Uruguay</v>
      </c>
      <c r="EK58" s="240">
        <f t="shared" si="56"/>
        <v>69</v>
      </c>
      <c r="EL58" s="239" t="str">
        <f t="shared" si="821"/>
        <v>Cape Verde</v>
      </c>
      <c r="EM58" s="275"/>
      <c r="EN58" s="275"/>
      <c r="EO58" s="271"/>
      <c r="EP58" s="240" t="str">
        <f t="shared" si="822"/>
        <v/>
      </c>
      <c r="EQ58" s="240" t="str">
        <f>IF((EP58&lt;&gt;""),IF(OR($F58&lt;&gt;$G58,PrSettings!$M$4="●"),(($F58-$G58)=(EM58-EN58))*1,0),"")</f>
        <v/>
      </c>
      <c r="ER58" s="240" t="str">
        <f t="shared" si="823"/>
        <v/>
      </c>
      <c r="ES58" s="240" t="str">
        <f>IF(EP58&lt;&gt;"",IF(ABS($F58-$G58)&gt;=PrSettings!$M$7,(ABS($F58-$G58-EM58+EN58)&lt;=1)*1,IF(AND(EP58,$F58=$G58,$F58&gt;=PrSettings!$M$6),(ABS(EM58-$F58)&lt;=1)*1,IF(AND(EP58,$F58+$G58&gt;=PrSettings!$M$8),(ABS(EM58-$F58)+ABS(EN58-$G58)&lt;=1)*1,""))),"")</f>
        <v/>
      </c>
      <c r="ET58" s="273"/>
      <c r="EV58" s="238">
        <f t="shared" si="11"/>
        <v>17</v>
      </c>
      <c r="EW58" s="239" t="str">
        <f t="shared" si="824"/>
        <v>Uruguay</v>
      </c>
      <c r="EX58" s="240">
        <f t="shared" si="59"/>
        <v>69</v>
      </c>
      <c r="EY58" s="239" t="str">
        <f t="shared" si="825"/>
        <v>Cape Verde</v>
      </c>
      <c r="EZ58" s="275"/>
      <c r="FA58" s="275"/>
      <c r="FB58" s="271"/>
      <c r="FC58" s="240" t="str">
        <f t="shared" si="826"/>
        <v/>
      </c>
      <c r="FD58" s="240" t="str">
        <f>IF((FC58&lt;&gt;""),IF(OR($F58&lt;&gt;$G58,PrSettings!$M$4="●"),(($F58-$G58)=(EZ58-FA58))*1,0),"")</f>
        <v/>
      </c>
      <c r="FE58" s="240" t="str">
        <f t="shared" si="827"/>
        <v/>
      </c>
      <c r="FF58" s="240" t="str">
        <f>IF(FC58&lt;&gt;"",IF(ABS($F58-$G58)&gt;=PrSettings!$M$7,(ABS($F58-$G58-EZ58+FA58)&lt;=1)*1,IF(AND(FC58,$F58=$G58,$F58&gt;=PrSettings!$M$6),(ABS(EZ58-$F58)&lt;=1)*1,IF(AND(FC58,$F58+$G58&gt;=PrSettings!$M$8),(ABS(EZ58-$F58)+ABS(FA58-$G58)&lt;=1)*1,""))),"")</f>
        <v/>
      </c>
      <c r="FG58" s="273"/>
      <c r="FI58" s="238">
        <f t="shared" si="12"/>
        <v>17</v>
      </c>
      <c r="FJ58" s="239" t="str">
        <f t="shared" si="828"/>
        <v>Uruguay</v>
      </c>
      <c r="FK58" s="240">
        <f t="shared" si="62"/>
        <v>69</v>
      </c>
      <c r="FL58" s="239" t="str">
        <f t="shared" si="829"/>
        <v>Cape Verde</v>
      </c>
      <c r="FM58" s="275"/>
      <c r="FN58" s="275"/>
      <c r="FO58" s="271"/>
      <c r="FP58" s="240" t="str">
        <f t="shared" si="830"/>
        <v/>
      </c>
      <c r="FQ58" s="240" t="str">
        <f>IF((FP58&lt;&gt;""),IF(OR($F58&lt;&gt;$G58,PrSettings!$M$4="●"),(($F58-$G58)=(FM58-FN58))*1,0),"")</f>
        <v/>
      </c>
      <c r="FR58" s="240" t="str">
        <f t="shared" si="831"/>
        <v/>
      </c>
      <c r="FS58" s="240" t="str">
        <f>IF(FP58&lt;&gt;"",IF(ABS($F58-$G58)&gt;=PrSettings!$M$7,(ABS($F58-$G58-FM58+FN58)&lt;=1)*1,IF(AND(FP58,$F58=$G58,$F58&gt;=PrSettings!$M$6),(ABS(FM58-$F58)&lt;=1)*1,IF(AND(FP58,$F58+$G58&gt;=PrSettings!$M$8),(ABS(FM58-$F58)+ABS(FN58-$G58)&lt;=1)*1,""))),"")</f>
        <v/>
      </c>
      <c r="FT58" s="273"/>
      <c r="FV58" s="238">
        <f t="shared" si="13"/>
        <v>17</v>
      </c>
      <c r="FW58" s="239" t="str">
        <f t="shared" si="832"/>
        <v>Uruguay</v>
      </c>
      <c r="FX58" s="240">
        <f t="shared" si="65"/>
        <v>69</v>
      </c>
      <c r="FY58" s="239" t="str">
        <f t="shared" si="833"/>
        <v>Cape Verde</v>
      </c>
      <c r="FZ58" s="275"/>
      <c r="GA58" s="275"/>
      <c r="GB58" s="271"/>
      <c r="GC58" s="240" t="str">
        <f t="shared" si="834"/>
        <v/>
      </c>
      <c r="GD58" s="240" t="str">
        <f>IF((GC58&lt;&gt;""),IF(OR($F58&lt;&gt;$G58,PrSettings!$M$4="●"),(($F58-$G58)=(FZ58-GA58))*1,0),"")</f>
        <v/>
      </c>
      <c r="GE58" s="240" t="str">
        <f t="shared" si="835"/>
        <v/>
      </c>
      <c r="GF58" s="240" t="str">
        <f>IF(GC58&lt;&gt;"",IF(ABS($F58-$G58)&gt;=PrSettings!$M$7,(ABS($F58-$G58-FZ58+GA58)&lt;=1)*1,IF(AND(GC58,$F58=$G58,$F58&gt;=PrSettings!$M$6),(ABS(FZ58-$F58)&lt;=1)*1,IF(AND(GC58,$F58+$G58&gt;=PrSettings!$M$8),(ABS(FZ58-$F58)+ABS(GA58-$G58)&lt;=1)*1,""))),"")</f>
        <v/>
      </c>
      <c r="GG58" s="273"/>
      <c r="GI58" s="238">
        <f t="shared" si="14"/>
        <v>17</v>
      </c>
      <c r="GJ58" s="239" t="str">
        <f t="shared" si="836"/>
        <v>Uruguay</v>
      </c>
      <c r="GK58" s="240">
        <f t="shared" si="68"/>
        <v>69</v>
      </c>
      <c r="GL58" s="239" t="str">
        <f t="shared" si="837"/>
        <v>Cape Verde</v>
      </c>
      <c r="GM58" s="275"/>
      <c r="GN58" s="275"/>
      <c r="GO58" s="271"/>
      <c r="GP58" s="240" t="str">
        <f t="shared" si="838"/>
        <v/>
      </c>
      <c r="GQ58" s="240" t="str">
        <f>IF((GP58&lt;&gt;""),IF(OR($F58&lt;&gt;$G58,PrSettings!$M$4="●"),(($F58-$G58)=(GM58-GN58))*1,0),"")</f>
        <v/>
      </c>
      <c r="GR58" s="240" t="str">
        <f t="shared" si="839"/>
        <v/>
      </c>
      <c r="GS58" s="240" t="str">
        <f>IF(GP58&lt;&gt;"",IF(ABS($F58-$G58)&gt;=PrSettings!$M$7,(ABS($F58-$G58-GM58+GN58)&lt;=1)*1,IF(AND(GP58,$F58=$G58,$F58&gt;=PrSettings!$M$6),(ABS(GM58-$F58)&lt;=1)*1,IF(AND(GP58,$F58+$G58&gt;=PrSettings!$M$8),(ABS(GM58-$F58)+ABS(GN58-$G58)&lt;=1)*1,""))),"")</f>
        <v/>
      </c>
      <c r="GT58" s="273"/>
      <c r="GV58" s="238">
        <f t="shared" si="15"/>
        <v>17</v>
      </c>
      <c r="GW58" s="239" t="str">
        <f t="shared" si="840"/>
        <v>Uruguay</v>
      </c>
      <c r="GX58" s="240">
        <f t="shared" si="71"/>
        <v>69</v>
      </c>
      <c r="GY58" s="239" t="str">
        <f t="shared" si="841"/>
        <v>Cape Verde</v>
      </c>
      <c r="GZ58" s="275"/>
      <c r="HA58" s="275"/>
      <c r="HB58" s="271"/>
      <c r="HC58" s="240" t="str">
        <f t="shared" si="842"/>
        <v/>
      </c>
      <c r="HD58" s="240" t="str">
        <f>IF((HC58&lt;&gt;""),IF(OR($F58&lt;&gt;$G58,PrSettings!$M$4="●"),(($F58-$G58)=(GZ58-HA58))*1,0),"")</f>
        <v/>
      </c>
      <c r="HE58" s="240" t="str">
        <f t="shared" si="843"/>
        <v/>
      </c>
      <c r="HF58" s="240" t="str">
        <f>IF(HC58&lt;&gt;"",IF(ABS($F58-$G58)&gt;=PrSettings!$M$7,(ABS($F58-$G58-GZ58+HA58)&lt;=1)*1,IF(AND(HC58,$F58=$G58,$F58&gt;=PrSettings!$M$6),(ABS(GZ58-$F58)&lt;=1)*1,IF(AND(HC58,$F58+$G58&gt;=PrSettings!$M$8),(ABS(GZ58-$F58)+ABS(HA58-$G58)&lt;=1)*1,""))),"")</f>
        <v/>
      </c>
      <c r="HG58" s="273"/>
      <c r="HI58" s="238">
        <f t="shared" si="16"/>
        <v>17</v>
      </c>
      <c r="HJ58" s="239" t="str">
        <f t="shared" si="844"/>
        <v>Uruguay</v>
      </c>
      <c r="HK58" s="240">
        <f t="shared" si="74"/>
        <v>69</v>
      </c>
      <c r="HL58" s="239" t="str">
        <f t="shared" si="845"/>
        <v>Cape Verde</v>
      </c>
      <c r="HM58" s="275"/>
      <c r="HN58" s="275"/>
      <c r="HO58" s="271"/>
      <c r="HP58" s="240" t="str">
        <f t="shared" si="846"/>
        <v/>
      </c>
      <c r="HQ58" s="240" t="str">
        <f>IF((HP58&lt;&gt;""),IF(OR($F58&lt;&gt;$G58,PrSettings!$M$4="●"),(($F58-$G58)=(HM58-HN58))*1,0),"")</f>
        <v/>
      </c>
      <c r="HR58" s="240" t="str">
        <f t="shared" si="847"/>
        <v/>
      </c>
      <c r="HS58" s="240" t="str">
        <f>IF(HP58&lt;&gt;"",IF(ABS($F58-$G58)&gt;=PrSettings!$M$7,(ABS($F58-$G58-HM58+HN58)&lt;=1)*1,IF(AND(HP58,$F58=$G58,$F58&gt;=PrSettings!$M$6),(ABS(HM58-$F58)&lt;=1)*1,IF(AND(HP58,$F58+$G58&gt;=PrSettings!$M$8),(ABS(HM58-$F58)+ABS(HN58-$G58)&lt;=1)*1,""))),"")</f>
        <v/>
      </c>
      <c r="HT58" s="273"/>
      <c r="HV58" s="238">
        <f t="shared" si="17"/>
        <v>17</v>
      </c>
      <c r="HW58" s="239" t="str">
        <f t="shared" si="848"/>
        <v>Uruguay</v>
      </c>
      <c r="HX58" s="240">
        <f t="shared" si="77"/>
        <v>69</v>
      </c>
      <c r="HY58" s="239" t="str">
        <f t="shared" si="849"/>
        <v>Cape Verde</v>
      </c>
      <c r="HZ58" s="275"/>
      <c r="IA58" s="275"/>
      <c r="IB58" s="271"/>
      <c r="IC58" s="240" t="str">
        <f t="shared" si="850"/>
        <v/>
      </c>
      <c r="ID58" s="240" t="str">
        <f>IF((IC58&lt;&gt;""),IF(OR($F58&lt;&gt;$G58,PrSettings!$M$4="●"),(($F58-$G58)=(HZ58-IA58))*1,0),"")</f>
        <v/>
      </c>
      <c r="IE58" s="240" t="str">
        <f t="shared" si="851"/>
        <v/>
      </c>
      <c r="IF58" s="240" t="str">
        <f>IF(IC58&lt;&gt;"",IF(ABS($F58-$G58)&gt;=PrSettings!$M$7,(ABS($F58-$G58-HZ58+IA58)&lt;=1)*1,IF(AND(IC58,$F58=$G58,$F58&gt;=PrSettings!$M$6),(ABS(HZ58-$F58)&lt;=1)*1,IF(AND(IC58,$F58+$G58&gt;=PrSettings!$M$8),(ABS(HZ58-$F58)+ABS(IA58-$G58)&lt;=1)*1,""))),"")</f>
        <v/>
      </c>
      <c r="IG58" s="273"/>
      <c r="II58" s="238">
        <f t="shared" si="18"/>
        <v>17</v>
      </c>
      <c r="IJ58" s="239" t="str">
        <f t="shared" si="852"/>
        <v>Uruguay</v>
      </c>
      <c r="IK58" s="240">
        <f t="shared" si="80"/>
        <v>69</v>
      </c>
      <c r="IL58" s="239" t="str">
        <f t="shared" si="853"/>
        <v>Cape Verde</v>
      </c>
      <c r="IM58" s="275"/>
      <c r="IN58" s="275"/>
      <c r="IO58" s="271"/>
      <c r="IP58" s="240" t="str">
        <f t="shared" si="854"/>
        <v/>
      </c>
      <c r="IQ58" s="240" t="str">
        <f>IF((IP58&lt;&gt;""),IF(OR($F58&lt;&gt;$G58,PrSettings!$M$4="●"),(($F58-$G58)=(IM58-IN58))*1,0),"")</f>
        <v/>
      </c>
      <c r="IR58" s="240" t="str">
        <f t="shared" si="855"/>
        <v/>
      </c>
      <c r="IS58" s="240" t="str">
        <f>IF(IP58&lt;&gt;"",IF(ABS($F58-$G58)&gt;=PrSettings!$M$7,(ABS($F58-$G58-IM58+IN58)&lt;=1)*1,IF(AND(IP58,$F58=$G58,$F58&gt;=PrSettings!$M$6),(ABS(IM58-$F58)&lt;=1)*1,IF(AND(IP58,$F58+$G58&gt;=PrSettings!$M$8),(ABS(IM58-$F58)+ABS(IN58-$G58)&lt;=1)*1,""))),"")</f>
        <v/>
      </c>
      <c r="IT58" s="273"/>
      <c r="IV58" s="238">
        <f t="shared" si="19"/>
        <v>17</v>
      </c>
      <c r="IW58" s="239" t="str">
        <f t="shared" si="856"/>
        <v>Uruguay</v>
      </c>
      <c r="IX58" s="240">
        <f t="shared" si="83"/>
        <v>69</v>
      </c>
      <c r="IY58" s="239" t="str">
        <f t="shared" si="857"/>
        <v>Cape Verde</v>
      </c>
      <c r="IZ58" s="275"/>
      <c r="JA58" s="275"/>
      <c r="JB58" s="271"/>
      <c r="JC58" s="240" t="str">
        <f t="shared" si="858"/>
        <v/>
      </c>
      <c r="JD58" s="240" t="str">
        <f>IF((JC58&lt;&gt;""),IF(OR($F58&lt;&gt;$G58,PrSettings!$M$4="●"),(($F58-$G58)=(IZ58-JA58))*1,0),"")</f>
        <v/>
      </c>
      <c r="JE58" s="240" t="str">
        <f t="shared" si="859"/>
        <v/>
      </c>
      <c r="JF58" s="240" t="str">
        <f>IF(JC58&lt;&gt;"",IF(ABS($F58-$G58)&gt;=PrSettings!$M$7,(ABS($F58-$G58-IZ58+JA58)&lt;=1)*1,IF(AND(JC58,$F58=$G58,$F58&gt;=PrSettings!$M$6),(ABS(IZ58-$F58)&lt;=1)*1,IF(AND(JC58,$F58+$G58&gt;=PrSettings!$M$8),(ABS(IZ58-$F58)+ABS(JA58-$G58)&lt;=1)*1,""))),"")</f>
        <v/>
      </c>
      <c r="JG58" s="273"/>
      <c r="JI58" s="238">
        <f t="shared" si="20"/>
        <v>17</v>
      </c>
      <c r="JJ58" s="239" t="str">
        <f t="shared" si="860"/>
        <v>Uruguay</v>
      </c>
      <c r="JK58" s="240">
        <f t="shared" si="86"/>
        <v>69</v>
      </c>
      <c r="JL58" s="239" t="str">
        <f t="shared" si="861"/>
        <v>Cape Verde</v>
      </c>
      <c r="JM58" s="275"/>
      <c r="JN58" s="275"/>
      <c r="JO58" s="271"/>
      <c r="JP58" s="240" t="str">
        <f t="shared" si="862"/>
        <v/>
      </c>
      <c r="JQ58" s="240" t="str">
        <f>IF((JP58&lt;&gt;""),IF(OR($F58&lt;&gt;$G58,PrSettings!$M$4="●"),(($F58-$G58)=(JM58-JN58))*1,0),"")</f>
        <v/>
      </c>
      <c r="JR58" s="240" t="str">
        <f t="shared" si="863"/>
        <v/>
      </c>
      <c r="JS58" s="240" t="str">
        <f>IF(JP58&lt;&gt;"",IF(ABS($F58-$G58)&gt;=PrSettings!$M$7,(ABS($F58-$G58-JM58+JN58)&lt;=1)*1,IF(AND(JP58,$F58=$G58,$F58&gt;=PrSettings!$M$6),(ABS(JM58-$F58)&lt;=1)*1,IF(AND(JP58,$F58+$G58&gt;=PrSettings!$M$8),(ABS(JM58-$F58)+ABS(JN58-$G58)&lt;=1)*1,""))),"")</f>
        <v/>
      </c>
      <c r="JT58" s="273"/>
      <c r="JV58" s="238">
        <f t="shared" si="21"/>
        <v>17</v>
      </c>
      <c r="JW58" s="239" t="str">
        <f t="shared" si="864"/>
        <v>Uruguay</v>
      </c>
      <c r="JX58" s="240">
        <f t="shared" si="89"/>
        <v>69</v>
      </c>
      <c r="JY58" s="239" t="str">
        <f t="shared" si="865"/>
        <v>Cape Verde</v>
      </c>
      <c r="JZ58" s="275"/>
      <c r="KA58" s="275"/>
      <c r="KB58" s="271"/>
      <c r="KC58" s="240" t="str">
        <f t="shared" si="866"/>
        <v/>
      </c>
      <c r="KD58" s="240" t="str">
        <f>IF((KC58&lt;&gt;""),IF(OR($F58&lt;&gt;$G58,PrSettings!$M$4="●"),(($F58-$G58)=(JZ58-KA58))*1,0),"")</f>
        <v/>
      </c>
      <c r="KE58" s="240" t="str">
        <f t="shared" si="867"/>
        <v/>
      </c>
      <c r="KF58" s="240" t="str">
        <f>IF(KC58&lt;&gt;"",IF(ABS($F58-$G58)&gt;=PrSettings!$M$7,(ABS($F58-$G58-JZ58+KA58)&lt;=1)*1,IF(AND(KC58,$F58=$G58,$F58&gt;=PrSettings!$M$6),(ABS(JZ58-$F58)&lt;=1)*1,IF(AND(KC58,$F58+$G58&gt;=PrSettings!$M$8),(ABS(JZ58-$F58)+ABS(KA58-$G58)&lt;=1)*1,""))),"")</f>
        <v/>
      </c>
      <c r="KG58" s="273"/>
      <c r="KI58" s="238">
        <f t="shared" si="22"/>
        <v>17</v>
      </c>
      <c r="KJ58" s="239" t="str">
        <f t="shared" si="868"/>
        <v>Uruguay</v>
      </c>
      <c r="KK58" s="240">
        <f t="shared" si="92"/>
        <v>69</v>
      </c>
      <c r="KL58" s="239" t="str">
        <f t="shared" si="869"/>
        <v>Cape Verde</v>
      </c>
      <c r="KM58" s="275"/>
      <c r="KN58" s="275"/>
      <c r="KO58" s="271"/>
      <c r="KP58" s="240" t="str">
        <f t="shared" si="870"/>
        <v/>
      </c>
      <c r="KQ58" s="240" t="str">
        <f>IF((KP58&lt;&gt;""),IF(OR($F58&lt;&gt;$G58,PrSettings!$M$4="●"),(($F58-$G58)=(KM58-KN58))*1,0),"")</f>
        <v/>
      </c>
      <c r="KR58" s="240" t="str">
        <f t="shared" si="871"/>
        <v/>
      </c>
      <c r="KS58" s="240" t="str">
        <f>IF(KP58&lt;&gt;"",IF(ABS($F58-$G58)&gt;=PrSettings!$M$7,(ABS($F58-$G58-KM58+KN58)&lt;=1)*1,IF(AND(KP58,$F58=$G58,$F58&gt;=PrSettings!$M$6),(ABS(KM58-$F58)&lt;=1)*1,IF(AND(KP58,$F58+$G58&gt;=PrSettings!$M$8),(ABS(KM58-$F58)+ABS(KN58-$G58)&lt;=1)*1,""))),"")</f>
        <v/>
      </c>
      <c r="KT58" s="273"/>
      <c r="KV58" s="238">
        <f t="shared" si="23"/>
        <v>17</v>
      </c>
      <c r="KW58" s="239" t="str">
        <f t="shared" si="872"/>
        <v>Uruguay</v>
      </c>
      <c r="KX58" s="240">
        <f t="shared" si="95"/>
        <v>69</v>
      </c>
      <c r="KY58" s="239" t="str">
        <f t="shared" si="873"/>
        <v>Cape Verde</v>
      </c>
      <c r="KZ58" s="275"/>
      <c r="LA58" s="275"/>
      <c r="LB58" s="271"/>
      <c r="LC58" s="240" t="str">
        <f t="shared" si="874"/>
        <v/>
      </c>
      <c r="LD58" s="240" t="str">
        <f>IF((LC58&lt;&gt;""),IF(OR($F58&lt;&gt;$G58,PrSettings!$M$4="●"),(($F58-$G58)=(KZ58-LA58))*1,0),"")</f>
        <v/>
      </c>
      <c r="LE58" s="240" t="str">
        <f t="shared" si="875"/>
        <v/>
      </c>
      <c r="LF58" s="240" t="str">
        <f>IF(LC58&lt;&gt;"",IF(ABS($F58-$G58)&gt;=PrSettings!$M$7,(ABS($F58-$G58-KZ58+LA58)&lt;=1)*1,IF(AND(LC58,$F58=$G58,$F58&gt;=PrSettings!$M$6),(ABS(KZ58-$F58)&lt;=1)*1,IF(AND(LC58,$F58+$G58&gt;=PrSettings!$M$8),(ABS(KZ58-$F58)+ABS(LA58-$G58)&lt;=1)*1,""))),"")</f>
        <v/>
      </c>
      <c r="LG58" s="273"/>
      <c r="LI58" s="238">
        <f t="shared" si="24"/>
        <v>17</v>
      </c>
      <c r="LJ58" s="239" t="str">
        <f t="shared" si="876"/>
        <v>Uruguay</v>
      </c>
      <c r="LK58" s="240">
        <f t="shared" si="98"/>
        <v>69</v>
      </c>
      <c r="LL58" s="239" t="str">
        <f t="shared" si="877"/>
        <v>Cape Verde</v>
      </c>
      <c r="LM58" s="275"/>
      <c r="LN58" s="275"/>
      <c r="LO58" s="271"/>
      <c r="LP58" s="240" t="str">
        <f t="shared" si="878"/>
        <v/>
      </c>
      <c r="LQ58" s="240" t="str">
        <f>IF((LP58&lt;&gt;""),IF(OR($F58&lt;&gt;$G58,PrSettings!$M$4="●"),(($F58-$G58)=(LM58-LN58))*1,0),"")</f>
        <v/>
      </c>
      <c r="LR58" s="240" t="str">
        <f t="shared" si="879"/>
        <v/>
      </c>
      <c r="LS58" s="240" t="str">
        <f>IF(LP58&lt;&gt;"",IF(ABS($F58-$G58)&gt;=PrSettings!$M$7,(ABS($F58-$G58-LM58+LN58)&lt;=1)*1,IF(AND(LP58,$F58=$G58,$F58&gt;=PrSettings!$M$6),(ABS(LM58-$F58)&lt;=1)*1,IF(AND(LP58,$F58+$G58&gt;=PrSettings!$M$8),(ABS(LM58-$F58)+ABS(LN58-$G58)&lt;=1)*1,""))),"")</f>
        <v/>
      </c>
      <c r="LT58" s="273"/>
      <c r="LV58" s="238">
        <f t="shared" si="25"/>
        <v>17</v>
      </c>
      <c r="LW58" s="239" t="str">
        <f t="shared" si="880"/>
        <v>Uruguay</v>
      </c>
      <c r="LX58" s="240">
        <f t="shared" si="101"/>
        <v>69</v>
      </c>
      <c r="LY58" s="239" t="str">
        <f t="shared" si="881"/>
        <v>Cape Verde</v>
      </c>
      <c r="LZ58" s="275"/>
      <c r="MA58" s="275"/>
      <c r="MB58" s="271"/>
      <c r="MC58" s="240" t="str">
        <f t="shared" si="882"/>
        <v/>
      </c>
      <c r="MD58" s="240" t="str">
        <f>IF((MC58&lt;&gt;""),IF(OR($F58&lt;&gt;$G58,PrSettings!$M$4="●"),(($F58-$G58)=(LZ58-MA58))*1,0),"")</f>
        <v/>
      </c>
      <c r="ME58" s="240" t="str">
        <f t="shared" si="883"/>
        <v/>
      </c>
      <c r="MF58" s="240" t="str">
        <f>IF(MC58&lt;&gt;"",IF(ABS($F58-$G58)&gt;=PrSettings!$M$7,(ABS($F58-$G58-LZ58+MA58)&lt;=1)*1,IF(AND(MC58,$F58=$G58,$F58&gt;=PrSettings!$M$6),(ABS(LZ58-$F58)&lt;=1)*1,IF(AND(MC58,$F58+$G58&gt;=PrSettings!$M$8),(ABS(LZ58-$F58)+ABS(MA58-$G58)&lt;=1)*1,""))),"")</f>
        <v/>
      </c>
      <c r="MG58" s="273"/>
    </row>
    <row r="59" spans="2:345" x14ac:dyDescent="0.25">
      <c r="B59" s="238">
        <f>INDEX(Groups!$C$7:$C$65,MATCH(C59,Groups!$D$7:$D$65,0))</f>
        <v>69</v>
      </c>
      <c r="C59" s="239" t="str">
        <f>CalcH!$P$26</f>
        <v>Cape Verde</v>
      </c>
      <c r="D59" s="240">
        <f>INDEX(Groups!$C$7:$C$65,MATCH(E59,Groups!$D$7:$D$65,0))</f>
        <v>61</v>
      </c>
      <c r="E59" s="239" t="str">
        <f>CalcH!$Q$26</f>
        <v>Saudi Arabia</v>
      </c>
      <c r="F59" s="241" t="str">
        <f>CalcH!$R$26</f>
        <v/>
      </c>
      <c r="G59" s="242" t="str">
        <f>CalcH!$S$26</f>
        <v/>
      </c>
      <c r="I59" s="238">
        <f t="shared" si="0"/>
        <v>69</v>
      </c>
      <c r="J59" s="239" t="str">
        <f t="shared" si="780"/>
        <v>Cape Verde</v>
      </c>
      <c r="K59" s="240">
        <f t="shared" si="26"/>
        <v>61</v>
      </c>
      <c r="L59" s="239" t="str">
        <f t="shared" si="781"/>
        <v>Saudi Arabia</v>
      </c>
      <c r="M59" s="275"/>
      <c r="N59" s="275"/>
      <c r="O59" s="271"/>
      <c r="P59" s="240" t="str">
        <f t="shared" si="782"/>
        <v/>
      </c>
      <c r="Q59" s="240" t="str">
        <f>IF((P59&lt;&gt;""),IF(OR($F59&lt;&gt;$G59,PrSettings!$M$4="●"),(($F59-$G59)=(M59-N59))*1,0),"")</f>
        <v/>
      </c>
      <c r="R59" s="240" t="str">
        <f t="shared" si="783"/>
        <v/>
      </c>
      <c r="S59" s="240" t="str">
        <f>IF(P59&lt;&gt;"",IF(ABS($F59-$G59)&gt;=PrSettings!$M$7,(ABS($F59-$G59-M59+N59)&lt;=1)*1,IF(AND(P59,$F59=$G59,$F59&gt;=PrSettings!$M$6),(ABS(M59-$F59)&lt;=1)*1,IF(AND(P59,$F59+$G59&gt;=PrSettings!$M$8),(ABS(M59-$F59)+ABS(N59-$G59)&lt;=1)*1,""))),"")</f>
        <v/>
      </c>
      <c r="T59" s="273"/>
      <c r="V59" s="238">
        <f t="shared" si="1"/>
        <v>69</v>
      </c>
      <c r="W59" s="239" t="str">
        <f t="shared" si="784"/>
        <v>Cape Verde</v>
      </c>
      <c r="X59" s="240">
        <f t="shared" si="29"/>
        <v>61</v>
      </c>
      <c r="Y59" s="239" t="str">
        <f t="shared" si="785"/>
        <v>Saudi Arabia</v>
      </c>
      <c r="Z59" s="275"/>
      <c r="AA59" s="275"/>
      <c r="AB59" s="271"/>
      <c r="AC59" s="240" t="str">
        <f t="shared" si="786"/>
        <v/>
      </c>
      <c r="AD59" s="240" t="str">
        <f>IF((AC59&lt;&gt;""),IF(OR($F59&lt;&gt;$G59,PrSettings!$M$4="●"),(($F59-$G59)=(Z59-AA59))*1,0),"")</f>
        <v/>
      </c>
      <c r="AE59" s="240" t="str">
        <f t="shared" si="787"/>
        <v/>
      </c>
      <c r="AF59" s="240" t="str">
        <f>IF(AC59&lt;&gt;"",IF(ABS($F59-$G59)&gt;=PrSettings!$M$7,(ABS($F59-$G59-Z59+AA59)&lt;=1)*1,IF(AND(AC59,$F59=$G59,$F59&gt;=PrSettings!$M$6),(ABS(Z59-$F59)&lt;=1)*1,IF(AND(AC59,$F59+$G59&gt;=PrSettings!$M$8),(ABS(Z59-$F59)+ABS(AA59-$G59)&lt;=1)*1,""))),"")</f>
        <v/>
      </c>
      <c r="AG59" s="273"/>
      <c r="AI59" s="238">
        <f t="shared" si="2"/>
        <v>69</v>
      </c>
      <c r="AJ59" s="239" t="str">
        <f t="shared" si="788"/>
        <v>Cape Verde</v>
      </c>
      <c r="AK59" s="240">
        <f t="shared" si="32"/>
        <v>61</v>
      </c>
      <c r="AL59" s="239" t="str">
        <f t="shared" si="789"/>
        <v>Saudi Arabia</v>
      </c>
      <c r="AM59" s="275"/>
      <c r="AN59" s="275"/>
      <c r="AO59" s="271"/>
      <c r="AP59" s="240" t="str">
        <f t="shared" si="790"/>
        <v/>
      </c>
      <c r="AQ59" s="240" t="str">
        <f>IF((AP59&lt;&gt;""),IF(OR($F59&lt;&gt;$G59,PrSettings!$M$4="●"),(($F59-$G59)=(AM59-AN59))*1,0),"")</f>
        <v/>
      </c>
      <c r="AR59" s="240" t="str">
        <f t="shared" si="791"/>
        <v/>
      </c>
      <c r="AS59" s="240" t="str">
        <f>IF(AP59&lt;&gt;"",IF(ABS($F59-$G59)&gt;=PrSettings!$M$7,(ABS($F59-$G59-AM59+AN59)&lt;=1)*1,IF(AND(AP59,$F59=$G59,$F59&gt;=PrSettings!$M$6),(ABS(AM59-$F59)&lt;=1)*1,IF(AND(AP59,$F59+$G59&gt;=PrSettings!$M$8),(ABS(AM59-$F59)+ABS(AN59-$G59)&lt;=1)*1,""))),"")</f>
        <v/>
      </c>
      <c r="AT59" s="273"/>
      <c r="AV59" s="238">
        <f t="shared" si="3"/>
        <v>69</v>
      </c>
      <c r="AW59" s="239" t="str">
        <f t="shared" si="792"/>
        <v>Cape Verde</v>
      </c>
      <c r="AX59" s="240">
        <f t="shared" si="35"/>
        <v>61</v>
      </c>
      <c r="AY59" s="239" t="str">
        <f t="shared" si="793"/>
        <v>Saudi Arabia</v>
      </c>
      <c r="AZ59" s="275"/>
      <c r="BA59" s="275"/>
      <c r="BB59" s="271"/>
      <c r="BC59" s="240" t="str">
        <f t="shared" si="794"/>
        <v/>
      </c>
      <c r="BD59" s="240" t="str">
        <f>IF((BC59&lt;&gt;""),IF(OR($F59&lt;&gt;$G59,PrSettings!$M$4="●"),(($F59-$G59)=(AZ59-BA59))*1,0),"")</f>
        <v/>
      </c>
      <c r="BE59" s="240" t="str">
        <f t="shared" si="795"/>
        <v/>
      </c>
      <c r="BF59" s="240" t="str">
        <f>IF(BC59&lt;&gt;"",IF(ABS($F59-$G59)&gt;=PrSettings!$M$7,(ABS($F59-$G59-AZ59+BA59)&lt;=1)*1,IF(AND(BC59,$F59=$G59,$F59&gt;=PrSettings!$M$6),(ABS(AZ59-$F59)&lt;=1)*1,IF(AND(BC59,$F59+$G59&gt;=PrSettings!$M$8),(ABS(AZ59-$F59)+ABS(BA59-$G59)&lt;=1)*1,""))),"")</f>
        <v/>
      </c>
      <c r="BG59" s="273"/>
      <c r="BI59" s="238">
        <f t="shared" si="4"/>
        <v>69</v>
      </c>
      <c r="BJ59" s="239" t="str">
        <f t="shared" si="796"/>
        <v>Cape Verde</v>
      </c>
      <c r="BK59" s="240">
        <f t="shared" si="38"/>
        <v>61</v>
      </c>
      <c r="BL59" s="239" t="str">
        <f t="shared" si="797"/>
        <v>Saudi Arabia</v>
      </c>
      <c r="BM59" s="275"/>
      <c r="BN59" s="275"/>
      <c r="BO59" s="271"/>
      <c r="BP59" s="240" t="str">
        <f t="shared" si="798"/>
        <v/>
      </c>
      <c r="BQ59" s="240" t="str">
        <f>IF((BP59&lt;&gt;""),IF(OR($F59&lt;&gt;$G59,PrSettings!$M$4="●"),(($F59-$G59)=(BM59-BN59))*1,0),"")</f>
        <v/>
      </c>
      <c r="BR59" s="240" t="str">
        <f t="shared" si="799"/>
        <v/>
      </c>
      <c r="BS59" s="240" t="str">
        <f>IF(BP59&lt;&gt;"",IF(ABS($F59-$G59)&gt;=PrSettings!$M$7,(ABS($F59-$G59-BM59+BN59)&lt;=1)*1,IF(AND(BP59,$F59=$G59,$F59&gt;=PrSettings!$M$6),(ABS(BM59-$F59)&lt;=1)*1,IF(AND(BP59,$F59+$G59&gt;=PrSettings!$M$8),(ABS(BM59-$F59)+ABS(BN59-$G59)&lt;=1)*1,""))),"")</f>
        <v/>
      </c>
      <c r="BT59" s="273"/>
      <c r="BV59" s="238">
        <f t="shared" si="5"/>
        <v>69</v>
      </c>
      <c r="BW59" s="239" t="str">
        <f t="shared" si="800"/>
        <v>Cape Verde</v>
      </c>
      <c r="BX59" s="240">
        <f t="shared" si="41"/>
        <v>61</v>
      </c>
      <c r="BY59" s="239" t="str">
        <f t="shared" si="801"/>
        <v>Saudi Arabia</v>
      </c>
      <c r="BZ59" s="275"/>
      <c r="CA59" s="275"/>
      <c r="CB59" s="271"/>
      <c r="CC59" s="240" t="str">
        <f t="shared" si="802"/>
        <v/>
      </c>
      <c r="CD59" s="240" t="str">
        <f>IF((CC59&lt;&gt;""),IF(OR($F59&lt;&gt;$G59,PrSettings!$M$4="●"),(($F59-$G59)=(BZ59-CA59))*1,0),"")</f>
        <v/>
      </c>
      <c r="CE59" s="240" t="str">
        <f t="shared" si="803"/>
        <v/>
      </c>
      <c r="CF59" s="240" t="str">
        <f>IF(CC59&lt;&gt;"",IF(ABS($F59-$G59)&gt;=PrSettings!$M$7,(ABS($F59-$G59-BZ59+CA59)&lt;=1)*1,IF(AND(CC59,$F59=$G59,$F59&gt;=PrSettings!$M$6),(ABS(BZ59-$F59)&lt;=1)*1,IF(AND(CC59,$F59+$G59&gt;=PrSettings!$M$8),(ABS(BZ59-$F59)+ABS(CA59-$G59)&lt;=1)*1,""))),"")</f>
        <v/>
      </c>
      <c r="CG59" s="273"/>
      <c r="CI59" s="238">
        <f t="shared" si="6"/>
        <v>69</v>
      </c>
      <c r="CJ59" s="239" t="str">
        <f t="shared" si="804"/>
        <v>Cape Verde</v>
      </c>
      <c r="CK59" s="240">
        <f t="shared" si="44"/>
        <v>61</v>
      </c>
      <c r="CL59" s="239" t="str">
        <f t="shared" si="805"/>
        <v>Saudi Arabia</v>
      </c>
      <c r="CM59" s="275"/>
      <c r="CN59" s="275"/>
      <c r="CO59" s="271"/>
      <c r="CP59" s="240" t="str">
        <f t="shared" si="806"/>
        <v/>
      </c>
      <c r="CQ59" s="240" t="str">
        <f>IF((CP59&lt;&gt;""),IF(OR($F59&lt;&gt;$G59,PrSettings!$M$4="●"),(($F59-$G59)=(CM59-CN59))*1,0),"")</f>
        <v/>
      </c>
      <c r="CR59" s="240" t="str">
        <f t="shared" si="807"/>
        <v/>
      </c>
      <c r="CS59" s="240" t="str">
        <f>IF(CP59&lt;&gt;"",IF(ABS($F59-$G59)&gt;=PrSettings!$M$7,(ABS($F59-$G59-CM59+CN59)&lt;=1)*1,IF(AND(CP59,$F59=$G59,$F59&gt;=PrSettings!$M$6),(ABS(CM59-$F59)&lt;=1)*1,IF(AND(CP59,$F59+$G59&gt;=PrSettings!$M$8),(ABS(CM59-$F59)+ABS(CN59-$G59)&lt;=1)*1,""))),"")</f>
        <v/>
      </c>
      <c r="CT59" s="273"/>
      <c r="CV59" s="238">
        <f t="shared" si="7"/>
        <v>69</v>
      </c>
      <c r="CW59" s="239" t="str">
        <f t="shared" si="808"/>
        <v>Cape Verde</v>
      </c>
      <c r="CX59" s="240">
        <f t="shared" si="47"/>
        <v>61</v>
      </c>
      <c r="CY59" s="239" t="str">
        <f t="shared" si="809"/>
        <v>Saudi Arabia</v>
      </c>
      <c r="CZ59" s="275"/>
      <c r="DA59" s="275"/>
      <c r="DB59" s="271"/>
      <c r="DC59" s="240" t="str">
        <f t="shared" si="810"/>
        <v/>
      </c>
      <c r="DD59" s="240" t="str">
        <f>IF((DC59&lt;&gt;""),IF(OR($F59&lt;&gt;$G59,PrSettings!$M$4="●"),(($F59-$G59)=(CZ59-DA59))*1,0),"")</f>
        <v/>
      </c>
      <c r="DE59" s="240" t="str">
        <f t="shared" si="811"/>
        <v/>
      </c>
      <c r="DF59" s="240" t="str">
        <f>IF(DC59&lt;&gt;"",IF(ABS($F59-$G59)&gt;=PrSettings!$M$7,(ABS($F59-$G59-CZ59+DA59)&lt;=1)*1,IF(AND(DC59,$F59=$G59,$F59&gt;=PrSettings!$M$6),(ABS(CZ59-$F59)&lt;=1)*1,IF(AND(DC59,$F59+$G59&gt;=PrSettings!$M$8),(ABS(CZ59-$F59)+ABS(DA59-$G59)&lt;=1)*1,""))),"")</f>
        <v/>
      </c>
      <c r="DG59" s="273"/>
      <c r="DI59" s="238">
        <f t="shared" si="8"/>
        <v>69</v>
      </c>
      <c r="DJ59" s="239" t="str">
        <f t="shared" si="812"/>
        <v>Cape Verde</v>
      </c>
      <c r="DK59" s="240">
        <f t="shared" si="50"/>
        <v>61</v>
      </c>
      <c r="DL59" s="239" t="str">
        <f t="shared" si="813"/>
        <v>Saudi Arabia</v>
      </c>
      <c r="DM59" s="275"/>
      <c r="DN59" s="275"/>
      <c r="DO59" s="271"/>
      <c r="DP59" s="240" t="str">
        <f t="shared" si="814"/>
        <v/>
      </c>
      <c r="DQ59" s="240" t="str">
        <f>IF((DP59&lt;&gt;""),IF(OR($F59&lt;&gt;$G59,PrSettings!$M$4="●"),(($F59-$G59)=(DM59-DN59))*1,0),"")</f>
        <v/>
      </c>
      <c r="DR59" s="240" t="str">
        <f t="shared" si="815"/>
        <v/>
      </c>
      <c r="DS59" s="240" t="str">
        <f>IF(DP59&lt;&gt;"",IF(ABS($F59-$G59)&gt;=PrSettings!$M$7,(ABS($F59-$G59-DM59+DN59)&lt;=1)*1,IF(AND(DP59,$F59=$G59,$F59&gt;=PrSettings!$M$6),(ABS(DM59-$F59)&lt;=1)*1,IF(AND(DP59,$F59+$G59&gt;=PrSettings!$M$8),(ABS(DM59-$F59)+ABS(DN59-$G59)&lt;=1)*1,""))),"")</f>
        <v/>
      </c>
      <c r="DT59" s="273"/>
      <c r="DV59" s="238">
        <f t="shared" si="9"/>
        <v>69</v>
      </c>
      <c r="DW59" s="239" t="str">
        <f t="shared" si="816"/>
        <v>Cape Verde</v>
      </c>
      <c r="DX59" s="240">
        <f t="shared" si="53"/>
        <v>61</v>
      </c>
      <c r="DY59" s="239" t="str">
        <f t="shared" si="817"/>
        <v>Saudi Arabia</v>
      </c>
      <c r="DZ59" s="275"/>
      <c r="EA59" s="275"/>
      <c r="EB59" s="271"/>
      <c r="EC59" s="240" t="str">
        <f t="shared" si="818"/>
        <v/>
      </c>
      <c r="ED59" s="240" t="str">
        <f>IF((EC59&lt;&gt;""),IF(OR($F59&lt;&gt;$G59,PrSettings!$M$4="●"),(($F59-$G59)=(DZ59-EA59))*1,0),"")</f>
        <v/>
      </c>
      <c r="EE59" s="240" t="str">
        <f t="shared" si="819"/>
        <v/>
      </c>
      <c r="EF59" s="240" t="str">
        <f>IF(EC59&lt;&gt;"",IF(ABS($F59-$G59)&gt;=PrSettings!$M$7,(ABS($F59-$G59-DZ59+EA59)&lt;=1)*1,IF(AND(EC59,$F59=$G59,$F59&gt;=PrSettings!$M$6),(ABS(DZ59-$F59)&lt;=1)*1,IF(AND(EC59,$F59+$G59&gt;=PrSettings!$M$8),(ABS(DZ59-$F59)+ABS(EA59-$G59)&lt;=1)*1,""))),"")</f>
        <v/>
      </c>
      <c r="EG59" s="273"/>
      <c r="EI59" s="238">
        <f t="shared" si="10"/>
        <v>69</v>
      </c>
      <c r="EJ59" s="239" t="str">
        <f t="shared" si="820"/>
        <v>Cape Verde</v>
      </c>
      <c r="EK59" s="240">
        <f t="shared" si="56"/>
        <v>61</v>
      </c>
      <c r="EL59" s="239" t="str">
        <f t="shared" si="821"/>
        <v>Saudi Arabia</v>
      </c>
      <c r="EM59" s="275"/>
      <c r="EN59" s="275"/>
      <c r="EO59" s="271"/>
      <c r="EP59" s="240" t="str">
        <f t="shared" si="822"/>
        <v/>
      </c>
      <c r="EQ59" s="240" t="str">
        <f>IF((EP59&lt;&gt;""),IF(OR($F59&lt;&gt;$G59,PrSettings!$M$4="●"),(($F59-$G59)=(EM59-EN59))*1,0),"")</f>
        <v/>
      </c>
      <c r="ER59" s="240" t="str">
        <f t="shared" si="823"/>
        <v/>
      </c>
      <c r="ES59" s="240" t="str">
        <f>IF(EP59&lt;&gt;"",IF(ABS($F59-$G59)&gt;=PrSettings!$M$7,(ABS($F59-$G59-EM59+EN59)&lt;=1)*1,IF(AND(EP59,$F59=$G59,$F59&gt;=PrSettings!$M$6),(ABS(EM59-$F59)&lt;=1)*1,IF(AND(EP59,$F59+$G59&gt;=PrSettings!$M$8),(ABS(EM59-$F59)+ABS(EN59-$G59)&lt;=1)*1,""))),"")</f>
        <v/>
      </c>
      <c r="ET59" s="273"/>
      <c r="EV59" s="238">
        <f t="shared" si="11"/>
        <v>69</v>
      </c>
      <c r="EW59" s="239" t="str">
        <f t="shared" si="824"/>
        <v>Cape Verde</v>
      </c>
      <c r="EX59" s="240">
        <f t="shared" si="59"/>
        <v>61</v>
      </c>
      <c r="EY59" s="239" t="str">
        <f t="shared" si="825"/>
        <v>Saudi Arabia</v>
      </c>
      <c r="EZ59" s="275"/>
      <c r="FA59" s="275"/>
      <c r="FB59" s="271"/>
      <c r="FC59" s="240" t="str">
        <f t="shared" si="826"/>
        <v/>
      </c>
      <c r="FD59" s="240" t="str">
        <f>IF((FC59&lt;&gt;""),IF(OR($F59&lt;&gt;$G59,PrSettings!$M$4="●"),(($F59-$G59)=(EZ59-FA59))*1,0),"")</f>
        <v/>
      </c>
      <c r="FE59" s="240" t="str">
        <f t="shared" si="827"/>
        <v/>
      </c>
      <c r="FF59" s="240" t="str">
        <f>IF(FC59&lt;&gt;"",IF(ABS($F59-$G59)&gt;=PrSettings!$M$7,(ABS($F59-$G59-EZ59+FA59)&lt;=1)*1,IF(AND(FC59,$F59=$G59,$F59&gt;=PrSettings!$M$6),(ABS(EZ59-$F59)&lt;=1)*1,IF(AND(FC59,$F59+$G59&gt;=PrSettings!$M$8),(ABS(EZ59-$F59)+ABS(FA59-$G59)&lt;=1)*1,""))),"")</f>
        <v/>
      </c>
      <c r="FG59" s="273"/>
      <c r="FI59" s="238">
        <f t="shared" si="12"/>
        <v>69</v>
      </c>
      <c r="FJ59" s="239" t="str">
        <f t="shared" si="828"/>
        <v>Cape Verde</v>
      </c>
      <c r="FK59" s="240">
        <f t="shared" si="62"/>
        <v>61</v>
      </c>
      <c r="FL59" s="239" t="str">
        <f t="shared" si="829"/>
        <v>Saudi Arabia</v>
      </c>
      <c r="FM59" s="275"/>
      <c r="FN59" s="275"/>
      <c r="FO59" s="271"/>
      <c r="FP59" s="240" t="str">
        <f t="shared" si="830"/>
        <v/>
      </c>
      <c r="FQ59" s="240" t="str">
        <f>IF((FP59&lt;&gt;""),IF(OR($F59&lt;&gt;$G59,PrSettings!$M$4="●"),(($F59-$G59)=(FM59-FN59))*1,0),"")</f>
        <v/>
      </c>
      <c r="FR59" s="240" t="str">
        <f t="shared" si="831"/>
        <v/>
      </c>
      <c r="FS59" s="240" t="str">
        <f>IF(FP59&lt;&gt;"",IF(ABS($F59-$G59)&gt;=PrSettings!$M$7,(ABS($F59-$G59-FM59+FN59)&lt;=1)*1,IF(AND(FP59,$F59=$G59,$F59&gt;=PrSettings!$M$6),(ABS(FM59-$F59)&lt;=1)*1,IF(AND(FP59,$F59+$G59&gt;=PrSettings!$M$8),(ABS(FM59-$F59)+ABS(FN59-$G59)&lt;=1)*1,""))),"")</f>
        <v/>
      </c>
      <c r="FT59" s="273"/>
      <c r="FV59" s="238">
        <f t="shared" si="13"/>
        <v>69</v>
      </c>
      <c r="FW59" s="239" t="str">
        <f t="shared" si="832"/>
        <v>Cape Verde</v>
      </c>
      <c r="FX59" s="240">
        <f t="shared" si="65"/>
        <v>61</v>
      </c>
      <c r="FY59" s="239" t="str">
        <f t="shared" si="833"/>
        <v>Saudi Arabia</v>
      </c>
      <c r="FZ59" s="275"/>
      <c r="GA59" s="275"/>
      <c r="GB59" s="271"/>
      <c r="GC59" s="240" t="str">
        <f t="shared" si="834"/>
        <v/>
      </c>
      <c r="GD59" s="240" t="str">
        <f>IF((GC59&lt;&gt;""),IF(OR($F59&lt;&gt;$G59,PrSettings!$M$4="●"),(($F59-$G59)=(FZ59-GA59))*1,0),"")</f>
        <v/>
      </c>
      <c r="GE59" s="240" t="str">
        <f t="shared" si="835"/>
        <v/>
      </c>
      <c r="GF59" s="240" t="str">
        <f>IF(GC59&lt;&gt;"",IF(ABS($F59-$G59)&gt;=PrSettings!$M$7,(ABS($F59-$G59-FZ59+GA59)&lt;=1)*1,IF(AND(GC59,$F59=$G59,$F59&gt;=PrSettings!$M$6),(ABS(FZ59-$F59)&lt;=1)*1,IF(AND(GC59,$F59+$G59&gt;=PrSettings!$M$8),(ABS(FZ59-$F59)+ABS(GA59-$G59)&lt;=1)*1,""))),"")</f>
        <v/>
      </c>
      <c r="GG59" s="273"/>
      <c r="GI59" s="238">
        <f t="shared" si="14"/>
        <v>69</v>
      </c>
      <c r="GJ59" s="239" t="str">
        <f t="shared" si="836"/>
        <v>Cape Verde</v>
      </c>
      <c r="GK59" s="240">
        <f t="shared" si="68"/>
        <v>61</v>
      </c>
      <c r="GL59" s="239" t="str">
        <f t="shared" si="837"/>
        <v>Saudi Arabia</v>
      </c>
      <c r="GM59" s="275"/>
      <c r="GN59" s="275"/>
      <c r="GO59" s="271"/>
      <c r="GP59" s="240" t="str">
        <f t="shared" si="838"/>
        <v/>
      </c>
      <c r="GQ59" s="240" t="str">
        <f>IF((GP59&lt;&gt;""),IF(OR($F59&lt;&gt;$G59,PrSettings!$M$4="●"),(($F59-$G59)=(GM59-GN59))*1,0),"")</f>
        <v/>
      </c>
      <c r="GR59" s="240" t="str">
        <f t="shared" si="839"/>
        <v/>
      </c>
      <c r="GS59" s="240" t="str">
        <f>IF(GP59&lt;&gt;"",IF(ABS($F59-$G59)&gt;=PrSettings!$M$7,(ABS($F59-$G59-GM59+GN59)&lt;=1)*1,IF(AND(GP59,$F59=$G59,$F59&gt;=PrSettings!$M$6),(ABS(GM59-$F59)&lt;=1)*1,IF(AND(GP59,$F59+$G59&gt;=PrSettings!$M$8),(ABS(GM59-$F59)+ABS(GN59-$G59)&lt;=1)*1,""))),"")</f>
        <v/>
      </c>
      <c r="GT59" s="273"/>
      <c r="GV59" s="238">
        <f t="shared" si="15"/>
        <v>69</v>
      </c>
      <c r="GW59" s="239" t="str">
        <f t="shared" si="840"/>
        <v>Cape Verde</v>
      </c>
      <c r="GX59" s="240">
        <f t="shared" si="71"/>
        <v>61</v>
      </c>
      <c r="GY59" s="239" t="str">
        <f t="shared" si="841"/>
        <v>Saudi Arabia</v>
      </c>
      <c r="GZ59" s="275"/>
      <c r="HA59" s="275"/>
      <c r="HB59" s="271"/>
      <c r="HC59" s="240" t="str">
        <f t="shared" si="842"/>
        <v/>
      </c>
      <c r="HD59" s="240" t="str">
        <f>IF((HC59&lt;&gt;""),IF(OR($F59&lt;&gt;$G59,PrSettings!$M$4="●"),(($F59-$G59)=(GZ59-HA59))*1,0),"")</f>
        <v/>
      </c>
      <c r="HE59" s="240" t="str">
        <f t="shared" si="843"/>
        <v/>
      </c>
      <c r="HF59" s="240" t="str">
        <f>IF(HC59&lt;&gt;"",IF(ABS($F59-$G59)&gt;=PrSettings!$M$7,(ABS($F59-$G59-GZ59+HA59)&lt;=1)*1,IF(AND(HC59,$F59=$G59,$F59&gt;=PrSettings!$M$6),(ABS(GZ59-$F59)&lt;=1)*1,IF(AND(HC59,$F59+$G59&gt;=PrSettings!$M$8),(ABS(GZ59-$F59)+ABS(HA59-$G59)&lt;=1)*1,""))),"")</f>
        <v/>
      </c>
      <c r="HG59" s="273"/>
      <c r="HI59" s="238">
        <f t="shared" si="16"/>
        <v>69</v>
      </c>
      <c r="HJ59" s="239" t="str">
        <f t="shared" si="844"/>
        <v>Cape Verde</v>
      </c>
      <c r="HK59" s="240">
        <f t="shared" si="74"/>
        <v>61</v>
      </c>
      <c r="HL59" s="239" t="str">
        <f t="shared" si="845"/>
        <v>Saudi Arabia</v>
      </c>
      <c r="HM59" s="275"/>
      <c r="HN59" s="275"/>
      <c r="HO59" s="271"/>
      <c r="HP59" s="240" t="str">
        <f t="shared" si="846"/>
        <v/>
      </c>
      <c r="HQ59" s="240" t="str">
        <f>IF((HP59&lt;&gt;""),IF(OR($F59&lt;&gt;$G59,PrSettings!$M$4="●"),(($F59-$G59)=(HM59-HN59))*1,0),"")</f>
        <v/>
      </c>
      <c r="HR59" s="240" t="str">
        <f t="shared" si="847"/>
        <v/>
      </c>
      <c r="HS59" s="240" t="str">
        <f>IF(HP59&lt;&gt;"",IF(ABS($F59-$G59)&gt;=PrSettings!$M$7,(ABS($F59-$G59-HM59+HN59)&lt;=1)*1,IF(AND(HP59,$F59=$G59,$F59&gt;=PrSettings!$M$6),(ABS(HM59-$F59)&lt;=1)*1,IF(AND(HP59,$F59+$G59&gt;=PrSettings!$M$8),(ABS(HM59-$F59)+ABS(HN59-$G59)&lt;=1)*1,""))),"")</f>
        <v/>
      </c>
      <c r="HT59" s="273"/>
      <c r="HV59" s="238">
        <f t="shared" si="17"/>
        <v>69</v>
      </c>
      <c r="HW59" s="239" t="str">
        <f t="shared" si="848"/>
        <v>Cape Verde</v>
      </c>
      <c r="HX59" s="240">
        <f t="shared" si="77"/>
        <v>61</v>
      </c>
      <c r="HY59" s="239" t="str">
        <f t="shared" si="849"/>
        <v>Saudi Arabia</v>
      </c>
      <c r="HZ59" s="275"/>
      <c r="IA59" s="275"/>
      <c r="IB59" s="271"/>
      <c r="IC59" s="240" t="str">
        <f t="shared" si="850"/>
        <v/>
      </c>
      <c r="ID59" s="240" t="str">
        <f>IF((IC59&lt;&gt;""),IF(OR($F59&lt;&gt;$G59,PrSettings!$M$4="●"),(($F59-$G59)=(HZ59-IA59))*1,0),"")</f>
        <v/>
      </c>
      <c r="IE59" s="240" t="str">
        <f t="shared" si="851"/>
        <v/>
      </c>
      <c r="IF59" s="240" t="str">
        <f>IF(IC59&lt;&gt;"",IF(ABS($F59-$G59)&gt;=PrSettings!$M$7,(ABS($F59-$G59-HZ59+IA59)&lt;=1)*1,IF(AND(IC59,$F59=$G59,$F59&gt;=PrSettings!$M$6),(ABS(HZ59-$F59)&lt;=1)*1,IF(AND(IC59,$F59+$G59&gt;=PrSettings!$M$8),(ABS(HZ59-$F59)+ABS(IA59-$G59)&lt;=1)*1,""))),"")</f>
        <v/>
      </c>
      <c r="IG59" s="273"/>
      <c r="II59" s="238">
        <f t="shared" si="18"/>
        <v>69</v>
      </c>
      <c r="IJ59" s="239" t="str">
        <f t="shared" si="852"/>
        <v>Cape Verde</v>
      </c>
      <c r="IK59" s="240">
        <f t="shared" si="80"/>
        <v>61</v>
      </c>
      <c r="IL59" s="239" t="str">
        <f t="shared" si="853"/>
        <v>Saudi Arabia</v>
      </c>
      <c r="IM59" s="275"/>
      <c r="IN59" s="275"/>
      <c r="IO59" s="271"/>
      <c r="IP59" s="240" t="str">
        <f t="shared" si="854"/>
        <v/>
      </c>
      <c r="IQ59" s="240" t="str">
        <f>IF((IP59&lt;&gt;""),IF(OR($F59&lt;&gt;$G59,PrSettings!$M$4="●"),(($F59-$G59)=(IM59-IN59))*1,0),"")</f>
        <v/>
      </c>
      <c r="IR59" s="240" t="str">
        <f t="shared" si="855"/>
        <v/>
      </c>
      <c r="IS59" s="240" t="str">
        <f>IF(IP59&lt;&gt;"",IF(ABS($F59-$G59)&gt;=PrSettings!$M$7,(ABS($F59-$G59-IM59+IN59)&lt;=1)*1,IF(AND(IP59,$F59=$G59,$F59&gt;=PrSettings!$M$6),(ABS(IM59-$F59)&lt;=1)*1,IF(AND(IP59,$F59+$G59&gt;=PrSettings!$M$8),(ABS(IM59-$F59)+ABS(IN59-$G59)&lt;=1)*1,""))),"")</f>
        <v/>
      </c>
      <c r="IT59" s="273"/>
      <c r="IV59" s="238">
        <f t="shared" si="19"/>
        <v>69</v>
      </c>
      <c r="IW59" s="239" t="str">
        <f t="shared" si="856"/>
        <v>Cape Verde</v>
      </c>
      <c r="IX59" s="240">
        <f t="shared" si="83"/>
        <v>61</v>
      </c>
      <c r="IY59" s="239" t="str">
        <f t="shared" si="857"/>
        <v>Saudi Arabia</v>
      </c>
      <c r="IZ59" s="275"/>
      <c r="JA59" s="275"/>
      <c r="JB59" s="271"/>
      <c r="JC59" s="240" t="str">
        <f t="shared" si="858"/>
        <v/>
      </c>
      <c r="JD59" s="240" t="str">
        <f>IF((JC59&lt;&gt;""),IF(OR($F59&lt;&gt;$G59,PrSettings!$M$4="●"),(($F59-$G59)=(IZ59-JA59))*1,0),"")</f>
        <v/>
      </c>
      <c r="JE59" s="240" t="str">
        <f t="shared" si="859"/>
        <v/>
      </c>
      <c r="JF59" s="240" t="str">
        <f>IF(JC59&lt;&gt;"",IF(ABS($F59-$G59)&gt;=PrSettings!$M$7,(ABS($F59-$G59-IZ59+JA59)&lt;=1)*1,IF(AND(JC59,$F59=$G59,$F59&gt;=PrSettings!$M$6),(ABS(IZ59-$F59)&lt;=1)*1,IF(AND(JC59,$F59+$G59&gt;=PrSettings!$M$8),(ABS(IZ59-$F59)+ABS(JA59-$G59)&lt;=1)*1,""))),"")</f>
        <v/>
      </c>
      <c r="JG59" s="273"/>
      <c r="JI59" s="238">
        <f t="shared" si="20"/>
        <v>69</v>
      </c>
      <c r="JJ59" s="239" t="str">
        <f t="shared" si="860"/>
        <v>Cape Verde</v>
      </c>
      <c r="JK59" s="240">
        <f t="shared" si="86"/>
        <v>61</v>
      </c>
      <c r="JL59" s="239" t="str">
        <f t="shared" si="861"/>
        <v>Saudi Arabia</v>
      </c>
      <c r="JM59" s="275"/>
      <c r="JN59" s="275"/>
      <c r="JO59" s="271"/>
      <c r="JP59" s="240" t="str">
        <f t="shared" si="862"/>
        <v/>
      </c>
      <c r="JQ59" s="240" t="str">
        <f>IF((JP59&lt;&gt;""),IF(OR($F59&lt;&gt;$G59,PrSettings!$M$4="●"),(($F59-$G59)=(JM59-JN59))*1,0),"")</f>
        <v/>
      </c>
      <c r="JR59" s="240" t="str">
        <f t="shared" si="863"/>
        <v/>
      </c>
      <c r="JS59" s="240" t="str">
        <f>IF(JP59&lt;&gt;"",IF(ABS($F59-$G59)&gt;=PrSettings!$M$7,(ABS($F59-$G59-JM59+JN59)&lt;=1)*1,IF(AND(JP59,$F59=$G59,$F59&gt;=PrSettings!$M$6),(ABS(JM59-$F59)&lt;=1)*1,IF(AND(JP59,$F59+$G59&gt;=PrSettings!$M$8),(ABS(JM59-$F59)+ABS(JN59-$G59)&lt;=1)*1,""))),"")</f>
        <v/>
      </c>
      <c r="JT59" s="273"/>
      <c r="JV59" s="238">
        <f t="shared" si="21"/>
        <v>69</v>
      </c>
      <c r="JW59" s="239" t="str">
        <f t="shared" si="864"/>
        <v>Cape Verde</v>
      </c>
      <c r="JX59" s="240">
        <f t="shared" si="89"/>
        <v>61</v>
      </c>
      <c r="JY59" s="239" t="str">
        <f t="shared" si="865"/>
        <v>Saudi Arabia</v>
      </c>
      <c r="JZ59" s="275"/>
      <c r="KA59" s="275"/>
      <c r="KB59" s="271"/>
      <c r="KC59" s="240" t="str">
        <f t="shared" si="866"/>
        <v/>
      </c>
      <c r="KD59" s="240" t="str">
        <f>IF((KC59&lt;&gt;""),IF(OR($F59&lt;&gt;$G59,PrSettings!$M$4="●"),(($F59-$G59)=(JZ59-KA59))*1,0),"")</f>
        <v/>
      </c>
      <c r="KE59" s="240" t="str">
        <f t="shared" si="867"/>
        <v/>
      </c>
      <c r="KF59" s="240" t="str">
        <f>IF(KC59&lt;&gt;"",IF(ABS($F59-$G59)&gt;=PrSettings!$M$7,(ABS($F59-$G59-JZ59+KA59)&lt;=1)*1,IF(AND(KC59,$F59=$G59,$F59&gt;=PrSettings!$M$6),(ABS(JZ59-$F59)&lt;=1)*1,IF(AND(KC59,$F59+$G59&gt;=PrSettings!$M$8),(ABS(JZ59-$F59)+ABS(KA59-$G59)&lt;=1)*1,""))),"")</f>
        <v/>
      </c>
      <c r="KG59" s="273"/>
      <c r="KI59" s="238">
        <f t="shared" si="22"/>
        <v>69</v>
      </c>
      <c r="KJ59" s="239" t="str">
        <f t="shared" si="868"/>
        <v>Cape Verde</v>
      </c>
      <c r="KK59" s="240">
        <f t="shared" si="92"/>
        <v>61</v>
      </c>
      <c r="KL59" s="239" t="str">
        <f t="shared" si="869"/>
        <v>Saudi Arabia</v>
      </c>
      <c r="KM59" s="275"/>
      <c r="KN59" s="275"/>
      <c r="KO59" s="271"/>
      <c r="KP59" s="240" t="str">
        <f t="shared" si="870"/>
        <v/>
      </c>
      <c r="KQ59" s="240" t="str">
        <f>IF((KP59&lt;&gt;""),IF(OR($F59&lt;&gt;$G59,PrSettings!$M$4="●"),(($F59-$G59)=(KM59-KN59))*1,0),"")</f>
        <v/>
      </c>
      <c r="KR59" s="240" t="str">
        <f t="shared" si="871"/>
        <v/>
      </c>
      <c r="KS59" s="240" t="str">
        <f>IF(KP59&lt;&gt;"",IF(ABS($F59-$G59)&gt;=PrSettings!$M$7,(ABS($F59-$G59-KM59+KN59)&lt;=1)*1,IF(AND(KP59,$F59=$G59,$F59&gt;=PrSettings!$M$6),(ABS(KM59-$F59)&lt;=1)*1,IF(AND(KP59,$F59+$G59&gt;=PrSettings!$M$8),(ABS(KM59-$F59)+ABS(KN59-$G59)&lt;=1)*1,""))),"")</f>
        <v/>
      </c>
      <c r="KT59" s="273"/>
      <c r="KV59" s="238">
        <f t="shared" si="23"/>
        <v>69</v>
      </c>
      <c r="KW59" s="239" t="str">
        <f t="shared" si="872"/>
        <v>Cape Verde</v>
      </c>
      <c r="KX59" s="240">
        <f t="shared" si="95"/>
        <v>61</v>
      </c>
      <c r="KY59" s="239" t="str">
        <f t="shared" si="873"/>
        <v>Saudi Arabia</v>
      </c>
      <c r="KZ59" s="275"/>
      <c r="LA59" s="275"/>
      <c r="LB59" s="271"/>
      <c r="LC59" s="240" t="str">
        <f t="shared" si="874"/>
        <v/>
      </c>
      <c r="LD59" s="240" t="str">
        <f>IF((LC59&lt;&gt;""),IF(OR($F59&lt;&gt;$G59,PrSettings!$M$4="●"),(($F59-$G59)=(KZ59-LA59))*1,0),"")</f>
        <v/>
      </c>
      <c r="LE59" s="240" t="str">
        <f t="shared" si="875"/>
        <v/>
      </c>
      <c r="LF59" s="240" t="str">
        <f>IF(LC59&lt;&gt;"",IF(ABS($F59-$G59)&gt;=PrSettings!$M$7,(ABS($F59-$G59-KZ59+LA59)&lt;=1)*1,IF(AND(LC59,$F59=$G59,$F59&gt;=PrSettings!$M$6),(ABS(KZ59-$F59)&lt;=1)*1,IF(AND(LC59,$F59+$G59&gt;=PrSettings!$M$8),(ABS(KZ59-$F59)+ABS(LA59-$G59)&lt;=1)*1,""))),"")</f>
        <v/>
      </c>
      <c r="LG59" s="273"/>
      <c r="LI59" s="238">
        <f t="shared" si="24"/>
        <v>69</v>
      </c>
      <c r="LJ59" s="239" t="str">
        <f t="shared" si="876"/>
        <v>Cape Verde</v>
      </c>
      <c r="LK59" s="240">
        <f t="shared" si="98"/>
        <v>61</v>
      </c>
      <c r="LL59" s="239" t="str">
        <f t="shared" si="877"/>
        <v>Saudi Arabia</v>
      </c>
      <c r="LM59" s="275"/>
      <c r="LN59" s="275"/>
      <c r="LO59" s="271"/>
      <c r="LP59" s="240" t="str">
        <f t="shared" si="878"/>
        <v/>
      </c>
      <c r="LQ59" s="240" t="str">
        <f>IF((LP59&lt;&gt;""),IF(OR($F59&lt;&gt;$G59,PrSettings!$M$4="●"),(($F59-$G59)=(LM59-LN59))*1,0),"")</f>
        <v/>
      </c>
      <c r="LR59" s="240" t="str">
        <f t="shared" si="879"/>
        <v/>
      </c>
      <c r="LS59" s="240" t="str">
        <f>IF(LP59&lt;&gt;"",IF(ABS($F59-$G59)&gt;=PrSettings!$M$7,(ABS($F59-$G59-LM59+LN59)&lt;=1)*1,IF(AND(LP59,$F59=$G59,$F59&gt;=PrSettings!$M$6),(ABS(LM59-$F59)&lt;=1)*1,IF(AND(LP59,$F59+$G59&gt;=PrSettings!$M$8),(ABS(LM59-$F59)+ABS(LN59-$G59)&lt;=1)*1,""))),"")</f>
        <v/>
      </c>
      <c r="LT59" s="273"/>
      <c r="LV59" s="238">
        <f t="shared" si="25"/>
        <v>69</v>
      </c>
      <c r="LW59" s="239" t="str">
        <f t="shared" si="880"/>
        <v>Cape Verde</v>
      </c>
      <c r="LX59" s="240">
        <f t="shared" si="101"/>
        <v>61</v>
      </c>
      <c r="LY59" s="239" t="str">
        <f t="shared" si="881"/>
        <v>Saudi Arabia</v>
      </c>
      <c r="LZ59" s="275"/>
      <c r="MA59" s="275"/>
      <c r="MB59" s="271"/>
      <c r="MC59" s="240" t="str">
        <f t="shared" si="882"/>
        <v/>
      </c>
      <c r="MD59" s="240" t="str">
        <f>IF((MC59&lt;&gt;""),IF(OR($F59&lt;&gt;$G59,PrSettings!$M$4="●"),(($F59-$G59)=(LZ59-MA59))*1,0),"")</f>
        <v/>
      </c>
      <c r="ME59" s="240" t="str">
        <f t="shared" si="883"/>
        <v/>
      </c>
      <c r="MF59" s="240" t="str">
        <f>IF(MC59&lt;&gt;"",IF(ABS($F59-$G59)&gt;=PrSettings!$M$7,(ABS($F59-$G59-LZ59+MA59)&lt;=1)*1,IF(AND(MC59,$F59=$G59,$F59&gt;=PrSettings!$M$6),(ABS(LZ59-$F59)&lt;=1)*1,IF(AND(MC59,$F59+$G59&gt;=PrSettings!$M$8),(ABS(LZ59-$F59)+ABS(MA59-$G59)&lt;=1)*1,""))),"")</f>
        <v/>
      </c>
      <c r="MG59" s="273"/>
    </row>
    <row r="60" spans="2:345" x14ac:dyDescent="0.25">
      <c r="B60" s="238">
        <f>INDEX(Groups!$C$7:$C$65,MATCH(C60,Groups!$D$7:$D$65,0))</f>
        <v>17</v>
      </c>
      <c r="C60" s="239" t="str">
        <f>CalcH!$P$27</f>
        <v>Uruguay</v>
      </c>
      <c r="D60" s="240">
        <f>INDEX(Groups!$C$7:$C$65,MATCH(E60,Groups!$D$7:$D$65,0))</f>
        <v>2</v>
      </c>
      <c r="E60" s="239" t="str">
        <f>CalcH!$Q$27</f>
        <v>Spain</v>
      </c>
      <c r="F60" s="241" t="str">
        <f>CalcH!$R$27</f>
        <v/>
      </c>
      <c r="G60" s="242" t="str">
        <f>CalcH!$S$27</f>
        <v/>
      </c>
      <c r="I60" s="238">
        <f t="shared" si="0"/>
        <v>17</v>
      </c>
      <c r="J60" s="239" t="str">
        <f t="shared" si="780"/>
        <v>Uruguay</v>
      </c>
      <c r="K60" s="240">
        <f t="shared" si="26"/>
        <v>2</v>
      </c>
      <c r="L60" s="239" t="str">
        <f t="shared" si="781"/>
        <v>Spain</v>
      </c>
      <c r="M60" s="275"/>
      <c r="N60" s="275"/>
      <c r="O60" s="545"/>
      <c r="P60" s="240" t="str">
        <f t="shared" si="782"/>
        <v/>
      </c>
      <c r="Q60" s="240" t="str">
        <f>IF((P60&lt;&gt;""),IF(OR($F60&lt;&gt;$G60,PrSettings!$M$4="●"),(($F60-$G60)=(M60-N60))*1,0),"")</f>
        <v/>
      </c>
      <c r="R60" s="240" t="str">
        <f t="shared" si="783"/>
        <v/>
      </c>
      <c r="S60" s="240" t="str">
        <f>IF(P60&lt;&gt;"",IF(ABS($F60-$G60)&gt;=PrSettings!$M$7,(ABS($F60-$G60-M60+N60)&lt;=1)*1,IF(AND(P60,$F60=$G60,$F60&gt;=PrSettings!$M$6),(ABS(M60-$F60)&lt;=1)*1,IF(AND(P60,$F60+$G60&gt;=PrSettings!$M$8),(ABS(M60-$F60)+ABS(N60-$G60)&lt;=1)*1,""))),"")</f>
        <v/>
      </c>
      <c r="T60" s="546"/>
      <c r="V60" s="238">
        <f t="shared" si="1"/>
        <v>17</v>
      </c>
      <c r="W60" s="239" t="str">
        <f t="shared" si="784"/>
        <v>Uruguay</v>
      </c>
      <c r="X60" s="240">
        <f t="shared" si="29"/>
        <v>2</v>
      </c>
      <c r="Y60" s="239" t="str">
        <f t="shared" si="785"/>
        <v>Spain</v>
      </c>
      <c r="Z60" s="275"/>
      <c r="AA60" s="275"/>
      <c r="AB60" s="545"/>
      <c r="AC60" s="240" t="str">
        <f t="shared" si="786"/>
        <v/>
      </c>
      <c r="AD60" s="240" t="str">
        <f>IF((AC60&lt;&gt;""),IF(OR($F60&lt;&gt;$G60,PrSettings!$M$4="●"),(($F60-$G60)=(Z60-AA60))*1,0),"")</f>
        <v/>
      </c>
      <c r="AE60" s="240" t="str">
        <f t="shared" si="787"/>
        <v/>
      </c>
      <c r="AF60" s="240" t="str">
        <f>IF(AC60&lt;&gt;"",IF(ABS($F60-$G60)&gt;=PrSettings!$M$7,(ABS($F60-$G60-Z60+AA60)&lt;=1)*1,IF(AND(AC60,$F60=$G60,$F60&gt;=PrSettings!$M$6),(ABS(Z60-$F60)&lt;=1)*1,IF(AND(AC60,$F60+$G60&gt;=PrSettings!$M$8),(ABS(Z60-$F60)+ABS(AA60-$G60)&lt;=1)*1,""))),"")</f>
        <v/>
      </c>
      <c r="AG60" s="546"/>
      <c r="AI60" s="238">
        <f t="shared" si="2"/>
        <v>17</v>
      </c>
      <c r="AJ60" s="239" t="str">
        <f t="shared" si="788"/>
        <v>Uruguay</v>
      </c>
      <c r="AK60" s="240">
        <f t="shared" si="32"/>
        <v>2</v>
      </c>
      <c r="AL60" s="239" t="str">
        <f t="shared" si="789"/>
        <v>Spain</v>
      </c>
      <c r="AM60" s="275"/>
      <c r="AN60" s="275"/>
      <c r="AO60" s="545"/>
      <c r="AP60" s="240" t="str">
        <f t="shared" si="790"/>
        <v/>
      </c>
      <c r="AQ60" s="240" t="str">
        <f>IF((AP60&lt;&gt;""),IF(OR($F60&lt;&gt;$G60,PrSettings!$M$4="●"),(($F60-$G60)=(AM60-AN60))*1,0),"")</f>
        <v/>
      </c>
      <c r="AR60" s="240" t="str">
        <f t="shared" si="791"/>
        <v/>
      </c>
      <c r="AS60" s="240" t="str">
        <f>IF(AP60&lt;&gt;"",IF(ABS($F60-$G60)&gt;=PrSettings!$M$7,(ABS($F60-$G60-AM60+AN60)&lt;=1)*1,IF(AND(AP60,$F60=$G60,$F60&gt;=PrSettings!$M$6),(ABS(AM60-$F60)&lt;=1)*1,IF(AND(AP60,$F60+$G60&gt;=PrSettings!$M$8),(ABS(AM60-$F60)+ABS(AN60-$G60)&lt;=1)*1,""))),"")</f>
        <v/>
      </c>
      <c r="AT60" s="546"/>
      <c r="AV60" s="238">
        <f t="shared" si="3"/>
        <v>17</v>
      </c>
      <c r="AW60" s="239" t="str">
        <f t="shared" si="792"/>
        <v>Uruguay</v>
      </c>
      <c r="AX60" s="240">
        <f t="shared" si="35"/>
        <v>2</v>
      </c>
      <c r="AY60" s="239" t="str">
        <f t="shared" si="793"/>
        <v>Spain</v>
      </c>
      <c r="AZ60" s="275"/>
      <c r="BA60" s="275"/>
      <c r="BB60" s="545"/>
      <c r="BC60" s="240" t="str">
        <f t="shared" si="794"/>
        <v/>
      </c>
      <c r="BD60" s="240" t="str">
        <f>IF((BC60&lt;&gt;""),IF(OR($F60&lt;&gt;$G60,PrSettings!$M$4="●"),(($F60-$G60)=(AZ60-BA60))*1,0),"")</f>
        <v/>
      </c>
      <c r="BE60" s="240" t="str">
        <f t="shared" si="795"/>
        <v/>
      </c>
      <c r="BF60" s="240" t="str">
        <f>IF(BC60&lt;&gt;"",IF(ABS($F60-$G60)&gt;=PrSettings!$M$7,(ABS($F60-$G60-AZ60+BA60)&lt;=1)*1,IF(AND(BC60,$F60=$G60,$F60&gt;=PrSettings!$M$6),(ABS(AZ60-$F60)&lt;=1)*1,IF(AND(BC60,$F60+$G60&gt;=PrSettings!$M$8),(ABS(AZ60-$F60)+ABS(BA60-$G60)&lt;=1)*1,""))),"")</f>
        <v/>
      </c>
      <c r="BG60" s="546"/>
      <c r="BI60" s="238">
        <f t="shared" si="4"/>
        <v>17</v>
      </c>
      <c r="BJ60" s="239" t="str">
        <f t="shared" si="796"/>
        <v>Uruguay</v>
      </c>
      <c r="BK60" s="240">
        <f t="shared" si="38"/>
        <v>2</v>
      </c>
      <c r="BL60" s="239" t="str">
        <f t="shared" si="797"/>
        <v>Spain</v>
      </c>
      <c r="BM60" s="275"/>
      <c r="BN60" s="275"/>
      <c r="BO60" s="545"/>
      <c r="BP60" s="240" t="str">
        <f t="shared" si="798"/>
        <v/>
      </c>
      <c r="BQ60" s="240" t="str">
        <f>IF((BP60&lt;&gt;""),IF(OR($F60&lt;&gt;$G60,PrSettings!$M$4="●"),(($F60-$G60)=(BM60-BN60))*1,0),"")</f>
        <v/>
      </c>
      <c r="BR60" s="240" t="str">
        <f t="shared" si="799"/>
        <v/>
      </c>
      <c r="BS60" s="240" t="str">
        <f>IF(BP60&lt;&gt;"",IF(ABS($F60-$G60)&gt;=PrSettings!$M$7,(ABS($F60-$G60-BM60+BN60)&lt;=1)*1,IF(AND(BP60,$F60=$G60,$F60&gt;=PrSettings!$M$6),(ABS(BM60-$F60)&lt;=1)*1,IF(AND(BP60,$F60+$G60&gt;=PrSettings!$M$8),(ABS(BM60-$F60)+ABS(BN60-$G60)&lt;=1)*1,""))),"")</f>
        <v/>
      </c>
      <c r="BT60" s="546"/>
      <c r="BV60" s="238">
        <f t="shared" si="5"/>
        <v>17</v>
      </c>
      <c r="BW60" s="239" t="str">
        <f t="shared" si="800"/>
        <v>Uruguay</v>
      </c>
      <c r="BX60" s="240">
        <f t="shared" si="41"/>
        <v>2</v>
      </c>
      <c r="BY60" s="239" t="str">
        <f t="shared" si="801"/>
        <v>Spain</v>
      </c>
      <c r="BZ60" s="275"/>
      <c r="CA60" s="275"/>
      <c r="CB60" s="545"/>
      <c r="CC60" s="240" t="str">
        <f t="shared" si="802"/>
        <v/>
      </c>
      <c r="CD60" s="240" t="str">
        <f>IF((CC60&lt;&gt;""),IF(OR($F60&lt;&gt;$G60,PrSettings!$M$4="●"),(($F60-$G60)=(BZ60-CA60))*1,0),"")</f>
        <v/>
      </c>
      <c r="CE60" s="240" t="str">
        <f t="shared" si="803"/>
        <v/>
      </c>
      <c r="CF60" s="240" t="str">
        <f>IF(CC60&lt;&gt;"",IF(ABS($F60-$G60)&gt;=PrSettings!$M$7,(ABS($F60-$G60-BZ60+CA60)&lt;=1)*1,IF(AND(CC60,$F60=$G60,$F60&gt;=PrSettings!$M$6),(ABS(BZ60-$F60)&lt;=1)*1,IF(AND(CC60,$F60+$G60&gt;=PrSettings!$M$8),(ABS(BZ60-$F60)+ABS(CA60-$G60)&lt;=1)*1,""))),"")</f>
        <v/>
      </c>
      <c r="CG60" s="546"/>
      <c r="CI60" s="238">
        <f t="shared" si="6"/>
        <v>17</v>
      </c>
      <c r="CJ60" s="239" t="str">
        <f t="shared" si="804"/>
        <v>Uruguay</v>
      </c>
      <c r="CK60" s="240">
        <f t="shared" si="44"/>
        <v>2</v>
      </c>
      <c r="CL60" s="239" t="str">
        <f t="shared" si="805"/>
        <v>Spain</v>
      </c>
      <c r="CM60" s="275"/>
      <c r="CN60" s="275"/>
      <c r="CO60" s="545"/>
      <c r="CP60" s="240" t="str">
        <f t="shared" si="806"/>
        <v/>
      </c>
      <c r="CQ60" s="240" t="str">
        <f>IF((CP60&lt;&gt;""),IF(OR($F60&lt;&gt;$G60,PrSettings!$M$4="●"),(($F60-$G60)=(CM60-CN60))*1,0),"")</f>
        <v/>
      </c>
      <c r="CR60" s="240" t="str">
        <f t="shared" si="807"/>
        <v/>
      </c>
      <c r="CS60" s="240" t="str">
        <f>IF(CP60&lt;&gt;"",IF(ABS($F60-$G60)&gt;=PrSettings!$M$7,(ABS($F60-$G60-CM60+CN60)&lt;=1)*1,IF(AND(CP60,$F60=$G60,$F60&gt;=PrSettings!$M$6),(ABS(CM60-$F60)&lt;=1)*1,IF(AND(CP60,$F60+$G60&gt;=PrSettings!$M$8),(ABS(CM60-$F60)+ABS(CN60-$G60)&lt;=1)*1,""))),"")</f>
        <v/>
      </c>
      <c r="CT60" s="546"/>
      <c r="CV60" s="238">
        <f t="shared" si="7"/>
        <v>17</v>
      </c>
      <c r="CW60" s="239" t="str">
        <f t="shared" si="808"/>
        <v>Uruguay</v>
      </c>
      <c r="CX60" s="240">
        <f t="shared" si="47"/>
        <v>2</v>
      </c>
      <c r="CY60" s="239" t="str">
        <f t="shared" si="809"/>
        <v>Spain</v>
      </c>
      <c r="CZ60" s="275"/>
      <c r="DA60" s="275"/>
      <c r="DB60" s="545"/>
      <c r="DC60" s="240" t="str">
        <f t="shared" si="810"/>
        <v/>
      </c>
      <c r="DD60" s="240" t="str">
        <f>IF((DC60&lt;&gt;""),IF(OR($F60&lt;&gt;$G60,PrSettings!$M$4="●"),(($F60-$G60)=(CZ60-DA60))*1,0),"")</f>
        <v/>
      </c>
      <c r="DE60" s="240" t="str">
        <f t="shared" si="811"/>
        <v/>
      </c>
      <c r="DF60" s="240" t="str">
        <f>IF(DC60&lt;&gt;"",IF(ABS($F60-$G60)&gt;=PrSettings!$M$7,(ABS($F60-$G60-CZ60+DA60)&lt;=1)*1,IF(AND(DC60,$F60=$G60,$F60&gt;=PrSettings!$M$6),(ABS(CZ60-$F60)&lt;=1)*1,IF(AND(DC60,$F60+$G60&gt;=PrSettings!$M$8),(ABS(CZ60-$F60)+ABS(DA60-$G60)&lt;=1)*1,""))),"")</f>
        <v/>
      </c>
      <c r="DG60" s="546"/>
      <c r="DI60" s="238">
        <f t="shared" si="8"/>
        <v>17</v>
      </c>
      <c r="DJ60" s="239" t="str">
        <f t="shared" si="812"/>
        <v>Uruguay</v>
      </c>
      <c r="DK60" s="240">
        <f t="shared" si="50"/>
        <v>2</v>
      </c>
      <c r="DL60" s="239" t="str">
        <f t="shared" si="813"/>
        <v>Spain</v>
      </c>
      <c r="DM60" s="275"/>
      <c r="DN60" s="275"/>
      <c r="DO60" s="545"/>
      <c r="DP60" s="240" t="str">
        <f t="shared" si="814"/>
        <v/>
      </c>
      <c r="DQ60" s="240" t="str">
        <f>IF((DP60&lt;&gt;""),IF(OR($F60&lt;&gt;$G60,PrSettings!$M$4="●"),(($F60-$G60)=(DM60-DN60))*1,0),"")</f>
        <v/>
      </c>
      <c r="DR60" s="240" t="str">
        <f t="shared" si="815"/>
        <v/>
      </c>
      <c r="DS60" s="240" t="str">
        <f>IF(DP60&lt;&gt;"",IF(ABS($F60-$G60)&gt;=PrSettings!$M$7,(ABS($F60-$G60-DM60+DN60)&lt;=1)*1,IF(AND(DP60,$F60=$G60,$F60&gt;=PrSettings!$M$6),(ABS(DM60-$F60)&lt;=1)*1,IF(AND(DP60,$F60+$G60&gt;=PrSettings!$M$8),(ABS(DM60-$F60)+ABS(DN60-$G60)&lt;=1)*1,""))),"")</f>
        <v/>
      </c>
      <c r="DT60" s="546"/>
      <c r="DV60" s="238">
        <f t="shared" si="9"/>
        <v>17</v>
      </c>
      <c r="DW60" s="239" t="str">
        <f t="shared" si="816"/>
        <v>Uruguay</v>
      </c>
      <c r="DX60" s="240">
        <f t="shared" si="53"/>
        <v>2</v>
      </c>
      <c r="DY60" s="239" t="str">
        <f t="shared" si="817"/>
        <v>Spain</v>
      </c>
      <c r="DZ60" s="275"/>
      <c r="EA60" s="275"/>
      <c r="EB60" s="545"/>
      <c r="EC60" s="240" t="str">
        <f t="shared" si="818"/>
        <v/>
      </c>
      <c r="ED60" s="240" t="str">
        <f>IF((EC60&lt;&gt;""),IF(OR($F60&lt;&gt;$G60,PrSettings!$M$4="●"),(($F60-$G60)=(DZ60-EA60))*1,0),"")</f>
        <v/>
      </c>
      <c r="EE60" s="240" t="str">
        <f t="shared" si="819"/>
        <v/>
      </c>
      <c r="EF60" s="240" t="str">
        <f>IF(EC60&lt;&gt;"",IF(ABS($F60-$G60)&gt;=PrSettings!$M$7,(ABS($F60-$G60-DZ60+EA60)&lt;=1)*1,IF(AND(EC60,$F60=$G60,$F60&gt;=PrSettings!$M$6),(ABS(DZ60-$F60)&lt;=1)*1,IF(AND(EC60,$F60+$G60&gt;=PrSettings!$M$8),(ABS(DZ60-$F60)+ABS(EA60-$G60)&lt;=1)*1,""))),"")</f>
        <v/>
      </c>
      <c r="EG60" s="546"/>
      <c r="EI60" s="238">
        <f t="shared" si="10"/>
        <v>17</v>
      </c>
      <c r="EJ60" s="239" t="str">
        <f t="shared" si="820"/>
        <v>Uruguay</v>
      </c>
      <c r="EK60" s="240">
        <f t="shared" si="56"/>
        <v>2</v>
      </c>
      <c r="EL60" s="239" t="str">
        <f t="shared" si="821"/>
        <v>Spain</v>
      </c>
      <c r="EM60" s="275"/>
      <c r="EN60" s="275"/>
      <c r="EO60" s="545"/>
      <c r="EP60" s="240" t="str">
        <f t="shared" si="822"/>
        <v/>
      </c>
      <c r="EQ60" s="240" t="str">
        <f>IF((EP60&lt;&gt;""),IF(OR($F60&lt;&gt;$G60,PrSettings!$M$4="●"),(($F60-$G60)=(EM60-EN60))*1,0),"")</f>
        <v/>
      </c>
      <c r="ER60" s="240" t="str">
        <f t="shared" si="823"/>
        <v/>
      </c>
      <c r="ES60" s="240" t="str">
        <f>IF(EP60&lt;&gt;"",IF(ABS($F60-$G60)&gt;=PrSettings!$M$7,(ABS($F60-$G60-EM60+EN60)&lt;=1)*1,IF(AND(EP60,$F60=$G60,$F60&gt;=PrSettings!$M$6),(ABS(EM60-$F60)&lt;=1)*1,IF(AND(EP60,$F60+$G60&gt;=PrSettings!$M$8),(ABS(EM60-$F60)+ABS(EN60-$G60)&lt;=1)*1,""))),"")</f>
        <v/>
      </c>
      <c r="ET60" s="546"/>
      <c r="EV60" s="238">
        <f t="shared" si="11"/>
        <v>17</v>
      </c>
      <c r="EW60" s="239" t="str">
        <f t="shared" si="824"/>
        <v>Uruguay</v>
      </c>
      <c r="EX60" s="240">
        <f t="shared" si="59"/>
        <v>2</v>
      </c>
      <c r="EY60" s="239" t="str">
        <f t="shared" si="825"/>
        <v>Spain</v>
      </c>
      <c r="EZ60" s="275"/>
      <c r="FA60" s="275"/>
      <c r="FB60" s="545"/>
      <c r="FC60" s="240" t="str">
        <f t="shared" si="826"/>
        <v/>
      </c>
      <c r="FD60" s="240" t="str">
        <f>IF((FC60&lt;&gt;""),IF(OR($F60&lt;&gt;$G60,PrSettings!$M$4="●"),(($F60-$G60)=(EZ60-FA60))*1,0),"")</f>
        <v/>
      </c>
      <c r="FE60" s="240" t="str">
        <f t="shared" si="827"/>
        <v/>
      </c>
      <c r="FF60" s="240" t="str">
        <f>IF(FC60&lt;&gt;"",IF(ABS($F60-$G60)&gt;=PrSettings!$M$7,(ABS($F60-$G60-EZ60+FA60)&lt;=1)*1,IF(AND(FC60,$F60=$G60,$F60&gt;=PrSettings!$M$6),(ABS(EZ60-$F60)&lt;=1)*1,IF(AND(FC60,$F60+$G60&gt;=PrSettings!$M$8),(ABS(EZ60-$F60)+ABS(FA60-$G60)&lt;=1)*1,""))),"")</f>
        <v/>
      </c>
      <c r="FG60" s="546"/>
      <c r="FI60" s="238">
        <f t="shared" si="12"/>
        <v>17</v>
      </c>
      <c r="FJ60" s="239" t="str">
        <f t="shared" si="828"/>
        <v>Uruguay</v>
      </c>
      <c r="FK60" s="240">
        <f t="shared" si="62"/>
        <v>2</v>
      </c>
      <c r="FL60" s="239" t="str">
        <f t="shared" si="829"/>
        <v>Spain</v>
      </c>
      <c r="FM60" s="275"/>
      <c r="FN60" s="275"/>
      <c r="FO60" s="545"/>
      <c r="FP60" s="240" t="str">
        <f t="shared" si="830"/>
        <v/>
      </c>
      <c r="FQ60" s="240" t="str">
        <f>IF((FP60&lt;&gt;""),IF(OR($F60&lt;&gt;$G60,PrSettings!$M$4="●"),(($F60-$G60)=(FM60-FN60))*1,0),"")</f>
        <v/>
      </c>
      <c r="FR60" s="240" t="str">
        <f t="shared" si="831"/>
        <v/>
      </c>
      <c r="FS60" s="240" t="str">
        <f>IF(FP60&lt;&gt;"",IF(ABS($F60-$G60)&gt;=PrSettings!$M$7,(ABS($F60-$G60-FM60+FN60)&lt;=1)*1,IF(AND(FP60,$F60=$G60,$F60&gt;=PrSettings!$M$6),(ABS(FM60-$F60)&lt;=1)*1,IF(AND(FP60,$F60+$G60&gt;=PrSettings!$M$8),(ABS(FM60-$F60)+ABS(FN60-$G60)&lt;=1)*1,""))),"")</f>
        <v/>
      </c>
      <c r="FT60" s="546"/>
      <c r="FV60" s="238">
        <f t="shared" si="13"/>
        <v>17</v>
      </c>
      <c r="FW60" s="239" t="str">
        <f t="shared" si="832"/>
        <v>Uruguay</v>
      </c>
      <c r="FX60" s="240">
        <f t="shared" si="65"/>
        <v>2</v>
      </c>
      <c r="FY60" s="239" t="str">
        <f t="shared" si="833"/>
        <v>Spain</v>
      </c>
      <c r="FZ60" s="275"/>
      <c r="GA60" s="275"/>
      <c r="GB60" s="545"/>
      <c r="GC60" s="240" t="str">
        <f t="shared" si="834"/>
        <v/>
      </c>
      <c r="GD60" s="240" t="str">
        <f>IF((GC60&lt;&gt;""),IF(OR($F60&lt;&gt;$G60,PrSettings!$M$4="●"),(($F60-$G60)=(FZ60-GA60))*1,0),"")</f>
        <v/>
      </c>
      <c r="GE60" s="240" t="str">
        <f t="shared" si="835"/>
        <v/>
      </c>
      <c r="GF60" s="240" t="str">
        <f>IF(GC60&lt;&gt;"",IF(ABS($F60-$G60)&gt;=PrSettings!$M$7,(ABS($F60-$G60-FZ60+GA60)&lt;=1)*1,IF(AND(GC60,$F60=$G60,$F60&gt;=PrSettings!$M$6),(ABS(FZ60-$F60)&lt;=1)*1,IF(AND(GC60,$F60+$G60&gt;=PrSettings!$M$8),(ABS(FZ60-$F60)+ABS(GA60-$G60)&lt;=1)*1,""))),"")</f>
        <v/>
      </c>
      <c r="GG60" s="546"/>
      <c r="GI60" s="238">
        <f t="shared" si="14"/>
        <v>17</v>
      </c>
      <c r="GJ60" s="239" t="str">
        <f t="shared" si="836"/>
        <v>Uruguay</v>
      </c>
      <c r="GK60" s="240">
        <f t="shared" si="68"/>
        <v>2</v>
      </c>
      <c r="GL60" s="239" t="str">
        <f t="shared" si="837"/>
        <v>Spain</v>
      </c>
      <c r="GM60" s="275"/>
      <c r="GN60" s="275"/>
      <c r="GO60" s="545"/>
      <c r="GP60" s="240" t="str">
        <f t="shared" si="838"/>
        <v/>
      </c>
      <c r="GQ60" s="240" t="str">
        <f>IF((GP60&lt;&gt;""),IF(OR($F60&lt;&gt;$G60,PrSettings!$M$4="●"),(($F60-$G60)=(GM60-GN60))*1,0),"")</f>
        <v/>
      </c>
      <c r="GR60" s="240" t="str">
        <f t="shared" si="839"/>
        <v/>
      </c>
      <c r="GS60" s="240" t="str">
        <f>IF(GP60&lt;&gt;"",IF(ABS($F60-$G60)&gt;=PrSettings!$M$7,(ABS($F60-$G60-GM60+GN60)&lt;=1)*1,IF(AND(GP60,$F60=$G60,$F60&gt;=PrSettings!$M$6),(ABS(GM60-$F60)&lt;=1)*1,IF(AND(GP60,$F60+$G60&gt;=PrSettings!$M$8),(ABS(GM60-$F60)+ABS(GN60-$G60)&lt;=1)*1,""))),"")</f>
        <v/>
      </c>
      <c r="GT60" s="546"/>
      <c r="GV60" s="238">
        <f t="shared" si="15"/>
        <v>17</v>
      </c>
      <c r="GW60" s="239" t="str">
        <f t="shared" si="840"/>
        <v>Uruguay</v>
      </c>
      <c r="GX60" s="240">
        <f t="shared" si="71"/>
        <v>2</v>
      </c>
      <c r="GY60" s="239" t="str">
        <f t="shared" si="841"/>
        <v>Spain</v>
      </c>
      <c r="GZ60" s="275"/>
      <c r="HA60" s="275"/>
      <c r="HB60" s="545"/>
      <c r="HC60" s="240" t="str">
        <f t="shared" si="842"/>
        <v/>
      </c>
      <c r="HD60" s="240" t="str">
        <f>IF((HC60&lt;&gt;""),IF(OR($F60&lt;&gt;$G60,PrSettings!$M$4="●"),(($F60-$G60)=(GZ60-HA60))*1,0),"")</f>
        <v/>
      </c>
      <c r="HE60" s="240" t="str">
        <f t="shared" si="843"/>
        <v/>
      </c>
      <c r="HF60" s="240" t="str">
        <f>IF(HC60&lt;&gt;"",IF(ABS($F60-$G60)&gt;=PrSettings!$M$7,(ABS($F60-$G60-GZ60+HA60)&lt;=1)*1,IF(AND(HC60,$F60=$G60,$F60&gt;=PrSettings!$M$6),(ABS(GZ60-$F60)&lt;=1)*1,IF(AND(HC60,$F60+$G60&gt;=PrSettings!$M$8),(ABS(GZ60-$F60)+ABS(HA60-$G60)&lt;=1)*1,""))),"")</f>
        <v/>
      </c>
      <c r="HG60" s="546"/>
      <c r="HI60" s="238">
        <f t="shared" si="16"/>
        <v>17</v>
      </c>
      <c r="HJ60" s="239" t="str">
        <f t="shared" si="844"/>
        <v>Uruguay</v>
      </c>
      <c r="HK60" s="240">
        <f t="shared" si="74"/>
        <v>2</v>
      </c>
      <c r="HL60" s="239" t="str">
        <f t="shared" si="845"/>
        <v>Spain</v>
      </c>
      <c r="HM60" s="275"/>
      <c r="HN60" s="275"/>
      <c r="HO60" s="545"/>
      <c r="HP60" s="240" t="str">
        <f t="shared" si="846"/>
        <v/>
      </c>
      <c r="HQ60" s="240" t="str">
        <f>IF((HP60&lt;&gt;""),IF(OR($F60&lt;&gt;$G60,PrSettings!$M$4="●"),(($F60-$G60)=(HM60-HN60))*1,0),"")</f>
        <v/>
      </c>
      <c r="HR60" s="240" t="str">
        <f t="shared" si="847"/>
        <v/>
      </c>
      <c r="HS60" s="240" t="str">
        <f>IF(HP60&lt;&gt;"",IF(ABS($F60-$G60)&gt;=PrSettings!$M$7,(ABS($F60-$G60-HM60+HN60)&lt;=1)*1,IF(AND(HP60,$F60=$G60,$F60&gt;=PrSettings!$M$6),(ABS(HM60-$F60)&lt;=1)*1,IF(AND(HP60,$F60+$G60&gt;=PrSettings!$M$8),(ABS(HM60-$F60)+ABS(HN60-$G60)&lt;=1)*1,""))),"")</f>
        <v/>
      </c>
      <c r="HT60" s="546"/>
      <c r="HV60" s="238">
        <f t="shared" si="17"/>
        <v>17</v>
      </c>
      <c r="HW60" s="239" t="str">
        <f t="shared" si="848"/>
        <v>Uruguay</v>
      </c>
      <c r="HX60" s="240">
        <f t="shared" si="77"/>
        <v>2</v>
      </c>
      <c r="HY60" s="239" t="str">
        <f t="shared" si="849"/>
        <v>Spain</v>
      </c>
      <c r="HZ60" s="275"/>
      <c r="IA60" s="275"/>
      <c r="IB60" s="545"/>
      <c r="IC60" s="240" t="str">
        <f t="shared" si="850"/>
        <v/>
      </c>
      <c r="ID60" s="240" t="str">
        <f>IF((IC60&lt;&gt;""),IF(OR($F60&lt;&gt;$G60,PrSettings!$M$4="●"),(($F60-$G60)=(HZ60-IA60))*1,0),"")</f>
        <v/>
      </c>
      <c r="IE60" s="240" t="str">
        <f t="shared" si="851"/>
        <v/>
      </c>
      <c r="IF60" s="240" t="str">
        <f>IF(IC60&lt;&gt;"",IF(ABS($F60-$G60)&gt;=PrSettings!$M$7,(ABS($F60-$G60-HZ60+IA60)&lt;=1)*1,IF(AND(IC60,$F60=$G60,$F60&gt;=PrSettings!$M$6),(ABS(HZ60-$F60)&lt;=1)*1,IF(AND(IC60,$F60+$G60&gt;=PrSettings!$M$8),(ABS(HZ60-$F60)+ABS(IA60-$G60)&lt;=1)*1,""))),"")</f>
        <v/>
      </c>
      <c r="IG60" s="546"/>
      <c r="II60" s="238">
        <f t="shared" si="18"/>
        <v>17</v>
      </c>
      <c r="IJ60" s="239" t="str">
        <f t="shared" si="852"/>
        <v>Uruguay</v>
      </c>
      <c r="IK60" s="240">
        <f t="shared" si="80"/>
        <v>2</v>
      </c>
      <c r="IL60" s="239" t="str">
        <f t="shared" si="853"/>
        <v>Spain</v>
      </c>
      <c r="IM60" s="275"/>
      <c r="IN60" s="275"/>
      <c r="IO60" s="545"/>
      <c r="IP60" s="240" t="str">
        <f t="shared" si="854"/>
        <v/>
      </c>
      <c r="IQ60" s="240" t="str">
        <f>IF((IP60&lt;&gt;""),IF(OR($F60&lt;&gt;$G60,PrSettings!$M$4="●"),(($F60-$G60)=(IM60-IN60))*1,0),"")</f>
        <v/>
      </c>
      <c r="IR60" s="240" t="str">
        <f t="shared" si="855"/>
        <v/>
      </c>
      <c r="IS60" s="240" t="str">
        <f>IF(IP60&lt;&gt;"",IF(ABS($F60-$G60)&gt;=PrSettings!$M$7,(ABS($F60-$G60-IM60+IN60)&lt;=1)*1,IF(AND(IP60,$F60=$G60,$F60&gt;=PrSettings!$M$6),(ABS(IM60-$F60)&lt;=1)*1,IF(AND(IP60,$F60+$G60&gt;=PrSettings!$M$8),(ABS(IM60-$F60)+ABS(IN60-$G60)&lt;=1)*1,""))),"")</f>
        <v/>
      </c>
      <c r="IT60" s="546"/>
      <c r="IV60" s="238">
        <f t="shared" si="19"/>
        <v>17</v>
      </c>
      <c r="IW60" s="239" t="str">
        <f t="shared" si="856"/>
        <v>Uruguay</v>
      </c>
      <c r="IX60" s="240">
        <f t="shared" si="83"/>
        <v>2</v>
      </c>
      <c r="IY60" s="239" t="str">
        <f t="shared" si="857"/>
        <v>Spain</v>
      </c>
      <c r="IZ60" s="275"/>
      <c r="JA60" s="275"/>
      <c r="JB60" s="545"/>
      <c r="JC60" s="240" t="str">
        <f t="shared" si="858"/>
        <v/>
      </c>
      <c r="JD60" s="240" t="str">
        <f>IF((JC60&lt;&gt;""),IF(OR($F60&lt;&gt;$G60,PrSettings!$M$4="●"),(($F60-$G60)=(IZ60-JA60))*1,0),"")</f>
        <v/>
      </c>
      <c r="JE60" s="240" t="str">
        <f t="shared" si="859"/>
        <v/>
      </c>
      <c r="JF60" s="240" t="str">
        <f>IF(JC60&lt;&gt;"",IF(ABS($F60-$G60)&gt;=PrSettings!$M$7,(ABS($F60-$G60-IZ60+JA60)&lt;=1)*1,IF(AND(JC60,$F60=$G60,$F60&gt;=PrSettings!$M$6),(ABS(IZ60-$F60)&lt;=1)*1,IF(AND(JC60,$F60+$G60&gt;=PrSettings!$M$8),(ABS(IZ60-$F60)+ABS(JA60-$G60)&lt;=1)*1,""))),"")</f>
        <v/>
      </c>
      <c r="JG60" s="546"/>
      <c r="JI60" s="238">
        <f t="shared" si="20"/>
        <v>17</v>
      </c>
      <c r="JJ60" s="239" t="str">
        <f t="shared" si="860"/>
        <v>Uruguay</v>
      </c>
      <c r="JK60" s="240">
        <f t="shared" si="86"/>
        <v>2</v>
      </c>
      <c r="JL60" s="239" t="str">
        <f t="shared" si="861"/>
        <v>Spain</v>
      </c>
      <c r="JM60" s="275"/>
      <c r="JN60" s="275"/>
      <c r="JO60" s="545"/>
      <c r="JP60" s="240" t="str">
        <f t="shared" si="862"/>
        <v/>
      </c>
      <c r="JQ60" s="240" t="str">
        <f>IF((JP60&lt;&gt;""),IF(OR($F60&lt;&gt;$G60,PrSettings!$M$4="●"),(($F60-$G60)=(JM60-JN60))*1,0),"")</f>
        <v/>
      </c>
      <c r="JR60" s="240" t="str">
        <f t="shared" si="863"/>
        <v/>
      </c>
      <c r="JS60" s="240" t="str">
        <f>IF(JP60&lt;&gt;"",IF(ABS($F60-$G60)&gt;=PrSettings!$M$7,(ABS($F60-$G60-JM60+JN60)&lt;=1)*1,IF(AND(JP60,$F60=$G60,$F60&gt;=PrSettings!$M$6),(ABS(JM60-$F60)&lt;=1)*1,IF(AND(JP60,$F60+$G60&gt;=PrSettings!$M$8),(ABS(JM60-$F60)+ABS(JN60-$G60)&lt;=1)*1,""))),"")</f>
        <v/>
      </c>
      <c r="JT60" s="546"/>
      <c r="JV60" s="238">
        <f t="shared" si="21"/>
        <v>17</v>
      </c>
      <c r="JW60" s="239" t="str">
        <f t="shared" si="864"/>
        <v>Uruguay</v>
      </c>
      <c r="JX60" s="240">
        <f t="shared" si="89"/>
        <v>2</v>
      </c>
      <c r="JY60" s="239" t="str">
        <f t="shared" si="865"/>
        <v>Spain</v>
      </c>
      <c r="JZ60" s="275"/>
      <c r="KA60" s="275"/>
      <c r="KB60" s="545"/>
      <c r="KC60" s="240" t="str">
        <f t="shared" si="866"/>
        <v/>
      </c>
      <c r="KD60" s="240" t="str">
        <f>IF((KC60&lt;&gt;""),IF(OR($F60&lt;&gt;$G60,PrSettings!$M$4="●"),(($F60-$G60)=(JZ60-KA60))*1,0),"")</f>
        <v/>
      </c>
      <c r="KE60" s="240" t="str">
        <f t="shared" si="867"/>
        <v/>
      </c>
      <c r="KF60" s="240" t="str">
        <f>IF(KC60&lt;&gt;"",IF(ABS($F60-$G60)&gt;=PrSettings!$M$7,(ABS($F60-$G60-JZ60+KA60)&lt;=1)*1,IF(AND(KC60,$F60=$G60,$F60&gt;=PrSettings!$M$6),(ABS(JZ60-$F60)&lt;=1)*1,IF(AND(KC60,$F60+$G60&gt;=PrSettings!$M$8),(ABS(JZ60-$F60)+ABS(KA60-$G60)&lt;=1)*1,""))),"")</f>
        <v/>
      </c>
      <c r="KG60" s="546"/>
      <c r="KI60" s="238">
        <f t="shared" si="22"/>
        <v>17</v>
      </c>
      <c r="KJ60" s="239" t="str">
        <f t="shared" si="868"/>
        <v>Uruguay</v>
      </c>
      <c r="KK60" s="240">
        <f t="shared" si="92"/>
        <v>2</v>
      </c>
      <c r="KL60" s="239" t="str">
        <f t="shared" si="869"/>
        <v>Spain</v>
      </c>
      <c r="KM60" s="275"/>
      <c r="KN60" s="275"/>
      <c r="KO60" s="545"/>
      <c r="KP60" s="240" t="str">
        <f t="shared" si="870"/>
        <v/>
      </c>
      <c r="KQ60" s="240" t="str">
        <f>IF((KP60&lt;&gt;""),IF(OR($F60&lt;&gt;$G60,PrSettings!$M$4="●"),(($F60-$G60)=(KM60-KN60))*1,0),"")</f>
        <v/>
      </c>
      <c r="KR60" s="240" t="str">
        <f t="shared" si="871"/>
        <v/>
      </c>
      <c r="KS60" s="240" t="str">
        <f>IF(KP60&lt;&gt;"",IF(ABS($F60-$G60)&gt;=PrSettings!$M$7,(ABS($F60-$G60-KM60+KN60)&lt;=1)*1,IF(AND(KP60,$F60=$G60,$F60&gt;=PrSettings!$M$6),(ABS(KM60-$F60)&lt;=1)*1,IF(AND(KP60,$F60+$G60&gt;=PrSettings!$M$8),(ABS(KM60-$F60)+ABS(KN60-$G60)&lt;=1)*1,""))),"")</f>
        <v/>
      </c>
      <c r="KT60" s="546"/>
      <c r="KV60" s="238">
        <f t="shared" si="23"/>
        <v>17</v>
      </c>
      <c r="KW60" s="239" t="str">
        <f t="shared" si="872"/>
        <v>Uruguay</v>
      </c>
      <c r="KX60" s="240">
        <f t="shared" si="95"/>
        <v>2</v>
      </c>
      <c r="KY60" s="239" t="str">
        <f t="shared" si="873"/>
        <v>Spain</v>
      </c>
      <c r="KZ60" s="275"/>
      <c r="LA60" s="275"/>
      <c r="LB60" s="545"/>
      <c r="LC60" s="240" t="str">
        <f t="shared" si="874"/>
        <v/>
      </c>
      <c r="LD60" s="240" t="str">
        <f>IF((LC60&lt;&gt;""),IF(OR($F60&lt;&gt;$G60,PrSettings!$M$4="●"),(($F60-$G60)=(KZ60-LA60))*1,0),"")</f>
        <v/>
      </c>
      <c r="LE60" s="240" t="str">
        <f t="shared" si="875"/>
        <v/>
      </c>
      <c r="LF60" s="240" t="str">
        <f>IF(LC60&lt;&gt;"",IF(ABS($F60-$G60)&gt;=PrSettings!$M$7,(ABS($F60-$G60-KZ60+LA60)&lt;=1)*1,IF(AND(LC60,$F60=$G60,$F60&gt;=PrSettings!$M$6),(ABS(KZ60-$F60)&lt;=1)*1,IF(AND(LC60,$F60+$G60&gt;=PrSettings!$M$8),(ABS(KZ60-$F60)+ABS(LA60-$G60)&lt;=1)*1,""))),"")</f>
        <v/>
      </c>
      <c r="LG60" s="546"/>
      <c r="LI60" s="238">
        <f t="shared" si="24"/>
        <v>17</v>
      </c>
      <c r="LJ60" s="239" t="str">
        <f t="shared" si="876"/>
        <v>Uruguay</v>
      </c>
      <c r="LK60" s="240">
        <f t="shared" si="98"/>
        <v>2</v>
      </c>
      <c r="LL60" s="239" t="str">
        <f t="shared" si="877"/>
        <v>Spain</v>
      </c>
      <c r="LM60" s="275"/>
      <c r="LN60" s="275"/>
      <c r="LO60" s="545"/>
      <c r="LP60" s="240" t="str">
        <f t="shared" si="878"/>
        <v/>
      </c>
      <c r="LQ60" s="240" t="str">
        <f>IF((LP60&lt;&gt;""),IF(OR($F60&lt;&gt;$G60,PrSettings!$M$4="●"),(($F60-$G60)=(LM60-LN60))*1,0),"")</f>
        <v/>
      </c>
      <c r="LR60" s="240" t="str">
        <f t="shared" si="879"/>
        <v/>
      </c>
      <c r="LS60" s="240" t="str">
        <f>IF(LP60&lt;&gt;"",IF(ABS($F60-$G60)&gt;=PrSettings!$M$7,(ABS($F60-$G60-LM60+LN60)&lt;=1)*1,IF(AND(LP60,$F60=$G60,$F60&gt;=PrSettings!$M$6),(ABS(LM60-$F60)&lt;=1)*1,IF(AND(LP60,$F60+$G60&gt;=PrSettings!$M$8),(ABS(LM60-$F60)+ABS(LN60-$G60)&lt;=1)*1,""))),"")</f>
        <v/>
      </c>
      <c r="LT60" s="546"/>
      <c r="LV60" s="238">
        <f t="shared" si="25"/>
        <v>17</v>
      </c>
      <c r="LW60" s="239" t="str">
        <f t="shared" si="880"/>
        <v>Uruguay</v>
      </c>
      <c r="LX60" s="240">
        <f t="shared" si="101"/>
        <v>2</v>
      </c>
      <c r="LY60" s="239" t="str">
        <f t="shared" si="881"/>
        <v>Spain</v>
      </c>
      <c r="LZ60" s="275"/>
      <c r="MA60" s="275"/>
      <c r="MB60" s="545"/>
      <c r="MC60" s="240" t="str">
        <f t="shared" si="882"/>
        <v/>
      </c>
      <c r="MD60" s="240" t="str">
        <f>IF((MC60&lt;&gt;""),IF(OR($F60&lt;&gt;$G60,PrSettings!$M$4="●"),(($F60-$G60)=(LZ60-MA60))*1,0),"")</f>
        <v/>
      </c>
      <c r="ME60" s="240" t="str">
        <f t="shared" si="883"/>
        <v/>
      </c>
      <c r="MF60" s="240" t="str">
        <f>IF(MC60&lt;&gt;"",IF(ABS($F60-$G60)&gt;=PrSettings!$M$7,(ABS($F60-$G60-LZ60+MA60)&lt;=1)*1,IF(AND(MC60,$F60=$G60,$F60&gt;=PrSettings!$M$6),(ABS(LZ60-$F60)&lt;=1)*1,IF(AND(MC60,$F60+$G60&gt;=PrSettings!$M$8),(ABS(LZ60-$F60)+ABS(MA60-$G60)&lt;=1)*1,""))),"")</f>
        <v/>
      </c>
      <c r="MG60" s="546"/>
    </row>
    <row r="61" spans="2:345" ht="24" customHeight="1" x14ac:dyDescent="0.25">
      <c r="B61" s="247" t="str">
        <f>Language!$E$130&amp;" I"</f>
        <v>Group I</v>
      </c>
      <c r="C61" s="248"/>
      <c r="D61" s="253"/>
      <c r="E61" s="250"/>
      <c r="F61" s="254"/>
      <c r="G61" s="255"/>
      <c r="I61" s="247" t="str">
        <f t="shared" si="0"/>
        <v>Group I</v>
      </c>
      <c r="J61" s="249"/>
      <c r="K61" s="253"/>
      <c r="L61" s="250"/>
      <c r="M61" s="279"/>
      <c r="N61" s="280"/>
      <c r="O61" s="251"/>
      <c r="P61" s="263"/>
      <c r="Q61" s="263"/>
      <c r="R61" s="250"/>
      <c r="S61" s="250"/>
      <c r="T61" s="264"/>
      <c r="V61" s="247" t="str">
        <f t="shared" si="1"/>
        <v>Group I</v>
      </c>
      <c r="W61" s="249"/>
      <c r="X61" s="253"/>
      <c r="Y61" s="250"/>
      <c r="Z61" s="279"/>
      <c r="AA61" s="280"/>
      <c r="AB61" s="251"/>
      <c r="AC61" s="263"/>
      <c r="AD61" s="263"/>
      <c r="AE61" s="250"/>
      <c r="AF61" s="250"/>
      <c r="AG61" s="264"/>
      <c r="AI61" s="247" t="str">
        <f t="shared" si="2"/>
        <v>Group I</v>
      </c>
      <c r="AJ61" s="249"/>
      <c r="AK61" s="253"/>
      <c r="AL61" s="250"/>
      <c r="AM61" s="279"/>
      <c r="AN61" s="280"/>
      <c r="AO61" s="251"/>
      <c r="AP61" s="263"/>
      <c r="AQ61" s="263"/>
      <c r="AR61" s="250"/>
      <c r="AS61" s="250"/>
      <c r="AT61" s="264"/>
      <c r="AV61" s="247" t="str">
        <f t="shared" si="3"/>
        <v>Group I</v>
      </c>
      <c r="AW61" s="249"/>
      <c r="AX61" s="253"/>
      <c r="AY61" s="250"/>
      <c r="AZ61" s="279"/>
      <c r="BA61" s="280"/>
      <c r="BB61" s="251"/>
      <c r="BC61" s="263"/>
      <c r="BD61" s="263"/>
      <c r="BE61" s="250"/>
      <c r="BF61" s="250"/>
      <c r="BG61" s="264"/>
      <c r="BI61" s="247" t="str">
        <f t="shared" si="4"/>
        <v>Group I</v>
      </c>
      <c r="BJ61" s="249"/>
      <c r="BK61" s="253"/>
      <c r="BL61" s="250"/>
      <c r="BM61" s="279"/>
      <c r="BN61" s="280"/>
      <c r="BO61" s="251"/>
      <c r="BP61" s="263"/>
      <c r="BQ61" s="263"/>
      <c r="BR61" s="250"/>
      <c r="BS61" s="250"/>
      <c r="BT61" s="264"/>
      <c r="BV61" s="247" t="str">
        <f t="shared" si="5"/>
        <v>Group I</v>
      </c>
      <c r="BW61" s="249"/>
      <c r="BX61" s="253"/>
      <c r="BY61" s="250"/>
      <c r="BZ61" s="279"/>
      <c r="CA61" s="280"/>
      <c r="CB61" s="251"/>
      <c r="CC61" s="263"/>
      <c r="CD61" s="263"/>
      <c r="CE61" s="250"/>
      <c r="CF61" s="250"/>
      <c r="CG61" s="264"/>
      <c r="CI61" s="247" t="str">
        <f t="shared" si="6"/>
        <v>Group I</v>
      </c>
      <c r="CJ61" s="249"/>
      <c r="CK61" s="253"/>
      <c r="CL61" s="250"/>
      <c r="CM61" s="279"/>
      <c r="CN61" s="280"/>
      <c r="CO61" s="251"/>
      <c r="CP61" s="263"/>
      <c r="CQ61" s="263"/>
      <c r="CR61" s="250"/>
      <c r="CS61" s="250"/>
      <c r="CT61" s="264"/>
      <c r="CV61" s="247" t="str">
        <f t="shared" si="7"/>
        <v>Group I</v>
      </c>
      <c r="CW61" s="249"/>
      <c r="CX61" s="253"/>
      <c r="CY61" s="250"/>
      <c r="CZ61" s="279"/>
      <c r="DA61" s="280"/>
      <c r="DB61" s="251"/>
      <c r="DC61" s="263"/>
      <c r="DD61" s="263"/>
      <c r="DE61" s="250"/>
      <c r="DF61" s="250"/>
      <c r="DG61" s="264"/>
      <c r="DI61" s="247" t="str">
        <f t="shared" si="8"/>
        <v>Group I</v>
      </c>
      <c r="DJ61" s="249"/>
      <c r="DK61" s="253"/>
      <c r="DL61" s="250"/>
      <c r="DM61" s="279"/>
      <c r="DN61" s="280"/>
      <c r="DO61" s="251"/>
      <c r="DP61" s="263"/>
      <c r="DQ61" s="263"/>
      <c r="DR61" s="250"/>
      <c r="DS61" s="250"/>
      <c r="DT61" s="264"/>
      <c r="DV61" s="247" t="str">
        <f t="shared" si="9"/>
        <v>Group I</v>
      </c>
      <c r="DW61" s="249"/>
      <c r="DX61" s="253"/>
      <c r="DY61" s="250"/>
      <c r="DZ61" s="279"/>
      <c r="EA61" s="280"/>
      <c r="EB61" s="251"/>
      <c r="EC61" s="263"/>
      <c r="ED61" s="263"/>
      <c r="EE61" s="250"/>
      <c r="EF61" s="250"/>
      <c r="EG61" s="264"/>
      <c r="EI61" s="247" t="str">
        <f t="shared" si="10"/>
        <v>Group I</v>
      </c>
      <c r="EJ61" s="249"/>
      <c r="EK61" s="253"/>
      <c r="EL61" s="250"/>
      <c r="EM61" s="279"/>
      <c r="EN61" s="280"/>
      <c r="EO61" s="251"/>
      <c r="EP61" s="263"/>
      <c r="EQ61" s="263"/>
      <c r="ER61" s="250"/>
      <c r="ES61" s="250"/>
      <c r="ET61" s="264"/>
      <c r="EV61" s="247" t="str">
        <f t="shared" si="11"/>
        <v>Group I</v>
      </c>
      <c r="EW61" s="249"/>
      <c r="EX61" s="253"/>
      <c r="EY61" s="250"/>
      <c r="EZ61" s="279"/>
      <c r="FA61" s="280"/>
      <c r="FB61" s="251"/>
      <c r="FC61" s="263"/>
      <c r="FD61" s="263"/>
      <c r="FE61" s="250"/>
      <c r="FF61" s="250"/>
      <c r="FG61" s="264"/>
      <c r="FI61" s="247" t="str">
        <f t="shared" si="12"/>
        <v>Group I</v>
      </c>
      <c r="FJ61" s="249"/>
      <c r="FK61" s="253"/>
      <c r="FL61" s="250"/>
      <c r="FM61" s="279"/>
      <c r="FN61" s="280"/>
      <c r="FO61" s="251"/>
      <c r="FP61" s="263"/>
      <c r="FQ61" s="263"/>
      <c r="FR61" s="250"/>
      <c r="FS61" s="250"/>
      <c r="FT61" s="264"/>
      <c r="FV61" s="247" t="str">
        <f t="shared" si="13"/>
        <v>Group I</v>
      </c>
      <c r="FW61" s="249"/>
      <c r="FX61" s="253"/>
      <c r="FY61" s="250"/>
      <c r="FZ61" s="279"/>
      <c r="GA61" s="280"/>
      <c r="GB61" s="251"/>
      <c r="GC61" s="263"/>
      <c r="GD61" s="263"/>
      <c r="GE61" s="250"/>
      <c r="GF61" s="250"/>
      <c r="GG61" s="264"/>
      <c r="GI61" s="247" t="str">
        <f t="shared" si="14"/>
        <v>Group I</v>
      </c>
      <c r="GJ61" s="249"/>
      <c r="GK61" s="253"/>
      <c r="GL61" s="250"/>
      <c r="GM61" s="279"/>
      <c r="GN61" s="280"/>
      <c r="GO61" s="251"/>
      <c r="GP61" s="263"/>
      <c r="GQ61" s="263"/>
      <c r="GR61" s="250"/>
      <c r="GS61" s="250"/>
      <c r="GT61" s="264"/>
      <c r="GV61" s="247" t="str">
        <f t="shared" si="15"/>
        <v>Group I</v>
      </c>
      <c r="GW61" s="249"/>
      <c r="GX61" s="253"/>
      <c r="GY61" s="250"/>
      <c r="GZ61" s="279"/>
      <c r="HA61" s="280"/>
      <c r="HB61" s="251"/>
      <c r="HC61" s="263"/>
      <c r="HD61" s="263"/>
      <c r="HE61" s="250"/>
      <c r="HF61" s="250"/>
      <c r="HG61" s="264"/>
      <c r="HI61" s="247" t="str">
        <f t="shared" si="16"/>
        <v>Group I</v>
      </c>
      <c r="HJ61" s="249"/>
      <c r="HK61" s="253"/>
      <c r="HL61" s="250"/>
      <c r="HM61" s="279"/>
      <c r="HN61" s="280"/>
      <c r="HO61" s="251"/>
      <c r="HP61" s="263"/>
      <c r="HQ61" s="263"/>
      <c r="HR61" s="250"/>
      <c r="HS61" s="250"/>
      <c r="HT61" s="264"/>
      <c r="HV61" s="247" t="str">
        <f t="shared" si="17"/>
        <v>Group I</v>
      </c>
      <c r="HW61" s="249"/>
      <c r="HX61" s="253"/>
      <c r="HY61" s="250"/>
      <c r="HZ61" s="279"/>
      <c r="IA61" s="280"/>
      <c r="IB61" s="251"/>
      <c r="IC61" s="263"/>
      <c r="ID61" s="263"/>
      <c r="IE61" s="250"/>
      <c r="IF61" s="250"/>
      <c r="IG61" s="264"/>
      <c r="II61" s="247" t="str">
        <f t="shared" si="18"/>
        <v>Group I</v>
      </c>
      <c r="IJ61" s="249"/>
      <c r="IK61" s="253"/>
      <c r="IL61" s="250"/>
      <c r="IM61" s="279"/>
      <c r="IN61" s="280"/>
      <c r="IO61" s="251"/>
      <c r="IP61" s="263"/>
      <c r="IQ61" s="263"/>
      <c r="IR61" s="250"/>
      <c r="IS61" s="250"/>
      <c r="IT61" s="264"/>
      <c r="IV61" s="247" t="str">
        <f t="shared" si="19"/>
        <v>Group I</v>
      </c>
      <c r="IW61" s="249"/>
      <c r="IX61" s="253"/>
      <c r="IY61" s="250"/>
      <c r="IZ61" s="279"/>
      <c r="JA61" s="280"/>
      <c r="JB61" s="251"/>
      <c r="JC61" s="263"/>
      <c r="JD61" s="263"/>
      <c r="JE61" s="250"/>
      <c r="JF61" s="250"/>
      <c r="JG61" s="264"/>
      <c r="JI61" s="247" t="str">
        <f t="shared" si="20"/>
        <v>Group I</v>
      </c>
      <c r="JJ61" s="249"/>
      <c r="JK61" s="253"/>
      <c r="JL61" s="250"/>
      <c r="JM61" s="279"/>
      <c r="JN61" s="280"/>
      <c r="JO61" s="251"/>
      <c r="JP61" s="263"/>
      <c r="JQ61" s="263"/>
      <c r="JR61" s="250"/>
      <c r="JS61" s="250"/>
      <c r="JT61" s="264"/>
      <c r="JV61" s="247" t="str">
        <f t="shared" si="21"/>
        <v>Group I</v>
      </c>
      <c r="JW61" s="249"/>
      <c r="JX61" s="253"/>
      <c r="JY61" s="250"/>
      <c r="JZ61" s="279"/>
      <c r="KA61" s="280"/>
      <c r="KB61" s="251"/>
      <c r="KC61" s="263"/>
      <c r="KD61" s="263"/>
      <c r="KE61" s="250"/>
      <c r="KF61" s="250"/>
      <c r="KG61" s="264"/>
      <c r="KI61" s="247" t="str">
        <f t="shared" si="22"/>
        <v>Group I</v>
      </c>
      <c r="KJ61" s="249"/>
      <c r="KK61" s="253"/>
      <c r="KL61" s="250"/>
      <c r="KM61" s="279"/>
      <c r="KN61" s="280"/>
      <c r="KO61" s="251"/>
      <c r="KP61" s="263"/>
      <c r="KQ61" s="263"/>
      <c r="KR61" s="250"/>
      <c r="KS61" s="250"/>
      <c r="KT61" s="264"/>
      <c r="KV61" s="247" t="str">
        <f t="shared" si="23"/>
        <v>Group I</v>
      </c>
      <c r="KW61" s="249"/>
      <c r="KX61" s="253"/>
      <c r="KY61" s="250"/>
      <c r="KZ61" s="279"/>
      <c r="LA61" s="280"/>
      <c r="LB61" s="251"/>
      <c r="LC61" s="263"/>
      <c r="LD61" s="263"/>
      <c r="LE61" s="250"/>
      <c r="LF61" s="250"/>
      <c r="LG61" s="264"/>
      <c r="LI61" s="247" t="str">
        <f t="shared" si="24"/>
        <v>Group I</v>
      </c>
      <c r="LJ61" s="249"/>
      <c r="LK61" s="253"/>
      <c r="LL61" s="250"/>
      <c r="LM61" s="279"/>
      <c r="LN61" s="280"/>
      <c r="LO61" s="251"/>
      <c r="LP61" s="263"/>
      <c r="LQ61" s="263"/>
      <c r="LR61" s="250"/>
      <c r="LS61" s="250"/>
      <c r="LT61" s="264"/>
      <c r="LV61" s="247" t="str">
        <f t="shared" si="25"/>
        <v>Group I</v>
      </c>
      <c r="LW61" s="249"/>
      <c r="LX61" s="253"/>
      <c r="LY61" s="250"/>
      <c r="LZ61" s="279"/>
      <c r="MA61" s="280"/>
      <c r="MB61" s="251"/>
      <c r="MC61" s="263"/>
      <c r="MD61" s="263"/>
      <c r="ME61" s="250"/>
      <c r="MF61" s="250"/>
      <c r="MG61" s="264"/>
    </row>
    <row r="62" spans="2:345" x14ac:dyDescent="0.25">
      <c r="B62" s="238">
        <f>INDEX(Groups!$C$7:$C$65,MATCH(C62,Groups!$D$7:$D$65,0))</f>
        <v>1</v>
      </c>
      <c r="C62" s="239" t="str">
        <f>CalcI!$P$22</f>
        <v>France</v>
      </c>
      <c r="D62" s="240">
        <f>INDEX(Groups!$C$7:$C$65,MATCH(E62,Groups!$D$7:$D$65,0))</f>
        <v>14</v>
      </c>
      <c r="E62" s="239" t="str">
        <f>CalcI!$Q$22</f>
        <v>Senegal</v>
      </c>
      <c r="F62" s="241" t="str">
        <f>CalcI!$R$22</f>
        <v/>
      </c>
      <c r="G62" s="242" t="str">
        <f>CalcI!$S$22</f>
        <v/>
      </c>
      <c r="I62" s="238">
        <f t="shared" si="0"/>
        <v>1</v>
      </c>
      <c r="J62" s="239" t="str">
        <f t="shared" ref="J62:J67" si="884">$C62</f>
        <v>France</v>
      </c>
      <c r="K62" s="240">
        <f t="shared" si="26"/>
        <v>14</v>
      </c>
      <c r="L62" s="239" t="str">
        <f t="shared" ref="L62:L67" si="885">$E62</f>
        <v>Senegal</v>
      </c>
      <c r="M62" s="275"/>
      <c r="N62" s="275"/>
      <c r="O62" s="270"/>
      <c r="P62" s="240" t="str">
        <f t="shared" ref="P62:P67" si="886">IF(($F62&lt;&gt;"")*($G62&lt;&gt;"")*(M62&lt;&gt;"")*(N62&lt;&gt;""),($F62&gt;$G62)*(M62&gt;N62)+($F62=$G62)*(M62=N62)+($F62&lt;$G62)*(M62&lt;N62),"")</f>
        <v/>
      </c>
      <c r="Q62" s="240" t="str">
        <f>IF((P62&lt;&gt;""),IF(OR($F62&lt;&gt;$G62,PrSettings!$M$4="●"),(($F62-$G62)=(M62-N62))*1,0),"")</f>
        <v/>
      </c>
      <c r="R62" s="240" t="str">
        <f t="shared" ref="R62:R67" si="887">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8">$C62</f>
        <v>France</v>
      </c>
      <c r="X62" s="240">
        <f t="shared" si="29"/>
        <v>14</v>
      </c>
      <c r="Y62" s="239" t="str">
        <f t="shared" ref="Y62:Y67" si="889">$E62</f>
        <v>Senegal</v>
      </c>
      <c r="Z62" s="275"/>
      <c r="AA62" s="275"/>
      <c r="AB62" s="270"/>
      <c r="AC62" s="240" t="str">
        <f t="shared" ref="AC62:AC67" si="890">IF(($F62&lt;&gt;"")*($G62&lt;&gt;"")*(Z62&lt;&gt;"")*(AA62&lt;&gt;""),($F62&gt;$G62)*(Z62&gt;AA62)+($F62=$G62)*(Z62=AA62)+($F62&lt;$G62)*(Z62&lt;AA62),"")</f>
        <v/>
      </c>
      <c r="AD62" s="240" t="str">
        <f>IF((AC62&lt;&gt;""),IF(OR($F62&lt;&gt;$G62,PrSettings!$M$4="●"),(($F62-$G62)=(Z62-AA62))*1,0),"")</f>
        <v/>
      </c>
      <c r="AE62" s="240" t="str">
        <f t="shared" ref="AE62:AE67" si="891">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2">$C62</f>
        <v>France</v>
      </c>
      <c r="AK62" s="240">
        <f t="shared" si="32"/>
        <v>14</v>
      </c>
      <c r="AL62" s="239" t="str">
        <f t="shared" ref="AL62:AL67" si="893">$E62</f>
        <v>Senegal</v>
      </c>
      <c r="AM62" s="275"/>
      <c r="AN62" s="275"/>
      <c r="AO62" s="270"/>
      <c r="AP62" s="240" t="str">
        <f t="shared" ref="AP62:AP67" si="894">IF(($F62&lt;&gt;"")*($G62&lt;&gt;"")*(AM62&lt;&gt;"")*(AN62&lt;&gt;""),($F62&gt;$G62)*(AM62&gt;AN62)+($F62=$G62)*(AM62=AN62)+($F62&lt;$G62)*(AM62&lt;AN62),"")</f>
        <v/>
      </c>
      <c r="AQ62" s="240" t="str">
        <f>IF((AP62&lt;&gt;""),IF(OR($F62&lt;&gt;$G62,PrSettings!$M$4="●"),(($F62-$G62)=(AM62-AN62))*1,0),"")</f>
        <v/>
      </c>
      <c r="AR62" s="240" t="str">
        <f t="shared" ref="AR62:AR67" si="895">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6">$C62</f>
        <v>France</v>
      </c>
      <c r="AX62" s="240">
        <f t="shared" si="35"/>
        <v>14</v>
      </c>
      <c r="AY62" s="239" t="str">
        <f t="shared" ref="AY62:AY67" si="897">$E62</f>
        <v>Senegal</v>
      </c>
      <c r="AZ62" s="275"/>
      <c r="BA62" s="275"/>
      <c r="BB62" s="270"/>
      <c r="BC62" s="240" t="str">
        <f t="shared" ref="BC62:BC67" si="898">IF(($F62&lt;&gt;"")*($G62&lt;&gt;"")*(AZ62&lt;&gt;"")*(BA62&lt;&gt;""),($F62&gt;$G62)*(AZ62&gt;BA62)+($F62=$G62)*(AZ62=BA62)+($F62&lt;$G62)*(AZ62&lt;BA62),"")</f>
        <v/>
      </c>
      <c r="BD62" s="240" t="str">
        <f>IF((BC62&lt;&gt;""),IF(OR($F62&lt;&gt;$G62,PrSettings!$M$4="●"),(($F62-$G62)=(AZ62-BA62))*1,0),"")</f>
        <v/>
      </c>
      <c r="BE62" s="240" t="str">
        <f t="shared" ref="BE62:BE67" si="899">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0">$C62</f>
        <v>France</v>
      </c>
      <c r="BK62" s="240">
        <f t="shared" si="38"/>
        <v>14</v>
      </c>
      <c r="BL62" s="239" t="str">
        <f t="shared" ref="BL62:BL67" si="901">$E62</f>
        <v>Senegal</v>
      </c>
      <c r="BM62" s="275"/>
      <c r="BN62" s="275"/>
      <c r="BO62" s="270"/>
      <c r="BP62" s="240" t="str">
        <f t="shared" ref="BP62:BP67" si="902">IF(($F62&lt;&gt;"")*($G62&lt;&gt;"")*(BM62&lt;&gt;"")*(BN62&lt;&gt;""),($F62&gt;$G62)*(BM62&gt;BN62)+($F62=$G62)*(BM62=BN62)+($F62&lt;$G62)*(BM62&lt;BN62),"")</f>
        <v/>
      </c>
      <c r="BQ62" s="240" t="str">
        <f>IF((BP62&lt;&gt;""),IF(OR($F62&lt;&gt;$G62,PrSettings!$M$4="●"),(($F62-$G62)=(BM62-BN62))*1,0),"")</f>
        <v/>
      </c>
      <c r="BR62" s="240" t="str">
        <f t="shared" ref="BR62:BR67" si="903">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4">$C62</f>
        <v>France</v>
      </c>
      <c r="BX62" s="240">
        <f t="shared" si="41"/>
        <v>14</v>
      </c>
      <c r="BY62" s="239" t="str">
        <f t="shared" ref="BY62:BY67" si="905">$E62</f>
        <v>Senegal</v>
      </c>
      <c r="BZ62" s="275"/>
      <c r="CA62" s="275"/>
      <c r="CB62" s="270"/>
      <c r="CC62" s="240" t="str">
        <f t="shared" ref="CC62:CC67" si="906">IF(($F62&lt;&gt;"")*($G62&lt;&gt;"")*(BZ62&lt;&gt;"")*(CA62&lt;&gt;""),($F62&gt;$G62)*(BZ62&gt;CA62)+($F62=$G62)*(BZ62=CA62)+($F62&lt;$G62)*(BZ62&lt;CA62),"")</f>
        <v/>
      </c>
      <c r="CD62" s="240" t="str">
        <f>IF((CC62&lt;&gt;""),IF(OR($F62&lt;&gt;$G62,PrSettings!$M$4="●"),(($F62-$G62)=(BZ62-CA62))*1,0),"")</f>
        <v/>
      </c>
      <c r="CE62" s="240" t="str">
        <f t="shared" ref="CE62:CE67" si="907">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8">$C62</f>
        <v>France</v>
      </c>
      <c r="CK62" s="240">
        <f t="shared" si="44"/>
        <v>14</v>
      </c>
      <c r="CL62" s="239" t="str">
        <f t="shared" ref="CL62:CL67" si="909">$E62</f>
        <v>Senegal</v>
      </c>
      <c r="CM62" s="275"/>
      <c r="CN62" s="275"/>
      <c r="CO62" s="270"/>
      <c r="CP62" s="240" t="str">
        <f t="shared" ref="CP62:CP67" si="910">IF(($F62&lt;&gt;"")*($G62&lt;&gt;"")*(CM62&lt;&gt;"")*(CN62&lt;&gt;""),($F62&gt;$G62)*(CM62&gt;CN62)+($F62=$G62)*(CM62=CN62)+($F62&lt;$G62)*(CM62&lt;CN62),"")</f>
        <v/>
      </c>
      <c r="CQ62" s="240" t="str">
        <f>IF((CP62&lt;&gt;""),IF(OR($F62&lt;&gt;$G62,PrSettings!$M$4="●"),(($F62-$G62)=(CM62-CN62))*1,0),"")</f>
        <v/>
      </c>
      <c r="CR62" s="240" t="str">
        <f t="shared" ref="CR62:CR67" si="911">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2">$C62</f>
        <v>France</v>
      </c>
      <c r="CX62" s="240">
        <f t="shared" si="47"/>
        <v>14</v>
      </c>
      <c r="CY62" s="239" t="str">
        <f t="shared" ref="CY62:CY67" si="913">$E62</f>
        <v>Senegal</v>
      </c>
      <c r="CZ62" s="275"/>
      <c r="DA62" s="275"/>
      <c r="DB62" s="270"/>
      <c r="DC62" s="240" t="str">
        <f t="shared" ref="DC62:DC67" si="914">IF(($F62&lt;&gt;"")*($G62&lt;&gt;"")*(CZ62&lt;&gt;"")*(DA62&lt;&gt;""),($F62&gt;$G62)*(CZ62&gt;DA62)+($F62=$G62)*(CZ62=DA62)+($F62&lt;$G62)*(CZ62&lt;DA62),"")</f>
        <v/>
      </c>
      <c r="DD62" s="240" t="str">
        <f>IF((DC62&lt;&gt;""),IF(OR($F62&lt;&gt;$G62,PrSettings!$M$4="●"),(($F62-$G62)=(CZ62-DA62))*1,0),"")</f>
        <v/>
      </c>
      <c r="DE62" s="240" t="str">
        <f t="shared" ref="DE62:DE67" si="915">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6">$C62</f>
        <v>France</v>
      </c>
      <c r="DK62" s="240">
        <f t="shared" si="50"/>
        <v>14</v>
      </c>
      <c r="DL62" s="239" t="str">
        <f t="shared" ref="DL62:DL67" si="917">$E62</f>
        <v>Senegal</v>
      </c>
      <c r="DM62" s="275"/>
      <c r="DN62" s="275"/>
      <c r="DO62" s="270"/>
      <c r="DP62" s="240" t="str">
        <f t="shared" ref="DP62:DP67" si="918">IF(($F62&lt;&gt;"")*($G62&lt;&gt;"")*(DM62&lt;&gt;"")*(DN62&lt;&gt;""),($F62&gt;$G62)*(DM62&gt;DN62)+($F62=$G62)*(DM62=DN62)+($F62&lt;$G62)*(DM62&lt;DN62),"")</f>
        <v/>
      </c>
      <c r="DQ62" s="240" t="str">
        <f>IF((DP62&lt;&gt;""),IF(OR($F62&lt;&gt;$G62,PrSettings!$M$4="●"),(($F62-$G62)=(DM62-DN62))*1,0),"")</f>
        <v/>
      </c>
      <c r="DR62" s="240" t="str">
        <f t="shared" ref="DR62:DR67" si="919">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0">$C62</f>
        <v>France</v>
      </c>
      <c r="DX62" s="240">
        <f t="shared" si="53"/>
        <v>14</v>
      </c>
      <c r="DY62" s="239" t="str">
        <f t="shared" ref="DY62:DY67" si="921">$E62</f>
        <v>Senegal</v>
      </c>
      <c r="DZ62" s="275"/>
      <c r="EA62" s="275"/>
      <c r="EB62" s="270"/>
      <c r="EC62" s="240" t="str">
        <f t="shared" ref="EC62:EC67" si="922">IF(($F62&lt;&gt;"")*($G62&lt;&gt;"")*(DZ62&lt;&gt;"")*(EA62&lt;&gt;""),($F62&gt;$G62)*(DZ62&gt;EA62)+($F62=$G62)*(DZ62=EA62)+($F62&lt;$G62)*(DZ62&lt;EA62),"")</f>
        <v/>
      </c>
      <c r="ED62" s="240" t="str">
        <f>IF((EC62&lt;&gt;""),IF(OR($F62&lt;&gt;$G62,PrSettings!$M$4="●"),(($F62-$G62)=(DZ62-EA62))*1,0),"")</f>
        <v/>
      </c>
      <c r="EE62" s="240" t="str">
        <f t="shared" ref="EE62:EE67" si="923">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4">$C62</f>
        <v>France</v>
      </c>
      <c r="EK62" s="240">
        <f t="shared" si="56"/>
        <v>14</v>
      </c>
      <c r="EL62" s="239" t="str">
        <f t="shared" ref="EL62:EL67" si="925">$E62</f>
        <v>Senegal</v>
      </c>
      <c r="EM62" s="275"/>
      <c r="EN62" s="275"/>
      <c r="EO62" s="270"/>
      <c r="EP62" s="240" t="str">
        <f t="shared" ref="EP62:EP67" si="926">IF(($F62&lt;&gt;"")*($G62&lt;&gt;"")*(EM62&lt;&gt;"")*(EN62&lt;&gt;""),($F62&gt;$G62)*(EM62&gt;EN62)+($F62=$G62)*(EM62=EN62)+($F62&lt;$G62)*(EM62&lt;EN62),"")</f>
        <v/>
      </c>
      <c r="EQ62" s="240" t="str">
        <f>IF((EP62&lt;&gt;""),IF(OR($F62&lt;&gt;$G62,PrSettings!$M$4="●"),(($F62-$G62)=(EM62-EN62))*1,0),"")</f>
        <v/>
      </c>
      <c r="ER62" s="240" t="str">
        <f t="shared" ref="ER62:ER67" si="927">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8">$C62</f>
        <v>France</v>
      </c>
      <c r="EX62" s="240">
        <f t="shared" si="59"/>
        <v>14</v>
      </c>
      <c r="EY62" s="239" t="str">
        <f t="shared" ref="EY62:EY67" si="929">$E62</f>
        <v>Senegal</v>
      </c>
      <c r="EZ62" s="275"/>
      <c r="FA62" s="275"/>
      <c r="FB62" s="270"/>
      <c r="FC62" s="240" t="str">
        <f t="shared" ref="FC62:FC67" si="930">IF(($F62&lt;&gt;"")*($G62&lt;&gt;"")*(EZ62&lt;&gt;"")*(FA62&lt;&gt;""),($F62&gt;$G62)*(EZ62&gt;FA62)+($F62=$G62)*(EZ62=FA62)+($F62&lt;$G62)*(EZ62&lt;FA62),"")</f>
        <v/>
      </c>
      <c r="FD62" s="240" t="str">
        <f>IF((FC62&lt;&gt;""),IF(OR($F62&lt;&gt;$G62,PrSettings!$M$4="●"),(($F62-$G62)=(EZ62-FA62))*1,0),"")</f>
        <v/>
      </c>
      <c r="FE62" s="240" t="str">
        <f t="shared" ref="FE62:FE67" si="931">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2">$C62</f>
        <v>France</v>
      </c>
      <c r="FK62" s="240">
        <f t="shared" si="62"/>
        <v>14</v>
      </c>
      <c r="FL62" s="239" t="str">
        <f t="shared" ref="FL62:FL67" si="933">$E62</f>
        <v>Senegal</v>
      </c>
      <c r="FM62" s="275"/>
      <c r="FN62" s="275"/>
      <c r="FO62" s="270"/>
      <c r="FP62" s="240" t="str">
        <f t="shared" ref="FP62:FP67" si="934">IF(($F62&lt;&gt;"")*($G62&lt;&gt;"")*(FM62&lt;&gt;"")*(FN62&lt;&gt;""),($F62&gt;$G62)*(FM62&gt;FN62)+($F62=$G62)*(FM62=FN62)+($F62&lt;$G62)*(FM62&lt;FN62),"")</f>
        <v/>
      </c>
      <c r="FQ62" s="240" t="str">
        <f>IF((FP62&lt;&gt;""),IF(OR($F62&lt;&gt;$G62,PrSettings!$M$4="●"),(($F62-$G62)=(FM62-FN62))*1,0),"")</f>
        <v/>
      </c>
      <c r="FR62" s="240" t="str">
        <f t="shared" ref="FR62:FR67" si="935">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6">$C62</f>
        <v>France</v>
      </c>
      <c r="FX62" s="240">
        <f t="shared" si="65"/>
        <v>14</v>
      </c>
      <c r="FY62" s="239" t="str">
        <f t="shared" ref="FY62:FY67" si="937">$E62</f>
        <v>Senegal</v>
      </c>
      <c r="FZ62" s="275"/>
      <c r="GA62" s="275"/>
      <c r="GB62" s="270"/>
      <c r="GC62" s="240" t="str">
        <f t="shared" ref="GC62:GC67" si="938">IF(($F62&lt;&gt;"")*($G62&lt;&gt;"")*(FZ62&lt;&gt;"")*(GA62&lt;&gt;""),($F62&gt;$G62)*(FZ62&gt;GA62)+($F62=$G62)*(FZ62=GA62)+($F62&lt;$G62)*(FZ62&lt;GA62),"")</f>
        <v/>
      </c>
      <c r="GD62" s="240" t="str">
        <f>IF((GC62&lt;&gt;""),IF(OR($F62&lt;&gt;$G62,PrSettings!$M$4="●"),(($F62-$G62)=(FZ62-GA62))*1,0),"")</f>
        <v/>
      </c>
      <c r="GE62" s="240" t="str">
        <f t="shared" ref="GE62:GE67" si="939">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0">$C62</f>
        <v>France</v>
      </c>
      <c r="GK62" s="240">
        <f t="shared" si="68"/>
        <v>14</v>
      </c>
      <c r="GL62" s="239" t="str">
        <f t="shared" ref="GL62:GL67" si="941">$E62</f>
        <v>Senegal</v>
      </c>
      <c r="GM62" s="275"/>
      <c r="GN62" s="275"/>
      <c r="GO62" s="270"/>
      <c r="GP62" s="240" t="str">
        <f t="shared" ref="GP62:GP67" si="942">IF(($F62&lt;&gt;"")*($G62&lt;&gt;"")*(GM62&lt;&gt;"")*(GN62&lt;&gt;""),($F62&gt;$G62)*(GM62&gt;GN62)+($F62=$G62)*(GM62=GN62)+($F62&lt;$G62)*(GM62&lt;GN62),"")</f>
        <v/>
      </c>
      <c r="GQ62" s="240" t="str">
        <f>IF((GP62&lt;&gt;""),IF(OR($F62&lt;&gt;$G62,PrSettings!$M$4="●"),(($F62-$G62)=(GM62-GN62))*1,0),"")</f>
        <v/>
      </c>
      <c r="GR62" s="240" t="str">
        <f t="shared" ref="GR62:GR67" si="943">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4">$C62</f>
        <v>France</v>
      </c>
      <c r="GX62" s="240">
        <f t="shared" si="71"/>
        <v>14</v>
      </c>
      <c r="GY62" s="239" t="str">
        <f t="shared" ref="GY62:GY67" si="945">$E62</f>
        <v>Senegal</v>
      </c>
      <c r="GZ62" s="275"/>
      <c r="HA62" s="275"/>
      <c r="HB62" s="270"/>
      <c r="HC62" s="240" t="str">
        <f t="shared" ref="HC62:HC67" si="946">IF(($F62&lt;&gt;"")*($G62&lt;&gt;"")*(GZ62&lt;&gt;"")*(HA62&lt;&gt;""),($F62&gt;$G62)*(GZ62&gt;HA62)+($F62=$G62)*(GZ62=HA62)+($F62&lt;$G62)*(GZ62&lt;HA62),"")</f>
        <v/>
      </c>
      <c r="HD62" s="240" t="str">
        <f>IF((HC62&lt;&gt;""),IF(OR($F62&lt;&gt;$G62,PrSettings!$M$4="●"),(($F62-$G62)=(GZ62-HA62))*1,0),"")</f>
        <v/>
      </c>
      <c r="HE62" s="240" t="str">
        <f t="shared" ref="HE62:HE67" si="947">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8">$C62</f>
        <v>France</v>
      </c>
      <c r="HK62" s="240">
        <f t="shared" si="74"/>
        <v>14</v>
      </c>
      <c r="HL62" s="239" t="str">
        <f t="shared" ref="HL62:HL67" si="949">$E62</f>
        <v>Senegal</v>
      </c>
      <c r="HM62" s="275"/>
      <c r="HN62" s="275"/>
      <c r="HO62" s="270"/>
      <c r="HP62" s="240" t="str">
        <f t="shared" ref="HP62:HP67" si="950">IF(($F62&lt;&gt;"")*($G62&lt;&gt;"")*(HM62&lt;&gt;"")*(HN62&lt;&gt;""),($F62&gt;$G62)*(HM62&gt;HN62)+($F62=$G62)*(HM62=HN62)+($F62&lt;$G62)*(HM62&lt;HN62),"")</f>
        <v/>
      </c>
      <c r="HQ62" s="240" t="str">
        <f>IF((HP62&lt;&gt;""),IF(OR($F62&lt;&gt;$G62,PrSettings!$M$4="●"),(($F62-$G62)=(HM62-HN62))*1,0),"")</f>
        <v/>
      </c>
      <c r="HR62" s="240" t="str">
        <f t="shared" ref="HR62:HR67" si="951">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2">$C62</f>
        <v>France</v>
      </c>
      <c r="HX62" s="240">
        <f t="shared" si="77"/>
        <v>14</v>
      </c>
      <c r="HY62" s="239" t="str">
        <f t="shared" ref="HY62:HY67" si="953">$E62</f>
        <v>Senegal</v>
      </c>
      <c r="HZ62" s="275"/>
      <c r="IA62" s="275"/>
      <c r="IB62" s="270"/>
      <c r="IC62" s="240" t="str">
        <f t="shared" ref="IC62:IC67" si="954">IF(($F62&lt;&gt;"")*($G62&lt;&gt;"")*(HZ62&lt;&gt;"")*(IA62&lt;&gt;""),($F62&gt;$G62)*(HZ62&gt;IA62)+($F62=$G62)*(HZ62=IA62)+($F62&lt;$G62)*(HZ62&lt;IA62),"")</f>
        <v/>
      </c>
      <c r="ID62" s="240" t="str">
        <f>IF((IC62&lt;&gt;""),IF(OR($F62&lt;&gt;$G62,PrSettings!$M$4="●"),(($F62-$G62)=(HZ62-IA62))*1,0),"")</f>
        <v/>
      </c>
      <c r="IE62" s="240" t="str">
        <f t="shared" ref="IE62:IE67" si="955">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6">$C62</f>
        <v>France</v>
      </c>
      <c r="IK62" s="240">
        <f t="shared" si="80"/>
        <v>14</v>
      </c>
      <c r="IL62" s="239" t="str">
        <f t="shared" ref="IL62:IL67" si="957">$E62</f>
        <v>Senegal</v>
      </c>
      <c r="IM62" s="275"/>
      <c r="IN62" s="275"/>
      <c r="IO62" s="270"/>
      <c r="IP62" s="240" t="str">
        <f t="shared" ref="IP62:IP67" si="958">IF(($F62&lt;&gt;"")*($G62&lt;&gt;"")*(IM62&lt;&gt;"")*(IN62&lt;&gt;""),($F62&gt;$G62)*(IM62&gt;IN62)+($F62=$G62)*(IM62=IN62)+($F62&lt;$G62)*(IM62&lt;IN62),"")</f>
        <v/>
      </c>
      <c r="IQ62" s="240" t="str">
        <f>IF((IP62&lt;&gt;""),IF(OR($F62&lt;&gt;$G62,PrSettings!$M$4="●"),(($F62-$G62)=(IM62-IN62))*1,0),"")</f>
        <v/>
      </c>
      <c r="IR62" s="240" t="str">
        <f t="shared" ref="IR62:IR67" si="959">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0">$C62</f>
        <v>France</v>
      </c>
      <c r="IX62" s="240">
        <f t="shared" si="83"/>
        <v>14</v>
      </c>
      <c r="IY62" s="239" t="str">
        <f t="shared" ref="IY62:IY67" si="961">$E62</f>
        <v>Senegal</v>
      </c>
      <c r="IZ62" s="275"/>
      <c r="JA62" s="275"/>
      <c r="JB62" s="270"/>
      <c r="JC62" s="240" t="str">
        <f t="shared" ref="JC62:JC67" si="962">IF(($F62&lt;&gt;"")*($G62&lt;&gt;"")*(IZ62&lt;&gt;"")*(JA62&lt;&gt;""),($F62&gt;$G62)*(IZ62&gt;JA62)+($F62=$G62)*(IZ62=JA62)+($F62&lt;$G62)*(IZ62&lt;JA62),"")</f>
        <v/>
      </c>
      <c r="JD62" s="240" t="str">
        <f>IF((JC62&lt;&gt;""),IF(OR($F62&lt;&gt;$G62,PrSettings!$M$4="●"),(($F62-$G62)=(IZ62-JA62))*1,0),"")</f>
        <v/>
      </c>
      <c r="JE62" s="240" t="str">
        <f t="shared" ref="JE62:JE67" si="963">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4">$C62</f>
        <v>France</v>
      </c>
      <c r="JK62" s="240">
        <f t="shared" si="86"/>
        <v>14</v>
      </c>
      <c r="JL62" s="239" t="str">
        <f t="shared" ref="JL62:JL67" si="965">$E62</f>
        <v>Senegal</v>
      </c>
      <c r="JM62" s="275"/>
      <c r="JN62" s="275"/>
      <c r="JO62" s="270"/>
      <c r="JP62" s="240" t="str">
        <f t="shared" ref="JP62:JP67" si="966">IF(($F62&lt;&gt;"")*($G62&lt;&gt;"")*(JM62&lt;&gt;"")*(JN62&lt;&gt;""),($F62&gt;$G62)*(JM62&gt;JN62)+($F62=$G62)*(JM62=JN62)+($F62&lt;$G62)*(JM62&lt;JN62),"")</f>
        <v/>
      </c>
      <c r="JQ62" s="240" t="str">
        <f>IF((JP62&lt;&gt;""),IF(OR($F62&lt;&gt;$G62,PrSettings!$M$4="●"),(($F62-$G62)=(JM62-JN62))*1,0),"")</f>
        <v/>
      </c>
      <c r="JR62" s="240" t="str">
        <f t="shared" ref="JR62:JR67" si="967">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8">$C62</f>
        <v>France</v>
      </c>
      <c r="JX62" s="240">
        <f t="shared" si="89"/>
        <v>14</v>
      </c>
      <c r="JY62" s="239" t="str">
        <f t="shared" ref="JY62:JY67" si="969">$E62</f>
        <v>Senegal</v>
      </c>
      <c r="JZ62" s="275"/>
      <c r="KA62" s="275"/>
      <c r="KB62" s="270"/>
      <c r="KC62" s="240" t="str">
        <f t="shared" ref="KC62:KC67" si="970">IF(($F62&lt;&gt;"")*($G62&lt;&gt;"")*(JZ62&lt;&gt;"")*(KA62&lt;&gt;""),($F62&gt;$G62)*(JZ62&gt;KA62)+($F62=$G62)*(JZ62=KA62)+($F62&lt;$G62)*(JZ62&lt;KA62),"")</f>
        <v/>
      </c>
      <c r="KD62" s="240" t="str">
        <f>IF((KC62&lt;&gt;""),IF(OR($F62&lt;&gt;$G62,PrSettings!$M$4="●"),(($F62-$G62)=(JZ62-KA62))*1,0),"")</f>
        <v/>
      </c>
      <c r="KE62" s="240" t="str">
        <f t="shared" ref="KE62:KE67" si="971">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2">$C62</f>
        <v>France</v>
      </c>
      <c r="KK62" s="240">
        <f t="shared" si="92"/>
        <v>14</v>
      </c>
      <c r="KL62" s="239" t="str">
        <f t="shared" ref="KL62:KL67" si="973">$E62</f>
        <v>Senegal</v>
      </c>
      <c r="KM62" s="275"/>
      <c r="KN62" s="275"/>
      <c r="KO62" s="270"/>
      <c r="KP62" s="240" t="str">
        <f t="shared" ref="KP62:KP67" si="974">IF(($F62&lt;&gt;"")*($G62&lt;&gt;"")*(KM62&lt;&gt;"")*(KN62&lt;&gt;""),($F62&gt;$G62)*(KM62&gt;KN62)+($F62=$G62)*(KM62=KN62)+($F62&lt;$G62)*(KM62&lt;KN62),"")</f>
        <v/>
      </c>
      <c r="KQ62" s="240" t="str">
        <f>IF((KP62&lt;&gt;""),IF(OR($F62&lt;&gt;$G62,PrSettings!$M$4="●"),(($F62-$G62)=(KM62-KN62))*1,0),"")</f>
        <v/>
      </c>
      <c r="KR62" s="240" t="str">
        <f t="shared" ref="KR62:KR67" si="975">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6">$C62</f>
        <v>France</v>
      </c>
      <c r="KX62" s="240">
        <f t="shared" si="95"/>
        <v>14</v>
      </c>
      <c r="KY62" s="239" t="str">
        <f t="shared" ref="KY62:KY67" si="977">$E62</f>
        <v>Senegal</v>
      </c>
      <c r="KZ62" s="275"/>
      <c r="LA62" s="275"/>
      <c r="LB62" s="270"/>
      <c r="LC62" s="240" t="str">
        <f t="shared" ref="LC62:LC67" si="978">IF(($F62&lt;&gt;"")*($G62&lt;&gt;"")*(KZ62&lt;&gt;"")*(LA62&lt;&gt;""),($F62&gt;$G62)*(KZ62&gt;LA62)+($F62=$G62)*(KZ62=LA62)+($F62&lt;$G62)*(KZ62&lt;LA62),"")</f>
        <v/>
      </c>
      <c r="LD62" s="240" t="str">
        <f>IF((LC62&lt;&gt;""),IF(OR($F62&lt;&gt;$G62,PrSettings!$M$4="●"),(($F62-$G62)=(KZ62-LA62))*1,0),"")</f>
        <v/>
      </c>
      <c r="LE62" s="240" t="str">
        <f t="shared" ref="LE62:LE67" si="979">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0">$C62</f>
        <v>France</v>
      </c>
      <c r="LK62" s="240">
        <f t="shared" si="98"/>
        <v>14</v>
      </c>
      <c r="LL62" s="239" t="str">
        <f t="shared" ref="LL62:LL67" si="981">$E62</f>
        <v>Senegal</v>
      </c>
      <c r="LM62" s="275"/>
      <c r="LN62" s="275"/>
      <c r="LO62" s="270"/>
      <c r="LP62" s="240" t="str">
        <f t="shared" ref="LP62:LP67" si="982">IF(($F62&lt;&gt;"")*($G62&lt;&gt;"")*(LM62&lt;&gt;"")*(LN62&lt;&gt;""),($F62&gt;$G62)*(LM62&gt;LN62)+($F62=$G62)*(LM62=LN62)+($F62&lt;$G62)*(LM62&lt;LN62),"")</f>
        <v/>
      </c>
      <c r="LQ62" s="240" t="str">
        <f>IF((LP62&lt;&gt;""),IF(OR($F62&lt;&gt;$G62,PrSettings!$M$4="●"),(($F62-$G62)=(LM62-LN62))*1,0),"")</f>
        <v/>
      </c>
      <c r="LR62" s="240" t="str">
        <f t="shared" ref="LR62:LR67" si="983">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4">$C62</f>
        <v>France</v>
      </c>
      <c r="LX62" s="240">
        <f t="shared" si="101"/>
        <v>14</v>
      </c>
      <c r="LY62" s="239" t="str">
        <f t="shared" ref="LY62:LY67" si="985">$E62</f>
        <v>Senegal</v>
      </c>
      <c r="LZ62" s="275"/>
      <c r="MA62" s="275"/>
      <c r="MB62" s="270"/>
      <c r="MC62" s="240" t="str">
        <f t="shared" ref="MC62:MC67" si="986">IF(($F62&lt;&gt;"")*($G62&lt;&gt;"")*(LZ62&lt;&gt;"")*(MA62&lt;&gt;""),($F62&gt;$G62)*(LZ62&gt;MA62)+($F62=$G62)*(LZ62=MA62)+($F62&lt;$G62)*(LZ62&lt;MA62),"")</f>
        <v/>
      </c>
      <c r="MD62" s="240" t="str">
        <f>IF((MC62&lt;&gt;""),IF(OR($F62&lt;&gt;$G62,PrSettings!$M$4="●"),(($F62-$G62)=(LZ62-MA62))*1,0),"")</f>
        <v/>
      </c>
      <c r="ME62" s="240" t="str">
        <f t="shared" ref="ME62:ME67" si="987">IF((MC62&lt;&gt;""),($F62=LZ62)*($G62=MA62),"")</f>
        <v/>
      </c>
      <c r="MF62" s="240" t="str">
        <f>IF(MC62&lt;&gt;"",IF(ABS($F62-$G62)&gt;=PrSettings!$M$7,(ABS($F62-$G62-LZ62+MA62)&lt;=1)*1,IF(AND(MC62,$F62=$G62,$F62&gt;=PrSettings!$M$6),(ABS(LZ62-$F62)&lt;=1)*1,IF(AND(MC62,$F62+$G62&gt;=PrSettings!$M$8),(ABS(LZ62-$F62)+ABS(MA62-$G62)&lt;=1)*1,""))),"")</f>
        <v/>
      </c>
      <c r="MG62" s="272"/>
    </row>
    <row r="63" spans="2:345" x14ac:dyDescent="0.25">
      <c r="B63" s="238">
        <f>INDEX(Groups!$C$7:$C$65,MATCH(C63,Groups!$D$7:$D$65,0))</f>
        <v>57</v>
      </c>
      <c r="C63" s="239" t="str">
        <f>CalcI!$P$23</f>
        <v>Iraq</v>
      </c>
      <c r="D63" s="240">
        <f>INDEX(Groups!$C$7:$C$65,MATCH(E63,Groups!$D$7:$D$65,0))</f>
        <v>31</v>
      </c>
      <c r="E63" s="239" t="str">
        <f>CalcI!$Q$23</f>
        <v>Norway</v>
      </c>
      <c r="F63" s="821" t="str">
        <f>CalcI!$R$23</f>
        <v/>
      </c>
      <c r="G63" s="242" t="str">
        <f>CalcI!$S$23</f>
        <v/>
      </c>
      <c r="I63" s="238">
        <f t="shared" si="0"/>
        <v>57</v>
      </c>
      <c r="J63" s="239" t="str">
        <f t="shared" si="884"/>
        <v>Iraq</v>
      </c>
      <c r="K63" s="240">
        <f t="shared" si="26"/>
        <v>31</v>
      </c>
      <c r="L63" s="239" t="str">
        <f t="shared" si="885"/>
        <v>Norway</v>
      </c>
      <c r="M63" s="275"/>
      <c r="N63" s="275"/>
      <c r="O63" s="271"/>
      <c r="P63" s="240" t="str">
        <f t="shared" si="886"/>
        <v/>
      </c>
      <c r="Q63" s="240" t="str">
        <f>IF((P63&lt;&gt;""),IF(OR($F63&lt;&gt;$G63,PrSettings!$M$4="●"),(($F63-$G63)=(M63-N63))*1,0),"")</f>
        <v/>
      </c>
      <c r="R63" s="240" t="str">
        <f t="shared" si="887"/>
        <v/>
      </c>
      <c r="S63" s="240" t="str">
        <f>IF(P63&lt;&gt;"",IF(ABS($F63-$G63)&gt;=PrSettings!$M$7,(ABS($F63-$G63-M63+N63)&lt;=1)*1,IF(AND(P63,$F63=$G63,$F63&gt;=PrSettings!$M$6),(ABS(M63-$F63)&lt;=1)*1,IF(AND(P63,$F63+$G63&gt;=PrSettings!$M$8),(ABS(M63-$F63)+ABS(N63-$G63)&lt;=1)*1,""))),"")</f>
        <v/>
      </c>
      <c r="T63" s="273"/>
      <c r="V63" s="238">
        <f t="shared" si="1"/>
        <v>57</v>
      </c>
      <c r="W63" s="239" t="str">
        <f t="shared" si="888"/>
        <v>Iraq</v>
      </c>
      <c r="X63" s="240">
        <f t="shared" si="29"/>
        <v>31</v>
      </c>
      <c r="Y63" s="239" t="str">
        <f t="shared" si="889"/>
        <v>Norway</v>
      </c>
      <c r="Z63" s="275"/>
      <c r="AA63" s="275"/>
      <c r="AB63" s="271"/>
      <c r="AC63" s="240" t="str">
        <f t="shared" si="890"/>
        <v/>
      </c>
      <c r="AD63" s="240" t="str">
        <f>IF((AC63&lt;&gt;""),IF(OR($F63&lt;&gt;$G63,PrSettings!$M$4="●"),(($F63-$G63)=(Z63-AA63))*1,0),"")</f>
        <v/>
      </c>
      <c r="AE63" s="240" t="str">
        <f t="shared" si="891"/>
        <v/>
      </c>
      <c r="AF63" s="240" t="str">
        <f>IF(AC63&lt;&gt;"",IF(ABS($F63-$G63)&gt;=PrSettings!$M$7,(ABS($F63-$G63-Z63+AA63)&lt;=1)*1,IF(AND(AC63,$F63=$G63,$F63&gt;=PrSettings!$M$6),(ABS(Z63-$F63)&lt;=1)*1,IF(AND(AC63,$F63+$G63&gt;=PrSettings!$M$8),(ABS(Z63-$F63)+ABS(AA63-$G63)&lt;=1)*1,""))),"")</f>
        <v/>
      </c>
      <c r="AG63" s="273"/>
      <c r="AI63" s="238">
        <f t="shared" si="2"/>
        <v>57</v>
      </c>
      <c r="AJ63" s="239" t="str">
        <f t="shared" si="892"/>
        <v>Iraq</v>
      </c>
      <c r="AK63" s="240">
        <f t="shared" si="32"/>
        <v>31</v>
      </c>
      <c r="AL63" s="239" t="str">
        <f t="shared" si="893"/>
        <v>Norway</v>
      </c>
      <c r="AM63" s="275"/>
      <c r="AN63" s="275"/>
      <c r="AO63" s="271"/>
      <c r="AP63" s="240" t="str">
        <f t="shared" si="894"/>
        <v/>
      </c>
      <c r="AQ63" s="240" t="str">
        <f>IF((AP63&lt;&gt;""),IF(OR($F63&lt;&gt;$G63,PrSettings!$M$4="●"),(($F63-$G63)=(AM63-AN63))*1,0),"")</f>
        <v/>
      </c>
      <c r="AR63" s="240" t="str">
        <f t="shared" si="895"/>
        <v/>
      </c>
      <c r="AS63" s="240" t="str">
        <f>IF(AP63&lt;&gt;"",IF(ABS($F63-$G63)&gt;=PrSettings!$M$7,(ABS($F63-$G63-AM63+AN63)&lt;=1)*1,IF(AND(AP63,$F63=$G63,$F63&gt;=PrSettings!$M$6),(ABS(AM63-$F63)&lt;=1)*1,IF(AND(AP63,$F63+$G63&gt;=PrSettings!$M$8),(ABS(AM63-$F63)+ABS(AN63-$G63)&lt;=1)*1,""))),"")</f>
        <v/>
      </c>
      <c r="AT63" s="273"/>
      <c r="AV63" s="238">
        <f t="shared" si="3"/>
        <v>57</v>
      </c>
      <c r="AW63" s="239" t="str">
        <f t="shared" si="896"/>
        <v>Iraq</v>
      </c>
      <c r="AX63" s="240">
        <f t="shared" si="35"/>
        <v>31</v>
      </c>
      <c r="AY63" s="239" t="str">
        <f t="shared" si="897"/>
        <v>Norway</v>
      </c>
      <c r="AZ63" s="275"/>
      <c r="BA63" s="275"/>
      <c r="BB63" s="271"/>
      <c r="BC63" s="240" t="str">
        <f t="shared" si="898"/>
        <v/>
      </c>
      <c r="BD63" s="240" t="str">
        <f>IF((BC63&lt;&gt;""),IF(OR($F63&lt;&gt;$G63,PrSettings!$M$4="●"),(($F63-$G63)=(AZ63-BA63))*1,0),"")</f>
        <v/>
      </c>
      <c r="BE63" s="240" t="str">
        <f t="shared" si="899"/>
        <v/>
      </c>
      <c r="BF63" s="240" t="str">
        <f>IF(BC63&lt;&gt;"",IF(ABS($F63-$G63)&gt;=PrSettings!$M$7,(ABS($F63-$G63-AZ63+BA63)&lt;=1)*1,IF(AND(BC63,$F63=$G63,$F63&gt;=PrSettings!$M$6),(ABS(AZ63-$F63)&lt;=1)*1,IF(AND(BC63,$F63+$G63&gt;=PrSettings!$M$8),(ABS(AZ63-$F63)+ABS(BA63-$G63)&lt;=1)*1,""))),"")</f>
        <v/>
      </c>
      <c r="BG63" s="273"/>
      <c r="BI63" s="238">
        <f t="shared" si="4"/>
        <v>57</v>
      </c>
      <c r="BJ63" s="239" t="str">
        <f t="shared" si="900"/>
        <v>Iraq</v>
      </c>
      <c r="BK63" s="240">
        <f t="shared" si="38"/>
        <v>31</v>
      </c>
      <c r="BL63" s="239" t="str">
        <f t="shared" si="901"/>
        <v>Norway</v>
      </c>
      <c r="BM63" s="275"/>
      <c r="BN63" s="275"/>
      <c r="BO63" s="271"/>
      <c r="BP63" s="240" t="str">
        <f t="shared" si="902"/>
        <v/>
      </c>
      <c r="BQ63" s="240" t="str">
        <f>IF((BP63&lt;&gt;""),IF(OR($F63&lt;&gt;$G63,PrSettings!$M$4="●"),(($F63-$G63)=(BM63-BN63))*1,0),"")</f>
        <v/>
      </c>
      <c r="BR63" s="240" t="str">
        <f t="shared" si="903"/>
        <v/>
      </c>
      <c r="BS63" s="240" t="str">
        <f>IF(BP63&lt;&gt;"",IF(ABS($F63-$G63)&gt;=PrSettings!$M$7,(ABS($F63-$G63-BM63+BN63)&lt;=1)*1,IF(AND(BP63,$F63=$G63,$F63&gt;=PrSettings!$M$6),(ABS(BM63-$F63)&lt;=1)*1,IF(AND(BP63,$F63+$G63&gt;=PrSettings!$M$8),(ABS(BM63-$F63)+ABS(BN63-$G63)&lt;=1)*1,""))),"")</f>
        <v/>
      </c>
      <c r="BT63" s="273"/>
      <c r="BV63" s="238">
        <f t="shared" si="5"/>
        <v>57</v>
      </c>
      <c r="BW63" s="239" t="str">
        <f t="shared" si="904"/>
        <v>Iraq</v>
      </c>
      <c r="BX63" s="240">
        <f t="shared" si="41"/>
        <v>31</v>
      </c>
      <c r="BY63" s="239" t="str">
        <f t="shared" si="905"/>
        <v>Norway</v>
      </c>
      <c r="BZ63" s="275"/>
      <c r="CA63" s="275"/>
      <c r="CB63" s="271"/>
      <c r="CC63" s="240" t="str">
        <f t="shared" si="906"/>
        <v/>
      </c>
      <c r="CD63" s="240" t="str">
        <f>IF((CC63&lt;&gt;""),IF(OR($F63&lt;&gt;$G63,PrSettings!$M$4="●"),(($F63-$G63)=(BZ63-CA63))*1,0),"")</f>
        <v/>
      </c>
      <c r="CE63" s="240" t="str">
        <f t="shared" si="907"/>
        <v/>
      </c>
      <c r="CF63" s="240" t="str">
        <f>IF(CC63&lt;&gt;"",IF(ABS($F63-$G63)&gt;=PrSettings!$M$7,(ABS($F63-$G63-BZ63+CA63)&lt;=1)*1,IF(AND(CC63,$F63=$G63,$F63&gt;=PrSettings!$M$6),(ABS(BZ63-$F63)&lt;=1)*1,IF(AND(CC63,$F63+$G63&gt;=PrSettings!$M$8),(ABS(BZ63-$F63)+ABS(CA63-$G63)&lt;=1)*1,""))),"")</f>
        <v/>
      </c>
      <c r="CG63" s="273"/>
      <c r="CI63" s="238">
        <f t="shared" si="6"/>
        <v>57</v>
      </c>
      <c r="CJ63" s="239" t="str">
        <f t="shared" si="908"/>
        <v>Iraq</v>
      </c>
      <c r="CK63" s="240">
        <f t="shared" si="44"/>
        <v>31</v>
      </c>
      <c r="CL63" s="239" t="str">
        <f t="shared" si="909"/>
        <v>Norway</v>
      </c>
      <c r="CM63" s="275"/>
      <c r="CN63" s="275"/>
      <c r="CO63" s="271"/>
      <c r="CP63" s="240" t="str">
        <f t="shared" si="910"/>
        <v/>
      </c>
      <c r="CQ63" s="240" t="str">
        <f>IF((CP63&lt;&gt;""),IF(OR($F63&lt;&gt;$G63,PrSettings!$M$4="●"),(($F63-$G63)=(CM63-CN63))*1,0),"")</f>
        <v/>
      </c>
      <c r="CR63" s="240" t="str">
        <f t="shared" si="911"/>
        <v/>
      </c>
      <c r="CS63" s="240" t="str">
        <f>IF(CP63&lt;&gt;"",IF(ABS($F63-$G63)&gt;=PrSettings!$M$7,(ABS($F63-$G63-CM63+CN63)&lt;=1)*1,IF(AND(CP63,$F63=$G63,$F63&gt;=PrSettings!$M$6),(ABS(CM63-$F63)&lt;=1)*1,IF(AND(CP63,$F63+$G63&gt;=PrSettings!$M$8),(ABS(CM63-$F63)+ABS(CN63-$G63)&lt;=1)*1,""))),"")</f>
        <v/>
      </c>
      <c r="CT63" s="273"/>
      <c r="CV63" s="238">
        <f t="shared" si="7"/>
        <v>57</v>
      </c>
      <c r="CW63" s="239" t="str">
        <f t="shared" si="912"/>
        <v>Iraq</v>
      </c>
      <c r="CX63" s="240">
        <f t="shared" si="47"/>
        <v>31</v>
      </c>
      <c r="CY63" s="239" t="str">
        <f t="shared" si="913"/>
        <v>Norway</v>
      </c>
      <c r="CZ63" s="275"/>
      <c r="DA63" s="275"/>
      <c r="DB63" s="271"/>
      <c r="DC63" s="240" t="str">
        <f t="shared" si="914"/>
        <v/>
      </c>
      <c r="DD63" s="240" t="str">
        <f>IF((DC63&lt;&gt;""),IF(OR($F63&lt;&gt;$G63,PrSettings!$M$4="●"),(($F63-$G63)=(CZ63-DA63))*1,0),"")</f>
        <v/>
      </c>
      <c r="DE63" s="240" t="str">
        <f t="shared" si="915"/>
        <v/>
      </c>
      <c r="DF63" s="240" t="str">
        <f>IF(DC63&lt;&gt;"",IF(ABS($F63-$G63)&gt;=PrSettings!$M$7,(ABS($F63-$G63-CZ63+DA63)&lt;=1)*1,IF(AND(DC63,$F63=$G63,$F63&gt;=PrSettings!$M$6),(ABS(CZ63-$F63)&lt;=1)*1,IF(AND(DC63,$F63+$G63&gt;=PrSettings!$M$8),(ABS(CZ63-$F63)+ABS(DA63-$G63)&lt;=1)*1,""))),"")</f>
        <v/>
      </c>
      <c r="DG63" s="273"/>
      <c r="DI63" s="238">
        <f t="shared" si="8"/>
        <v>57</v>
      </c>
      <c r="DJ63" s="239" t="str">
        <f t="shared" si="916"/>
        <v>Iraq</v>
      </c>
      <c r="DK63" s="240">
        <f t="shared" si="50"/>
        <v>31</v>
      </c>
      <c r="DL63" s="239" t="str">
        <f t="shared" si="917"/>
        <v>Norway</v>
      </c>
      <c r="DM63" s="275"/>
      <c r="DN63" s="275"/>
      <c r="DO63" s="271"/>
      <c r="DP63" s="240" t="str">
        <f t="shared" si="918"/>
        <v/>
      </c>
      <c r="DQ63" s="240" t="str">
        <f>IF((DP63&lt;&gt;""),IF(OR($F63&lt;&gt;$G63,PrSettings!$M$4="●"),(($F63-$G63)=(DM63-DN63))*1,0),"")</f>
        <v/>
      </c>
      <c r="DR63" s="240" t="str">
        <f t="shared" si="919"/>
        <v/>
      </c>
      <c r="DS63" s="240" t="str">
        <f>IF(DP63&lt;&gt;"",IF(ABS($F63-$G63)&gt;=PrSettings!$M$7,(ABS($F63-$G63-DM63+DN63)&lt;=1)*1,IF(AND(DP63,$F63=$G63,$F63&gt;=PrSettings!$M$6),(ABS(DM63-$F63)&lt;=1)*1,IF(AND(DP63,$F63+$G63&gt;=PrSettings!$M$8),(ABS(DM63-$F63)+ABS(DN63-$G63)&lt;=1)*1,""))),"")</f>
        <v/>
      </c>
      <c r="DT63" s="273"/>
      <c r="DV63" s="238">
        <f t="shared" si="9"/>
        <v>57</v>
      </c>
      <c r="DW63" s="239" t="str">
        <f t="shared" si="920"/>
        <v>Iraq</v>
      </c>
      <c r="DX63" s="240">
        <f t="shared" si="53"/>
        <v>31</v>
      </c>
      <c r="DY63" s="239" t="str">
        <f t="shared" si="921"/>
        <v>Norway</v>
      </c>
      <c r="DZ63" s="275"/>
      <c r="EA63" s="275"/>
      <c r="EB63" s="271"/>
      <c r="EC63" s="240" t="str">
        <f t="shared" si="922"/>
        <v/>
      </c>
      <c r="ED63" s="240" t="str">
        <f>IF((EC63&lt;&gt;""),IF(OR($F63&lt;&gt;$G63,PrSettings!$M$4="●"),(($F63-$G63)=(DZ63-EA63))*1,0),"")</f>
        <v/>
      </c>
      <c r="EE63" s="240" t="str">
        <f t="shared" si="923"/>
        <v/>
      </c>
      <c r="EF63" s="240" t="str">
        <f>IF(EC63&lt;&gt;"",IF(ABS($F63-$G63)&gt;=PrSettings!$M$7,(ABS($F63-$G63-DZ63+EA63)&lt;=1)*1,IF(AND(EC63,$F63=$G63,$F63&gt;=PrSettings!$M$6),(ABS(DZ63-$F63)&lt;=1)*1,IF(AND(EC63,$F63+$G63&gt;=PrSettings!$M$8),(ABS(DZ63-$F63)+ABS(EA63-$G63)&lt;=1)*1,""))),"")</f>
        <v/>
      </c>
      <c r="EG63" s="273"/>
      <c r="EI63" s="238">
        <f t="shared" si="10"/>
        <v>57</v>
      </c>
      <c r="EJ63" s="239" t="str">
        <f t="shared" si="924"/>
        <v>Iraq</v>
      </c>
      <c r="EK63" s="240">
        <f t="shared" si="56"/>
        <v>31</v>
      </c>
      <c r="EL63" s="239" t="str">
        <f t="shared" si="925"/>
        <v>Norway</v>
      </c>
      <c r="EM63" s="275"/>
      <c r="EN63" s="275"/>
      <c r="EO63" s="271"/>
      <c r="EP63" s="240" t="str">
        <f t="shared" si="926"/>
        <v/>
      </c>
      <c r="EQ63" s="240" t="str">
        <f>IF((EP63&lt;&gt;""),IF(OR($F63&lt;&gt;$G63,PrSettings!$M$4="●"),(($F63-$G63)=(EM63-EN63))*1,0),"")</f>
        <v/>
      </c>
      <c r="ER63" s="240" t="str">
        <f t="shared" si="927"/>
        <v/>
      </c>
      <c r="ES63" s="240" t="str">
        <f>IF(EP63&lt;&gt;"",IF(ABS($F63-$G63)&gt;=PrSettings!$M$7,(ABS($F63-$G63-EM63+EN63)&lt;=1)*1,IF(AND(EP63,$F63=$G63,$F63&gt;=PrSettings!$M$6),(ABS(EM63-$F63)&lt;=1)*1,IF(AND(EP63,$F63+$G63&gt;=PrSettings!$M$8),(ABS(EM63-$F63)+ABS(EN63-$G63)&lt;=1)*1,""))),"")</f>
        <v/>
      </c>
      <c r="ET63" s="273"/>
      <c r="EV63" s="238">
        <f t="shared" si="11"/>
        <v>57</v>
      </c>
      <c r="EW63" s="239" t="str">
        <f t="shared" si="928"/>
        <v>Iraq</v>
      </c>
      <c r="EX63" s="240">
        <f t="shared" si="59"/>
        <v>31</v>
      </c>
      <c r="EY63" s="239" t="str">
        <f t="shared" si="929"/>
        <v>Norway</v>
      </c>
      <c r="EZ63" s="275"/>
      <c r="FA63" s="275"/>
      <c r="FB63" s="271"/>
      <c r="FC63" s="240" t="str">
        <f t="shared" si="930"/>
        <v/>
      </c>
      <c r="FD63" s="240" t="str">
        <f>IF((FC63&lt;&gt;""),IF(OR($F63&lt;&gt;$G63,PrSettings!$M$4="●"),(($F63-$G63)=(EZ63-FA63))*1,0),"")</f>
        <v/>
      </c>
      <c r="FE63" s="240" t="str">
        <f t="shared" si="931"/>
        <v/>
      </c>
      <c r="FF63" s="240" t="str">
        <f>IF(FC63&lt;&gt;"",IF(ABS($F63-$G63)&gt;=PrSettings!$M$7,(ABS($F63-$G63-EZ63+FA63)&lt;=1)*1,IF(AND(FC63,$F63=$G63,$F63&gt;=PrSettings!$M$6),(ABS(EZ63-$F63)&lt;=1)*1,IF(AND(FC63,$F63+$G63&gt;=PrSettings!$M$8),(ABS(EZ63-$F63)+ABS(FA63-$G63)&lt;=1)*1,""))),"")</f>
        <v/>
      </c>
      <c r="FG63" s="273"/>
      <c r="FI63" s="238">
        <f t="shared" si="12"/>
        <v>57</v>
      </c>
      <c r="FJ63" s="239" t="str">
        <f t="shared" si="932"/>
        <v>Iraq</v>
      </c>
      <c r="FK63" s="240">
        <f t="shared" si="62"/>
        <v>31</v>
      </c>
      <c r="FL63" s="239" t="str">
        <f t="shared" si="933"/>
        <v>Norway</v>
      </c>
      <c r="FM63" s="275"/>
      <c r="FN63" s="275"/>
      <c r="FO63" s="271"/>
      <c r="FP63" s="240" t="str">
        <f t="shared" si="934"/>
        <v/>
      </c>
      <c r="FQ63" s="240" t="str">
        <f>IF((FP63&lt;&gt;""),IF(OR($F63&lt;&gt;$G63,PrSettings!$M$4="●"),(($F63-$G63)=(FM63-FN63))*1,0),"")</f>
        <v/>
      </c>
      <c r="FR63" s="240" t="str">
        <f t="shared" si="935"/>
        <v/>
      </c>
      <c r="FS63" s="240" t="str">
        <f>IF(FP63&lt;&gt;"",IF(ABS($F63-$G63)&gt;=PrSettings!$M$7,(ABS($F63-$G63-FM63+FN63)&lt;=1)*1,IF(AND(FP63,$F63=$G63,$F63&gt;=PrSettings!$M$6),(ABS(FM63-$F63)&lt;=1)*1,IF(AND(FP63,$F63+$G63&gt;=PrSettings!$M$8),(ABS(FM63-$F63)+ABS(FN63-$G63)&lt;=1)*1,""))),"")</f>
        <v/>
      </c>
      <c r="FT63" s="273"/>
      <c r="FV63" s="238">
        <f t="shared" si="13"/>
        <v>57</v>
      </c>
      <c r="FW63" s="239" t="str">
        <f t="shared" si="936"/>
        <v>Iraq</v>
      </c>
      <c r="FX63" s="240">
        <f t="shared" si="65"/>
        <v>31</v>
      </c>
      <c r="FY63" s="239" t="str">
        <f t="shared" si="937"/>
        <v>Norway</v>
      </c>
      <c r="FZ63" s="275"/>
      <c r="GA63" s="275"/>
      <c r="GB63" s="271"/>
      <c r="GC63" s="240" t="str">
        <f t="shared" si="938"/>
        <v/>
      </c>
      <c r="GD63" s="240" t="str">
        <f>IF((GC63&lt;&gt;""),IF(OR($F63&lt;&gt;$G63,PrSettings!$M$4="●"),(($F63-$G63)=(FZ63-GA63))*1,0),"")</f>
        <v/>
      </c>
      <c r="GE63" s="240" t="str">
        <f t="shared" si="939"/>
        <v/>
      </c>
      <c r="GF63" s="240" t="str">
        <f>IF(GC63&lt;&gt;"",IF(ABS($F63-$G63)&gt;=PrSettings!$M$7,(ABS($F63-$G63-FZ63+GA63)&lt;=1)*1,IF(AND(GC63,$F63=$G63,$F63&gt;=PrSettings!$M$6),(ABS(FZ63-$F63)&lt;=1)*1,IF(AND(GC63,$F63+$G63&gt;=PrSettings!$M$8),(ABS(FZ63-$F63)+ABS(GA63-$G63)&lt;=1)*1,""))),"")</f>
        <v/>
      </c>
      <c r="GG63" s="273"/>
      <c r="GI63" s="238">
        <f t="shared" si="14"/>
        <v>57</v>
      </c>
      <c r="GJ63" s="239" t="str">
        <f t="shared" si="940"/>
        <v>Iraq</v>
      </c>
      <c r="GK63" s="240">
        <f t="shared" si="68"/>
        <v>31</v>
      </c>
      <c r="GL63" s="239" t="str">
        <f t="shared" si="941"/>
        <v>Norway</v>
      </c>
      <c r="GM63" s="275"/>
      <c r="GN63" s="275"/>
      <c r="GO63" s="271"/>
      <c r="GP63" s="240" t="str">
        <f t="shared" si="942"/>
        <v/>
      </c>
      <c r="GQ63" s="240" t="str">
        <f>IF((GP63&lt;&gt;""),IF(OR($F63&lt;&gt;$G63,PrSettings!$M$4="●"),(($F63-$G63)=(GM63-GN63))*1,0),"")</f>
        <v/>
      </c>
      <c r="GR63" s="240" t="str">
        <f t="shared" si="943"/>
        <v/>
      </c>
      <c r="GS63" s="240" t="str">
        <f>IF(GP63&lt;&gt;"",IF(ABS($F63-$G63)&gt;=PrSettings!$M$7,(ABS($F63-$G63-GM63+GN63)&lt;=1)*1,IF(AND(GP63,$F63=$G63,$F63&gt;=PrSettings!$M$6),(ABS(GM63-$F63)&lt;=1)*1,IF(AND(GP63,$F63+$G63&gt;=PrSettings!$M$8),(ABS(GM63-$F63)+ABS(GN63-$G63)&lt;=1)*1,""))),"")</f>
        <v/>
      </c>
      <c r="GT63" s="273"/>
      <c r="GV63" s="238">
        <f t="shared" si="15"/>
        <v>57</v>
      </c>
      <c r="GW63" s="239" t="str">
        <f t="shared" si="944"/>
        <v>Iraq</v>
      </c>
      <c r="GX63" s="240">
        <f t="shared" si="71"/>
        <v>31</v>
      </c>
      <c r="GY63" s="239" t="str">
        <f t="shared" si="945"/>
        <v>Norway</v>
      </c>
      <c r="GZ63" s="275"/>
      <c r="HA63" s="275"/>
      <c r="HB63" s="271"/>
      <c r="HC63" s="240" t="str">
        <f t="shared" si="946"/>
        <v/>
      </c>
      <c r="HD63" s="240" t="str">
        <f>IF((HC63&lt;&gt;""),IF(OR($F63&lt;&gt;$G63,PrSettings!$M$4="●"),(($F63-$G63)=(GZ63-HA63))*1,0),"")</f>
        <v/>
      </c>
      <c r="HE63" s="240" t="str">
        <f t="shared" si="947"/>
        <v/>
      </c>
      <c r="HF63" s="240" t="str">
        <f>IF(HC63&lt;&gt;"",IF(ABS($F63-$G63)&gt;=PrSettings!$M$7,(ABS($F63-$G63-GZ63+HA63)&lt;=1)*1,IF(AND(HC63,$F63=$G63,$F63&gt;=PrSettings!$M$6),(ABS(GZ63-$F63)&lt;=1)*1,IF(AND(HC63,$F63+$G63&gt;=PrSettings!$M$8),(ABS(GZ63-$F63)+ABS(HA63-$G63)&lt;=1)*1,""))),"")</f>
        <v/>
      </c>
      <c r="HG63" s="273"/>
      <c r="HI63" s="238">
        <f t="shared" si="16"/>
        <v>57</v>
      </c>
      <c r="HJ63" s="239" t="str">
        <f t="shared" si="948"/>
        <v>Iraq</v>
      </c>
      <c r="HK63" s="240">
        <f t="shared" si="74"/>
        <v>31</v>
      </c>
      <c r="HL63" s="239" t="str">
        <f t="shared" si="949"/>
        <v>Norway</v>
      </c>
      <c r="HM63" s="275"/>
      <c r="HN63" s="275"/>
      <c r="HO63" s="271"/>
      <c r="HP63" s="240" t="str">
        <f t="shared" si="950"/>
        <v/>
      </c>
      <c r="HQ63" s="240" t="str">
        <f>IF((HP63&lt;&gt;""),IF(OR($F63&lt;&gt;$G63,PrSettings!$M$4="●"),(($F63-$G63)=(HM63-HN63))*1,0),"")</f>
        <v/>
      </c>
      <c r="HR63" s="240" t="str">
        <f t="shared" si="951"/>
        <v/>
      </c>
      <c r="HS63" s="240" t="str">
        <f>IF(HP63&lt;&gt;"",IF(ABS($F63-$G63)&gt;=PrSettings!$M$7,(ABS($F63-$G63-HM63+HN63)&lt;=1)*1,IF(AND(HP63,$F63=$G63,$F63&gt;=PrSettings!$M$6),(ABS(HM63-$F63)&lt;=1)*1,IF(AND(HP63,$F63+$G63&gt;=PrSettings!$M$8),(ABS(HM63-$F63)+ABS(HN63-$G63)&lt;=1)*1,""))),"")</f>
        <v/>
      </c>
      <c r="HT63" s="273"/>
      <c r="HV63" s="238">
        <f t="shared" si="17"/>
        <v>57</v>
      </c>
      <c r="HW63" s="239" t="str">
        <f t="shared" si="952"/>
        <v>Iraq</v>
      </c>
      <c r="HX63" s="240">
        <f t="shared" si="77"/>
        <v>31</v>
      </c>
      <c r="HY63" s="239" t="str">
        <f t="shared" si="953"/>
        <v>Norway</v>
      </c>
      <c r="HZ63" s="275"/>
      <c r="IA63" s="275"/>
      <c r="IB63" s="271"/>
      <c r="IC63" s="240" t="str">
        <f t="shared" si="954"/>
        <v/>
      </c>
      <c r="ID63" s="240" t="str">
        <f>IF((IC63&lt;&gt;""),IF(OR($F63&lt;&gt;$G63,PrSettings!$M$4="●"),(($F63-$G63)=(HZ63-IA63))*1,0),"")</f>
        <v/>
      </c>
      <c r="IE63" s="240" t="str">
        <f t="shared" si="955"/>
        <v/>
      </c>
      <c r="IF63" s="240" t="str">
        <f>IF(IC63&lt;&gt;"",IF(ABS($F63-$G63)&gt;=PrSettings!$M$7,(ABS($F63-$G63-HZ63+IA63)&lt;=1)*1,IF(AND(IC63,$F63=$G63,$F63&gt;=PrSettings!$M$6),(ABS(HZ63-$F63)&lt;=1)*1,IF(AND(IC63,$F63+$G63&gt;=PrSettings!$M$8),(ABS(HZ63-$F63)+ABS(IA63-$G63)&lt;=1)*1,""))),"")</f>
        <v/>
      </c>
      <c r="IG63" s="273"/>
      <c r="II63" s="238">
        <f t="shared" si="18"/>
        <v>57</v>
      </c>
      <c r="IJ63" s="239" t="str">
        <f t="shared" si="956"/>
        <v>Iraq</v>
      </c>
      <c r="IK63" s="240">
        <f t="shared" si="80"/>
        <v>31</v>
      </c>
      <c r="IL63" s="239" t="str">
        <f t="shared" si="957"/>
        <v>Norway</v>
      </c>
      <c r="IM63" s="275"/>
      <c r="IN63" s="275"/>
      <c r="IO63" s="271"/>
      <c r="IP63" s="240" t="str">
        <f t="shared" si="958"/>
        <v/>
      </c>
      <c r="IQ63" s="240" t="str">
        <f>IF((IP63&lt;&gt;""),IF(OR($F63&lt;&gt;$G63,PrSettings!$M$4="●"),(($F63-$G63)=(IM63-IN63))*1,0),"")</f>
        <v/>
      </c>
      <c r="IR63" s="240" t="str">
        <f t="shared" si="959"/>
        <v/>
      </c>
      <c r="IS63" s="240" t="str">
        <f>IF(IP63&lt;&gt;"",IF(ABS($F63-$G63)&gt;=PrSettings!$M$7,(ABS($F63-$G63-IM63+IN63)&lt;=1)*1,IF(AND(IP63,$F63=$G63,$F63&gt;=PrSettings!$M$6),(ABS(IM63-$F63)&lt;=1)*1,IF(AND(IP63,$F63+$G63&gt;=PrSettings!$M$8),(ABS(IM63-$F63)+ABS(IN63-$G63)&lt;=1)*1,""))),"")</f>
        <v/>
      </c>
      <c r="IT63" s="273"/>
      <c r="IV63" s="238">
        <f t="shared" si="19"/>
        <v>57</v>
      </c>
      <c r="IW63" s="239" t="str">
        <f t="shared" si="960"/>
        <v>Iraq</v>
      </c>
      <c r="IX63" s="240">
        <f t="shared" si="83"/>
        <v>31</v>
      </c>
      <c r="IY63" s="239" t="str">
        <f t="shared" si="961"/>
        <v>Norway</v>
      </c>
      <c r="IZ63" s="275"/>
      <c r="JA63" s="275"/>
      <c r="JB63" s="271"/>
      <c r="JC63" s="240" t="str">
        <f t="shared" si="962"/>
        <v/>
      </c>
      <c r="JD63" s="240" t="str">
        <f>IF((JC63&lt;&gt;""),IF(OR($F63&lt;&gt;$G63,PrSettings!$M$4="●"),(($F63-$G63)=(IZ63-JA63))*1,0),"")</f>
        <v/>
      </c>
      <c r="JE63" s="240" t="str">
        <f t="shared" si="963"/>
        <v/>
      </c>
      <c r="JF63" s="240" t="str">
        <f>IF(JC63&lt;&gt;"",IF(ABS($F63-$G63)&gt;=PrSettings!$M$7,(ABS($F63-$G63-IZ63+JA63)&lt;=1)*1,IF(AND(JC63,$F63=$G63,$F63&gt;=PrSettings!$M$6),(ABS(IZ63-$F63)&lt;=1)*1,IF(AND(JC63,$F63+$G63&gt;=PrSettings!$M$8),(ABS(IZ63-$F63)+ABS(JA63-$G63)&lt;=1)*1,""))),"")</f>
        <v/>
      </c>
      <c r="JG63" s="273"/>
      <c r="JI63" s="238">
        <f t="shared" si="20"/>
        <v>57</v>
      </c>
      <c r="JJ63" s="239" t="str">
        <f t="shared" si="964"/>
        <v>Iraq</v>
      </c>
      <c r="JK63" s="240">
        <f t="shared" si="86"/>
        <v>31</v>
      </c>
      <c r="JL63" s="239" t="str">
        <f t="shared" si="965"/>
        <v>Norway</v>
      </c>
      <c r="JM63" s="275"/>
      <c r="JN63" s="275"/>
      <c r="JO63" s="271"/>
      <c r="JP63" s="240" t="str">
        <f t="shared" si="966"/>
        <v/>
      </c>
      <c r="JQ63" s="240" t="str">
        <f>IF((JP63&lt;&gt;""),IF(OR($F63&lt;&gt;$G63,PrSettings!$M$4="●"),(($F63-$G63)=(JM63-JN63))*1,0),"")</f>
        <v/>
      </c>
      <c r="JR63" s="240" t="str">
        <f t="shared" si="967"/>
        <v/>
      </c>
      <c r="JS63" s="240" t="str">
        <f>IF(JP63&lt;&gt;"",IF(ABS($F63-$G63)&gt;=PrSettings!$M$7,(ABS($F63-$G63-JM63+JN63)&lt;=1)*1,IF(AND(JP63,$F63=$G63,$F63&gt;=PrSettings!$M$6),(ABS(JM63-$F63)&lt;=1)*1,IF(AND(JP63,$F63+$G63&gt;=PrSettings!$M$8),(ABS(JM63-$F63)+ABS(JN63-$G63)&lt;=1)*1,""))),"")</f>
        <v/>
      </c>
      <c r="JT63" s="273"/>
      <c r="JV63" s="238">
        <f t="shared" si="21"/>
        <v>57</v>
      </c>
      <c r="JW63" s="239" t="str">
        <f t="shared" si="968"/>
        <v>Iraq</v>
      </c>
      <c r="JX63" s="240">
        <f t="shared" si="89"/>
        <v>31</v>
      </c>
      <c r="JY63" s="239" t="str">
        <f t="shared" si="969"/>
        <v>Norway</v>
      </c>
      <c r="JZ63" s="275"/>
      <c r="KA63" s="275"/>
      <c r="KB63" s="271"/>
      <c r="KC63" s="240" t="str">
        <f t="shared" si="970"/>
        <v/>
      </c>
      <c r="KD63" s="240" t="str">
        <f>IF((KC63&lt;&gt;""),IF(OR($F63&lt;&gt;$G63,PrSettings!$M$4="●"),(($F63-$G63)=(JZ63-KA63))*1,0),"")</f>
        <v/>
      </c>
      <c r="KE63" s="240" t="str">
        <f t="shared" si="971"/>
        <v/>
      </c>
      <c r="KF63" s="240" t="str">
        <f>IF(KC63&lt;&gt;"",IF(ABS($F63-$G63)&gt;=PrSettings!$M$7,(ABS($F63-$G63-JZ63+KA63)&lt;=1)*1,IF(AND(KC63,$F63=$G63,$F63&gt;=PrSettings!$M$6),(ABS(JZ63-$F63)&lt;=1)*1,IF(AND(KC63,$F63+$G63&gt;=PrSettings!$M$8),(ABS(JZ63-$F63)+ABS(KA63-$G63)&lt;=1)*1,""))),"")</f>
        <v/>
      </c>
      <c r="KG63" s="273"/>
      <c r="KI63" s="238">
        <f t="shared" si="22"/>
        <v>57</v>
      </c>
      <c r="KJ63" s="239" t="str">
        <f t="shared" si="972"/>
        <v>Iraq</v>
      </c>
      <c r="KK63" s="240">
        <f t="shared" si="92"/>
        <v>31</v>
      </c>
      <c r="KL63" s="239" t="str">
        <f t="shared" si="973"/>
        <v>Norway</v>
      </c>
      <c r="KM63" s="275"/>
      <c r="KN63" s="275"/>
      <c r="KO63" s="271"/>
      <c r="KP63" s="240" t="str">
        <f t="shared" si="974"/>
        <v/>
      </c>
      <c r="KQ63" s="240" t="str">
        <f>IF((KP63&lt;&gt;""),IF(OR($F63&lt;&gt;$G63,PrSettings!$M$4="●"),(($F63-$G63)=(KM63-KN63))*1,0),"")</f>
        <v/>
      </c>
      <c r="KR63" s="240" t="str">
        <f t="shared" si="975"/>
        <v/>
      </c>
      <c r="KS63" s="240" t="str">
        <f>IF(KP63&lt;&gt;"",IF(ABS($F63-$G63)&gt;=PrSettings!$M$7,(ABS($F63-$G63-KM63+KN63)&lt;=1)*1,IF(AND(KP63,$F63=$G63,$F63&gt;=PrSettings!$M$6),(ABS(KM63-$F63)&lt;=1)*1,IF(AND(KP63,$F63+$G63&gt;=PrSettings!$M$8),(ABS(KM63-$F63)+ABS(KN63-$G63)&lt;=1)*1,""))),"")</f>
        <v/>
      </c>
      <c r="KT63" s="273"/>
      <c r="KV63" s="238">
        <f t="shared" si="23"/>
        <v>57</v>
      </c>
      <c r="KW63" s="239" t="str">
        <f t="shared" si="976"/>
        <v>Iraq</v>
      </c>
      <c r="KX63" s="240">
        <f t="shared" si="95"/>
        <v>31</v>
      </c>
      <c r="KY63" s="239" t="str">
        <f t="shared" si="977"/>
        <v>Norway</v>
      </c>
      <c r="KZ63" s="275"/>
      <c r="LA63" s="275"/>
      <c r="LB63" s="271"/>
      <c r="LC63" s="240" t="str">
        <f t="shared" si="978"/>
        <v/>
      </c>
      <c r="LD63" s="240" t="str">
        <f>IF((LC63&lt;&gt;""),IF(OR($F63&lt;&gt;$G63,PrSettings!$M$4="●"),(($F63-$G63)=(KZ63-LA63))*1,0),"")</f>
        <v/>
      </c>
      <c r="LE63" s="240" t="str">
        <f t="shared" si="979"/>
        <v/>
      </c>
      <c r="LF63" s="240" t="str">
        <f>IF(LC63&lt;&gt;"",IF(ABS($F63-$G63)&gt;=PrSettings!$M$7,(ABS($F63-$G63-KZ63+LA63)&lt;=1)*1,IF(AND(LC63,$F63=$G63,$F63&gt;=PrSettings!$M$6),(ABS(KZ63-$F63)&lt;=1)*1,IF(AND(LC63,$F63+$G63&gt;=PrSettings!$M$8),(ABS(KZ63-$F63)+ABS(LA63-$G63)&lt;=1)*1,""))),"")</f>
        <v/>
      </c>
      <c r="LG63" s="273"/>
      <c r="LI63" s="238">
        <f t="shared" si="24"/>
        <v>57</v>
      </c>
      <c r="LJ63" s="239" t="str">
        <f t="shared" si="980"/>
        <v>Iraq</v>
      </c>
      <c r="LK63" s="240">
        <f t="shared" si="98"/>
        <v>31</v>
      </c>
      <c r="LL63" s="239" t="str">
        <f t="shared" si="981"/>
        <v>Norway</v>
      </c>
      <c r="LM63" s="275"/>
      <c r="LN63" s="275"/>
      <c r="LO63" s="271"/>
      <c r="LP63" s="240" t="str">
        <f t="shared" si="982"/>
        <v/>
      </c>
      <c r="LQ63" s="240" t="str">
        <f>IF((LP63&lt;&gt;""),IF(OR($F63&lt;&gt;$G63,PrSettings!$M$4="●"),(($F63-$G63)=(LM63-LN63))*1,0),"")</f>
        <v/>
      </c>
      <c r="LR63" s="240" t="str">
        <f t="shared" si="983"/>
        <v/>
      </c>
      <c r="LS63" s="240" t="str">
        <f>IF(LP63&lt;&gt;"",IF(ABS($F63-$G63)&gt;=PrSettings!$M$7,(ABS($F63-$G63-LM63+LN63)&lt;=1)*1,IF(AND(LP63,$F63=$G63,$F63&gt;=PrSettings!$M$6),(ABS(LM63-$F63)&lt;=1)*1,IF(AND(LP63,$F63+$G63&gt;=PrSettings!$M$8),(ABS(LM63-$F63)+ABS(LN63-$G63)&lt;=1)*1,""))),"")</f>
        <v/>
      </c>
      <c r="LT63" s="273"/>
      <c r="LV63" s="238">
        <f t="shared" si="25"/>
        <v>57</v>
      </c>
      <c r="LW63" s="239" t="str">
        <f t="shared" si="984"/>
        <v>Iraq</v>
      </c>
      <c r="LX63" s="240">
        <f t="shared" si="101"/>
        <v>31</v>
      </c>
      <c r="LY63" s="239" t="str">
        <f t="shared" si="985"/>
        <v>Norway</v>
      </c>
      <c r="LZ63" s="275"/>
      <c r="MA63" s="275"/>
      <c r="MB63" s="271"/>
      <c r="MC63" s="240" t="str">
        <f t="shared" si="986"/>
        <v/>
      </c>
      <c r="MD63" s="240" t="str">
        <f>IF((MC63&lt;&gt;""),IF(OR($F63&lt;&gt;$G63,PrSettings!$M$4="●"),(($F63-$G63)=(LZ63-MA63))*1,0),"")</f>
        <v/>
      </c>
      <c r="ME63" s="240" t="str">
        <f t="shared" si="987"/>
        <v/>
      </c>
      <c r="MF63" s="240" t="str">
        <f>IF(MC63&lt;&gt;"",IF(ABS($F63-$G63)&gt;=PrSettings!$M$7,(ABS($F63-$G63-LZ63+MA63)&lt;=1)*1,IF(AND(MC63,$F63=$G63,$F63&gt;=PrSettings!$M$6),(ABS(LZ63-$F63)&lt;=1)*1,IF(AND(MC63,$F63+$G63&gt;=PrSettings!$M$8),(ABS(LZ63-$F63)+ABS(MA63-$G63)&lt;=1)*1,""))),"")</f>
        <v/>
      </c>
      <c r="MG63" s="273"/>
    </row>
    <row r="64" spans="2:345" x14ac:dyDescent="0.25">
      <c r="B64" s="238">
        <f>INDEX(Groups!$C$7:$C$65,MATCH(C64,Groups!$D$7:$D$65,0))</f>
        <v>1</v>
      </c>
      <c r="C64" s="239" t="str">
        <f>CalcI!$P$24</f>
        <v>France</v>
      </c>
      <c r="D64" s="240">
        <f>INDEX(Groups!$C$7:$C$65,MATCH(E64,Groups!$D$7:$D$65,0))</f>
        <v>57</v>
      </c>
      <c r="E64" s="239" t="str">
        <f>CalcI!$Q$24</f>
        <v>Iraq</v>
      </c>
      <c r="F64" s="241" t="str">
        <f>CalcI!$R$24</f>
        <v/>
      </c>
      <c r="G64" s="242" t="str">
        <f>CalcI!$S$24</f>
        <v/>
      </c>
      <c r="I64" s="238">
        <f t="shared" si="0"/>
        <v>1</v>
      </c>
      <c r="J64" s="239" t="str">
        <f t="shared" si="884"/>
        <v>France</v>
      </c>
      <c r="K64" s="240">
        <f t="shared" si="26"/>
        <v>57</v>
      </c>
      <c r="L64" s="239" t="str">
        <f t="shared" si="885"/>
        <v>Iraq</v>
      </c>
      <c r="M64" s="275"/>
      <c r="N64" s="275"/>
      <c r="O64" s="271"/>
      <c r="P64" s="240" t="str">
        <f t="shared" si="886"/>
        <v/>
      </c>
      <c r="Q64" s="240" t="str">
        <f>IF((P64&lt;&gt;""),IF(OR($F64&lt;&gt;$G64,PrSettings!$M$4="●"),(($F64-$G64)=(M64-N64))*1,0),"")</f>
        <v/>
      </c>
      <c r="R64" s="240" t="str">
        <f t="shared" si="887"/>
        <v/>
      </c>
      <c r="S64" s="240" t="str">
        <f>IF(P64&lt;&gt;"",IF(ABS($F64-$G64)&gt;=PrSettings!$M$7,(ABS($F64-$G64-M64+N64)&lt;=1)*1,IF(AND(P64,$F64=$G64,$F64&gt;=PrSettings!$M$6),(ABS(M64-$F64)&lt;=1)*1,IF(AND(P64,$F64+$G64&gt;=PrSettings!$M$8),(ABS(M64-$F64)+ABS(N64-$G64)&lt;=1)*1,""))),"")</f>
        <v/>
      </c>
      <c r="T64" s="273"/>
      <c r="V64" s="238">
        <f t="shared" si="1"/>
        <v>1</v>
      </c>
      <c r="W64" s="239" t="str">
        <f t="shared" si="888"/>
        <v>France</v>
      </c>
      <c r="X64" s="240">
        <f t="shared" si="29"/>
        <v>57</v>
      </c>
      <c r="Y64" s="239" t="str">
        <f t="shared" si="889"/>
        <v>Iraq</v>
      </c>
      <c r="Z64" s="275"/>
      <c r="AA64" s="275"/>
      <c r="AB64" s="271"/>
      <c r="AC64" s="240" t="str">
        <f t="shared" si="890"/>
        <v/>
      </c>
      <c r="AD64" s="240" t="str">
        <f>IF((AC64&lt;&gt;""),IF(OR($F64&lt;&gt;$G64,PrSettings!$M$4="●"),(($F64-$G64)=(Z64-AA64))*1,0),"")</f>
        <v/>
      </c>
      <c r="AE64" s="240" t="str">
        <f t="shared" si="891"/>
        <v/>
      </c>
      <c r="AF64" s="240" t="str">
        <f>IF(AC64&lt;&gt;"",IF(ABS($F64-$G64)&gt;=PrSettings!$M$7,(ABS($F64-$G64-Z64+AA64)&lt;=1)*1,IF(AND(AC64,$F64=$G64,$F64&gt;=PrSettings!$M$6),(ABS(Z64-$F64)&lt;=1)*1,IF(AND(AC64,$F64+$G64&gt;=PrSettings!$M$8),(ABS(Z64-$F64)+ABS(AA64-$G64)&lt;=1)*1,""))),"")</f>
        <v/>
      </c>
      <c r="AG64" s="273"/>
      <c r="AI64" s="238">
        <f t="shared" si="2"/>
        <v>1</v>
      </c>
      <c r="AJ64" s="239" t="str">
        <f t="shared" si="892"/>
        <v>France</v>
      </c>
      <c r="AK64" s="240">
        <f t="shared" si="32"/>
        <v>57</v>
      </c>
      <c r="AL64" s="239" t="str">
        <f t="shared" si="893"/>
        <v>Iraq</v>
      </c>
      <c r="AM64" s="275"/>
      <c r="AN64" s="275"/>
      <c r="AO64" s="271"/>
      <c r="AP64" s="240" t="str">
        <f t="shared" si="894"/>
        <v/>
      </c>
      <c r="AQ64" s="240" t="str">
        <f>IF((AP64&lt;&gt;""),IF(OR($F64&lt;&gt;$G64,PrSettings!$M$4="●"),(($F64-$G64)=(AM64-AN64))*1,0),"")</f>
        <v/>
      </c>
      <c r="AR64" s="240" t="str">
        <f t="shared" si="895"/>
        <v/>
      </c>
      <c r="AS64" s="240" t="str">
        <f>IF(AP64&lt;&gt;"",IF(ABS($F64-$G64)&gt;=PrSettings!$M$7,(ABS($F64-$G64-AM64+AN64)&lt;=1)*1,IF(AND(AP64,$F64=$G64,$F64&gt;=PrSettings!$M$6),(ABS(AM64-$F64)&lt;=1)*1,IF(AND(AP64,$F64+$G64&gt;=PrSettings!$M$8),(ABS(AM64-$F64)+ABS(AN64-$G64)&lt;=1)*1,""))),"")</f>
        <v/>
      </c>
      <c r="AT64" s="273"/>
      <c r="AV64" s="238">
        <f t="shared" si="3"/>
        <v>1</v>
      </c>
      <c r="AW64" s="239" t="str">
        <f t="shared" si="896"/>
        <v>France</v>
      </c>
      <c r="AX64" s="240">
        <f t="shared" si="35"/>
        <v>57</v>
      </c>
      <c r="AY64" s="239" t="str">
        <f t="shared" si="897"/>
        <v>Iraq</v>
      </c>
      <c r="AZ64" s="275"/>
      <c r="BA64" s="275"/>
      <c r="BB64" s="271"/>
      <c r="BC64" s="240" t="str">
        <f t="shared" si="898"/>
        <v/>
      </c>
      <c r="BD64" s="240" t="str">
        <f>IF((BC64&lt;&gt;""),IF(OR($F64&lt;&gt;$G64,PrSettings!$M$4="●"),(($F64-$G64)=(AZ64-BA64))*1,0),"")</f>
        <v/>
      </c>
      <c r="BE64" s="240" t="str">
        <f t="shared" si="899"/>
        <v/>
      </c>
      <c r="BF64" s="240" t="str">
        <f>IF(BC64&lt;&gt;"",IF(ABS($F64-$G64)&gt;=PrSettings!$M$7,(ABS($F64-$G64-AZ64+BA64)&lt;=1)*1,IF(AND(BC64,$F64=$G64,$F64&gt;=PrSettings!$M$6),(ABS(AZ64-$F64)&lt;=1)*1,IF(AND(BC64,$F64+$G64&gt;=PrSettings!$M$8),(ABS(AZ64-$F64)+ABS(BA64-$G64)&lt;=1)*1,""))),"")</f>
        <v/>
      </c>
      <c r="BG64" s="273"/>
      <c r="BI64" s="238">
        <f t="shared" si="4"/>
        <v>1</v>
      </c>
      <c r="BJ64" s="239" t="str">
        <f t="shared" si="900"/>
        <v>France</v>
      </c>
      <c r="BK64" s="240">
        <f t="shared" si="38"/>
        <v>57</v>
      </c>
      <c r="BL64" s="239" t="str">
        <f t="shared" si="901"/>
        <v>Iraq</v>
      </c>
      <c r="BM64" s="275"/>
      <c r="BN64" s="275"/>
      <c r="BO64" s="271"/>
      <c r="BP64" s="240" t="str">
        <f t="shared" si="902"/>
        <v/>
      </c>
      <c r="BQ64" s="240" t="str">
        <f>IF((BP64&lt;&gt;""),IF(OR($F64&lt;&gt;$G64,PrSettings!$M$4="●"),(($F64-$G64)=(BM64-BN64))*1,0),"")</f>
        <v/>
      </c>
      <c r="BR64" s="240" t="str">
        <f t="shared" si="903"/>
        <v/>
      </c>
      <c r="BS64" s="240" t="str">
        <f>IF(BP64&lt;&gt;"",IF(ABS($F64-$G64)&gt;=PrSettings!$M$7,(ABS($F64-$G64-BM64+BN64)&lt;=1)*1,IF(AND(BP64,$F64=$G64,$F64&gt;=PrSettings!$M$6),(ABS(BM64-$F64)&lt;=1)*1,IF(AND(BP64,$F64+$G64&gt;=PrSettings!$M$8),(ABS(BM64-$F64)+ABS(BN64-$G64)&lt;=1)*1,""))),"")</f>
        <v/>
      </c>
      <c r="BT64" s="273"/>
      <c r="BV64" s="238">
        <f t="shared" si="5"/>
        <v>1</v>
      </c>
      <c r="BW64" s="239" t="str">
        <f t="shared" si="904"/>
        <v>France</v>
      </c>
      <c r="BX64" s="240">
        <f t="shared" si="41"/>
        <v>57</v>
      </c>
      <c r="BY64" s="239" t="str">
        <f t="shared" si="905"/>
        <v>Iraq</v>
      </c>
      <c r="BZ64" s="275"/>
      <c r="CA64" s="275"/>
      <c r="CB64" s="271"/>
      <c r="CC64" s="240" t="str">
        <f t="shared" si="906"/>
        <v/>
      </c>
      <c r="CD64" s="240" t="str">
        <f>IF((CC64&lt;&gt;""),IF(OR($F64&lt;&gt;$G64,PrSettings!$M$4="●"),(($F64-$G64)=(BZ64-CA64))*1,0),"")</f>
        <v/>
      </c>
      <c r="CE64" s="240" t="str">
        <f t="shared" si="907"/>
        <v/>
      </c>
      <c r="CF64" s="240" t="str">
        <f>IF(CC64&lt;&gt;"",IF(ABS($F64-$G64)&gt;=PrSettings!$M$7,(ABS($F64-$G64-BZ64+CA64)&lt;=1)*1,IF(AND(CC64,$F64=$G64,$F64&gt;=PrSettings!$M$6),(ABS(BZ64-$F64)&lt;=1)*1,IF(AND(CC64,$F64+$G64&gt;=PrSettings!$M$8),(ABS(BZ64-$F64)+ABS(CA64-$G64)&lt;=1)*1,""))),"")</f>
        <v/>
      </c>
      <c r="CG64" s="273"/>
      <c r="CI64" s="238">
        <f t="shared" si="6"/>
        <v>1</v>
      </c>
      <c r="CJ64" s="239" t="str">
        <f t="shared" si="908"/>
        <v>France</v>
      </c>
      <c r="CK64" s="240">
        <f t="shared" si="44"/>
        <v>57</v>
      </c>
      <c r="CL64" s="239" t="str">
        <f t="shared" si="909"/>
        <v>Iraq</v>
      </c>
      <c r="CM64" s="275"/>
      <c r="CN64" s="275"/>
      <c r="CO64" s="271"/>
      <c r="CP64" s="240" t="str">
        <f t="shared" si="910"/>
        <v/>
      </c>
      <c r="CQ64" s="240" t="str">
        <f>IF((CP64&lt;&gt;""),IF(OR($F64&lt;&gt;$G64,PrSettings!$M$4="●"),(($F64-$G64)=(CM64-CN64))*1,0),"")</f>
        <v/>
      </c>
      <c r="CR64" s="240" t="str">
        <f t="shared" si="911"/>
        <v/>
      </c>
      <c r="CS64" s="240" t="str">
        <f>IF(CP64&lt;&gt;"",IF(ABS($F64-$G64)&gt;=PrSettings!$M$7,(ABS($F64-$G64-CM64+CN64)&lt;=1)*1,IF(AND(CP64,$F64=$G64,$F64&gt;=PrSettings!$M$6),(ABS(CM64-$F64)&lt;=1)*1,IF(AND(CP64,$F64+$G64&gt;=PrSettings!$M$8),(ABS(CM64-$F64)+ABS(CN64-$G64)&lt;=1)*1,""))),"")</f>
        <v/>
      </c>
      <c r="CT64" s="273"/>
      <c r="CV64" s="238">
        <f t="shared" si="7"/>
        <v>1</v>
      </c>
      <c r="CW64" s="239" t="str">
        <f t="shared" si="912"/>
        <v>France</v>
      </c>
      <c r="CX64" s="240">
        <f t="shared" si="47"/>
        <v>57</v>
      </c>
      <c r="CY64" s="239" t="str">
        <f t="shared" si="913"/>
        <v>Iraq</v>
      </c>
      <c r="CZ64" s="275"/>
      <c r="DA64" s="275"/>
      <c r="DB64" s="271"/>
      <c r="DC64" s="240" t="str">
        <f t="shared" si="914"/>
        <v/>
      </c>
      <c r="DD64" s="240" t="str">
        <f>IF((DC64&lt;&gt;""),IF(OR($F64&lt;&gt;$G64,PrSettings!$M$4="●"),(($F64-$G64)=(CZ64-DA64))*1,0),"")</f>
        <v/>
      </c>
      <c r="DE64" s="240" t="str">
        <f t="shared" si="915"/>
        <v/>
      </c>
      <c r="DF64" s="240" t="str">
        <f>IF(DC64&lt;&gt;"",IF(ABS($F64-$G64)&gt;=PrSettings!$M$7,(ABS($F64-$G64-CZ64+DA64)&lt;=1)*1,IF(AND(DC64,$F64=$G64,$F64&gt;=PrSettings!$M$6),(ABS(CZ64-$F64)&lt;=1)*1,IF(AND(DC64,$F64+$G64&gt;=PrSettings!$M$8),(ABS(CZ64-$F64)+ABS(DA64-$G64)&lt;=1)*1,""))),"")</f>
        <v/>
      </c>
      <c r="DG64" s="273"/>
      <c r="DI64" s="238">
        <f t="shared" si="8"/>
        <v>1</v>
      </c>
      <c r="DJ64" s="239" t="str">
        <f t="shared" si="916"/>
        <v>France</v>
      </c>
      <c r="DK64" s="240">
        <f t="shared" si="50"/>
        <v>57</v>
      </c>
      <c r="DL64" s="239" t="str">
        <f t="shared" si="917"/>
        <v>Iraq</v>
      </c>
      <c r="DM64" s="275"/>
      <c r="DN64" s="275"/>
      <c r="DO64" s="271"/>
      <c r="DP64" s="240" t="str">
        <f t="shared" si="918"/>
        <v/>
      </c>
      <c r="DQ64" s="240" t="str">
        <f>IF((DP64&lt;&gt;""),IF(OR($F64&lt;&gt;$G64,PrSettings!$M$4="●"),(($F64-$G64)=(DM64-DN64))*1,0),"")</f>
        <v/>
      </c>
      <c r="DR64" s="240" t="str">
        <f t="shared" si="919"/>
        <v/>
      </c>
      <c r="DS64" s="240" t="str">
        <f>IF(DP64&lt;&gt;"",IF(ABS($F64-$G64)&gt;=PrSettings!$M$7,(ABS($F64-$G64-DM64+DN64)&lt;=1)*1,IF(AND(DP64,$F64=$G64,$F64&gt;=PrSettings!$M$6),(ABS(DM64-$F64)&lt;=1)*1,IF(AND(DP64,$F64+$G64&gt;=PrSettings!$M$8),(ABS(DM64-$F64)+ABS(DN64-$G64)&lt;=1)*1,""))),"")</f>
        <v/>
      </c>
      <c r="DT64" s="273"/>
      <c r="DV64" s="238">
        <f t="shared" si="9"/>
        <v>1</v>
      </c>
      <c r="DW64" s="239" t="str">
        <f t="shared" si="920"/>
        <v>France</v>
      </c>
      <c r="DX64" s="240">
        <f t="shared" si="53"/>
        <v>57</v>
      </c>
      <c r="DY64" s="239" t="str">
        <f t="shared" si="921"/>
        <v>Iraq</v>
      </c>
      <c r="DZ64" s="275"/>
      <c r="EA64" s="275"/>
      <c r="EB64" s="271"/>
      <c r="EC64" s="240" t="str">
        <f t="shared" si="922"/>
        <v/>
      </c>
      <c r="ED64" s="240" t="str">
        <f>IF((EC64&lt;&gt;""),IF(OR($F64&lt;&gt;$G64,PrSettings!$M$4="●"),(($F64-$G64)=(DZ64-EA64))*1,0),"")</f>
        <v/>
      </c>
      <c r="EE64" s="240" t="str">
        <f t="shared" si="923"/>
        <v/>
      </c>
      <c r="EF64" s="240" t="str">
        <f>IF(EC64&lt;&gt;"",IF(ABS($F64-$G64)&gt;=PrSettings!$M$7,(ABS($F64-$G64-DZ64+EA64)&lt;=1)*1,IF(AND(EC64,$F64=$G64,$F64&gt;=PrSettings!$M$6),(ABS(DZ64-$F64)&lt;=1)*1,IF(AND(EC64,$F64+$G64&gt;=PrSettings!$M$8),(ABS(DZ64-$F64)+ABS(EA64-$G64)&lt;=1)*1,""))),"")</f>
        <v/>
      </c>
      <c r="EG64" s="273"/>
      <c r="EI64" s="238">
        <f t="shared" si="10"/>
        <v>1</v>
      </c>
      <c r="EJ64" s="239" t="str">
        <f t="shared" si="924"/>
        <v>France</v>
      </c>
      <c r="EK64" s="240">
        <f t="shared" si="56"/>
        <v>57</v>
      </c>
      <c r="EL64" s="239" t="str">
        <f t="shared" si="925"/>
        <v>Iraq</v>
      </c>
      <c r="EM64" s="275"/>
      <c r="EN64" s="275"/>
      <c r="EO64" s="271"/>
      <c r="EP64" s="240" t="str">
        <f t="shared" si="926"/>
        <v/>
      </c>
      <c r="EQ64" s="240" t="str">
        <f>IF((EP64&lt;&gt;""),IF(OR($F64&lt;&gt;$G64,PrSettings!$M$4="●"),(($F64-$G64)=(EM64-EN64))*1,0),"")</f>
        <v/>
      </c>
      <c r="ER64" s="240" t="str">
        <f t="shared" si="927"/>
        <v/>
      </c>
      <c r="ES64" s="240" t="str">
        <f>IF(EP64&lt;&gt;"",IF(ABS($F64-$G64)&gt;=PrSettings!$M$7,(ABS($F64-$G64-EM64+EN64)&lt;=1)*1,IF(AND(EP64,$F64=$G64,$F64&gt;=PrSettings!$M$6),(ABS(EM64-$F64)&lt;=1)*1,IF(AND(EP64,$F64+$G64&gt;=PrSettings!$M$8),(ABS(EM64-$F64)+ABS(EN64-$G64)&lt;=1)*1,""))),"")</f>
        <v/>
      </c>
      <c r="ET64" s="273"/>
      <c r="EV64" s="238">
        <f t="shared" si="11"/>
        <v>1</v>
      </c>
      <c r="EW64" s="239" t="str">
        <f t="shared" si="928"/>
        <v>France</v>
      </c>
      <c r="EX64" s="240">
        <f t="shared" si="59"/>
        <v>57</v>
      </c>
      <c r="EY64" s="239" t="str">
        <f t="shared" si="929"/>
        <v>Iraq</v>
      </c>
      <c r="EZ64" s="275"/>
      <c r="FA64" s="275"/>
      <c r="FB64" s="271"/>
      <c r="FC64" s="240" t="str">
        <f t="shared" si="930"/>
        <v/>
      </c>
      <c r="FD64" s="240" t="str">
        <f>IF((FC64&lt;&gt;""),IF(OR($F64&lt;&gt;$G64,PrSettings!$M$4="●"),(($F64-$G64)=(EZ64-FA64))*1,0),"")</f>
        <v/>
      </c>
      <c r="FE64" s="240" t="str">
        <f t="shared" si="931"/>
        <v/>
      </c>
      <c r="FF64" s="240" t="str">
        <f>IF(FC64&lt;&gt;"",IF(ABS($F64-$G64)&gt;=PrSettings!$M$7,(ABS($F64-$G64-EZ64+FA64)&lt;=1)*1,IF(AND(FC64,$F64=$G64,$F64&gt;=PrSettings!$M$6),(ABS(EZ64-$F64)&lt;=1)*1,IF(AND(FC64,$F64+$G64&gt;=PrSettings!$M$8),(ABS(EZ64-$F64)+ABS(FA64-$G64)&lt;=1)*1,""))),"")</f>
        <v/>
      </c>
      <c r="FG64" s="273"/>
      <c r="FI64" s="238">
        <f t="shared" si="12"/>
        <v>1</v>
      </c>
      <c r="FJ64" s="239" t="str">
        <f t="shared" si="932"/>
        <v>France</v>
      </c>
      <c r="FK64" s="240">
        <f t="shared" si="62"/>
        <v>57</v>
      </c>
      <c r="FL64" s="239" t="str">
        <f t="shared" si="933"/>
        <v>Iraq</v>
      </c>
      <c r="FM64" s="275"/>
      <c r="FN64" s="275"/>
      <c r="FO64" s="271"/>
      <c r="FP64" s="240" t="str">
        <f t="shared" si="934"/>
        <v/>
      </c>
      <c r="FQ64" s="240" t="str">
        <f>IF((FP64&lt;&gt;""),IF(OR($F64&lt;&gt;$G64,PrSettings!$M$4="●"),(($F64-$G64)=(FM64-FN64))*1,0),"")</f>
        <v/>
      </c>
      <c r="FR64" s="240" t="str">
        <f t="shared" si="935"/>
        <v/>
      </c>
      <c r="FS64" s="240" t="str">
        <f>IF(FP64&lt;&gt;"",IF(ABS($F64-$G64)&gt;=PrSettings!$M$7,(ABS($F64-$G64-FM64+FN64)&lt;=1)*1,IF(AND(FP64,$F64=$G64,$F64&gt;=PrSettings!$M$6),(ABS(FM64-$F64)&lt;=1)*1,IF(AND(FP64,$F64+$G64&gt;=PrSettings!$M$8),(ABS(FM64-$F64)+ABS(FN64-$G64)&lt;=1)*1,""))),"")</f>
        <v/>
      </c>
      <c r="FT64" s="273"/>
      <c r="FV64" s="238">
        <f t="shared" si="13"/>
        <v>1</v>
      </c>
      <c r="FW64" s="239" t="str">
        <f t="shared" si="936"/>
        <v>France</v>
      </c>
      <c r="FX64" s="240">
        <f t="shared" si="65"/>
        <v>57</v>
      </c>
      <c r="FY64" s="239" t="str">
        <f t="shared" si="937"/>
        <v>Iraq</v>
      </c>
      <c r="FZ64" s="275"/>
      <c r="GA64" s="275"/>
      <c r="GB64" s="271"/>
      <c r="GC64" s="240" t="str">
        <f t="shared" si="938"/>
        <v/>
      </c>
      <c r="GD64" s="240" t="str">
        <f>IF((GC64&lt;&gt;""),IF(OR($F64&lt;&gt;$G64,PrSettings!$M$4="●"),(($F64-$G64)=(FZ64-GA64))*1,0),"")</f>
        <v/>
      </c>
      <c r="GE64" s="240" t="str">
        <f t="shared" si="939"/>
        <v/>
      </c>
      <c r="GF64" s="240" t="str">
        <f>IF(GC64&lt;&gt;"",IF(ABS($F64-$G64)&gt;=PrSettings!$M$7,(ABS($F64-$G64-FZ64+GA64)&lt;=1)*1,IF(AND(GC64,$F64=$G64,$F64&gt;=PrSettings!$M$6),(ABS(FZ64-$F64)&lt;=1)*1,IF(AND(GC64,$F64+$G64&gt;=PrSettings!$M$8),(ABS(FZ64-$F64)+ABS(GA64-$G64)&lt;=1)*1,""))),"")</f>
        <v/>
      </c>
      <c r="GG64" s="273"/>
      <c r="GI64" s="238">
        <f t="shared" si="14"/>
        <v>1</v>
      </c>
      <c r="GJ64" s="239" t="str">
        <f t="shared" si="940"/>
        <v>France</v>
      </c>
      <c r="GK64" s="240">
        <f t="shared" si="68"/>
        <v>57</v>
      </c>
      <c r="GL64" s="239" t="str">
        <f t="shared" si="941"/>
        <v>Iraq</v>
      </c>
      <c r="GM64" s="275"/>
      <c r="GN64" s="275"/>
      <c r="GO64" s="271"/>
      <c r="GP64" s="240" t="str">
        <f t="shared" si="942"/>
        <v/>
      </c>
      <c r="GQ64" s="240" t="str">
        <f>IF((GP64&lt;&gt;""),IF(OR($F64&lt;&gt;$G64,PrSettings!$M$4="●"),(($F64-$G64)=(GM64-GN64))*1,0),"")</f>
        <v/>
      </c>
      <c r="GR64" s="240" t="str">
        <f t="shared" si="943"/>
        <v/>
      </c>
      <c r="GS64" s="240" t="str">
        <f>IF(GP64&lt;&gt;"",IF(ABS($F64-$G64)&gt;=PrSettings!$M$7,(ABS($F64-$G64-GM64+GN64)&lt;=1)*1,IF(AND(GP64,$F64=$G64,$F64&gt;=PrSettings!$M$6),(ABS(GM64-$F64)&lt;=1)*1,IF(AND(GP64,$F64+$G64&gt;=PrSettings!$M$8),(ABS(GM64-$F64)+ABS(GN64-$G64)&lt;=1)*1,""))),"")</f>
        <v/>
      </c>
      <c r="GT64" s="273"/>
      <c r="GV64" s="238">
        <f t="shared" si="15"/>
        <v>1</v>
      </c>
      <c r="GW64" s="239" t="str">
        <f t="shared" si="944"/>
        <v>France</v>
      </c>
      <c r="GX64" s="240">
        <f t="shared" si="71"/>
        <v>57</v>
      </c>
      <c r="GY64" s="239" t="str">
        <f t="shared" si="945"/>
        <v>Iraq</v>
      </c>
      <c r="GZ64" s="275"/>
      <c r="HA64" s="275"/>
      <c r="HB64" s="271"/>
      <c r="HC64" s="240" t="str">
        <f t="shared" si="946"/>
        <v/>
      </c>
      <c r="HD64" s="240" t="str">
        <f>IF((HC64&lt;&gt;""),IF(OR($F64&lt;&gt;$G64,PrSettings!$M$4="●"),(($F64-$G64)=(GZ64-HA64))*1,0),"")</f>
        <v/>
      </c>
      <c r="HE64" s="240" t="str">
        <f t="shared" si="947"/>
        <v/>
      </c>
      <c r="HF64" s="240" t="str">
        <f>IF(HC64&lt;&gt;"",IF(ABS($F64-$G64)&gt;=PrSettings!$M$7,(ABS($F64-$G64-GZ64+HA64)&lt;=1)*1,IF(AND(HC64,$F64=$G64,$F64&gt;=PrSettings!$M$6),(ABS(GZ64-$F64)&lt;=1)*1,IF(AND(HC64,$F64+$G64&gt;=PrSettings!$M$8),(ABS(GZ64-$F64)+ABS(HA64-$G64)&lt;=1)*1,""))),"")</f>
        <v/>
      </c>
      <c r="HG64" s="273"/>
      <c r="HI64" s="238">
        <f t="shared" si="16"/>
        <v>1</v>
      </c>
      <c r="HJ64" s="239" t="str">
        <f t="shared" si="948"/>
        <v>France</v>
      </c>
      <c r="HK64" s="240">
        <f t="shared" si="74"/>
        <v>57</v>
      </c>
      <c r="HL64" s="239" t="str">
        <f t="shared" si="949"/>
        <v>Iraq</v>
      </c>
      <c r="HM64" s="275"/>
      <c r="HN64" s="275"/>
      <c r="HO64" s="271"/>
      <c r="HP64" s="240" t="str">
        <f t="shared" si="950"/>
        <v/>
      </c>
      <c r="HQ64" s="240" t="str">
        <f>IF((HP64&lt;&gt;""),IF(OR($F64&lt;&gt;$G64,PrSettings!$M$4="●"),(($F64-$G64)=(HM64-HN64))*1,0),"")</f>
        <v/>
      </c>
      <c r="HR64" s="240" t="str">
        <f t="shared" si="951"/>
        <v/>
      </c>
      <c r="HS64" s="240" t="str">
        <f>IF(HP64&lt;&gt;"",IF(ABS($F64-$G64)&gt;=PrSettings!$M$7,(ABS($F64-$G64-HM64+HN64)&lt;=1)*1,IF(AND(HP64,$F64=$G64,$F64&gt;=PrSettings!$M$6),(ABS(HM64-$F64)&lt;=1)*1,IF(AND(HP64,$F64+$G64&gt;=PrSettings!$M$8),(ABS(HM64-$F64)+ABS(HN64-$G64)&lt;=1)*1,""))),"")</f>
        <v/>
      </c>
      <c r="HT64" s="273"/>
      <c r="HV64" s="238">
        <f t="shared" si="17"/>
        <v>1</v>
      </c>
      <c r="HW64" s="239" t="str">
        <f t="shared" si="952"/>
        <v>France</v>
      </c>
      <c r="HX64" s="240">
        <f t="shared" si="77"/>
        <v>57</v>
      </c>
      <c r="HY64" s="239" t="str">
        <f t="shared" si="953"/>
        <v>Iraq</v>
      </c>
      <c r="HZ64" s="275"/>
      <c r="IA64" s="275"/>
      <c r="IB64" s="271"/>
      <c r="IC64" s="240" t="str">
        <f t="shared" si="954"/>
        <v/>
      </c>
      <c r="ID64" s="240" t="str">
        <f>IF((IC64&lt;&gt;""),IF(OR($F64&lt;&gt;$G64,PrSettings!$M$4="●"),(($F64-$G64)=(HZ64-IA64))*1,0),"")</f>
        <v/>
      </c>
      <c r="IE64" s="240" t="str">
        <f t="shared" si="955"/>
        <v/>
      </c>
      <c r="IF64" s="240" t="str">
        <f>IF(IC64&lt;&gt;"",IF(ABS($F64-$G64)&gt;=PrSettings!$M$7,(ABS($F64-$G64-HZ64+IA64)&lt;=1)*1,IF(AND(IC64,$F64=$G64,$F64&gt;=PrSettings!$M$6),(ABS(HZ64-$F64)&lt;=1)*1,IF(AND(IC64,$F64+$G64&gt;=PrSettings!$M$8),(ABS(HZ64-$F64)+ABS(IA64-$G64)&lt;=1)*1,""))),"")</f>
        <v/>
      </c>
      <c r="IG64" s="273"/>
      <c r="II64" s="238">
        <f t="shared" si="18"/>
        <v>1</v>
      </c>
      <c r="IJ64" s="239" t="str">
        <f t="shared" si="956"/>
        <v>France</v>
      </c>
      <c r="IK64" s="240">
        <f t="shared" si="80"/>
        <v>57</v>
      </c>
      <c r="IL64" s="239" t="str">
        <f t="shared" si="957"/>
        <v>Iraq</v>
      </c>
      <c r="IM64" s="275"/>
      <c r="IN64" s="275"/>
      <c r="IO64" s="271"/>
      <c r="IP64" s="240" t="str">
        <f t="shared" si="958"/>
        <v/>
      </c>
      <c r="IQ64" s="240" t="str">
        <f>IF((IP64&lt;&gt;""),IF(OR($F64&lt;&gt;$G64,PrSettings!$M$4="●"),(($F64-$G64)=(IM64-IN64))*1,0),"")</f>
        <v/>
      </c>
      <c r="IR64" s="240" t="str">
        <f t="shared" si="959"/>
        <v/>
      </c>
      <c r="IS64" s="240" t="str">
        <f>IF(IP64&lt;&gt;"",IF(ABS($F64-$G64)&gt;=PrSettings!$M$7,(ABS($F64-$G64-IM64+IN64)&lt;=1)*1,IF(AND(IP64,$F64=$G64,$F64&gt;=PrSettings!$M$6),(ABS(IM64-$F64)&lt;=1)*1,IF(AND(IP64,$F64+$G64&gt;=PrSettings!$M$8),(ABS(IM64-$F64)+ABS(IN64-$G64)&lt;=1)*1,""))),"")</f>
        <v/>
      </c>
      <c r="IT64" s="273"/>
      <c r="IV64" s="238">
        <f t="shared" si="19"/>
        <v>1</v>
      </c>
      <c r="IW64" s="239" t="str">
        <f t="shared" si="960"/>
        <v>France</v>
      </c>
      <c r="IX64" s="240">
        <f t="shared" si="83"/>
        <v>57</v>
      </c>
      <c r="IY64" s="239" t="str">
        <f t="shared" si="961"/>
        <v>Iraq</v>
      </c>
      <c r="IZ64" s="275"/>
      <c r="JA64" s="275"/>
      <c r="JB64" s="271"/>
      <c r="JC64" s="240" t="str">
        <f t="shared" si="962"/>
        <v/>
      </c>
      <c r="JD64" s="240" t="str">
        <f>IF((JC64&lt;&gt;""),IF(OR($F64&lt;&gt;$G64,PrSettings!$M$4="●"),(($F64-$G64)=(IZ64-JA64))*1,0),"")</f>
        <v/>
      </c>
      <c r="JE64" s="240" t="str">
        <f t="shared" si="963"/>
        <v/>
      </c>
      <c r="JF64" s="240" t="str">
        <f>IF(JC64&lt;&gt;"",IF(ABS($F64-$G64)&gt;=PrSettings!$M$7,(ABS($F64-$G64-IZ64+JA64)&lt;=1)*1,IF(AND(JC64,$F64=$G64,$F64&gt;=PrSettings!$M$6),(ABS(IZ64-$F64)&lt;=1)*1,IF(AND(JC64,$F64+$G64&gt;=PrSettings!$M$8),(ABS(IZ64-$F64)+ABS(JA64-$G64)&lt;=1)*1,""))),"")</f>
        <v/>
      </c>
      <c r="JG64" s="273"/>
      <c r="JI64" s="238">
        <f t="shared" si="20"/>
        <v>1</v>
      </c>
      <c r="JJ64" s="239" t="str">
        <f t="shared" si="964"/>
        <v>France</v>
      </c>
      <c r="JK64" s="240">
        <f t="shared" si="86"/>
        <v>57</v>
      </c>
      <c r="JL64" s="239" t="str">
        <f t="shared" si="965"/>
        <v>Iraq</v>
      </c>
      <c r="JM64" s="275"/>
      <c r="JN64" s="275"/>
      <c r="JO64" s="271"/>
      <c r="JP64" s="240" t="str">
        <f t="shared" si="966"/>
        <v/>
      </c>
      <c r="JQ64" s="240" t="str">
        <f>IF((JP64&lt;&gt;""),IF(OR($F64&lt;&gt;$G64,PrSettings!$M$4="●"),(($F64-$G64)=(JM64-JN64))*1,0),"")</f>
        <v/>
      </c>
      <c r="JR64" s="240" t="str">
        <f t="shared" si="967"/>
        <v/>
      </c>
      <c r="JS64" s="240" t="str">
        <f>IF(JP64&lt;&gt;"",IF(ABS($F64-$G64)&gt;=PrSettings!$M$7,(ABS($F64-$G64-JM64+JN64)&lt;=1)*1,IF(AND(JP64,$F64=$G64,$F64&gt;=PrSettings!$M$6),(ABS(JM64-$F64)&lt;=1)*1,IF(AND(JP64,$F64+$G64&gt;=PrSettings!$M$8),(ABS(JM64-$F64)+ABS(JN64-$G64)&lt;=1)*1,""))),"")</f>
        <v/>
      </c>
      <c r="JT64" s="273"/>
      <c r="JV64" s="238">
        <f t="shared" si="21"/>
        <v>1</v>
      </c>
      <c r="JW64" s="239" t="str">
        <f t="shared" si="968"/>
        <v>France</v>
      </c>
      <c r="JX64" s="240">
        <f t="shared" si="89"/>
        <v>57</v>
      </c>
      <c r="JY64" s="239" t="str">
        <f t="shared" si="969"/>
        <v>Iraq</v>
      </c>
      <c r="JZ64" s="275"/>
      <c r="KA64" s="275"/>
      <c r="KB64" s="271"/>
      <c r="KC64" s="240" t="str">
        <f t="shared" si="970"/>
        <v/>
      </c>
      <c r="KD64" s="240" t="str">
        <f>IF((KC64&lt;&gt;""),IF(OR($F64&lt;&gt;$G64,PrSettings!$M$4="●"),(($F64-$G64)=(JZ64-KA64))*1,0),"")</f>
        <v/>
      </c>
      <c r="KE64" s="240" t="str">
        <f t="shared" si="971"/>
        <v/>
      </c>
      <c r="KF64" s="240" t="str">
        <f>IF(KC64&lt;&gt;"",IF(ABS($F64-$G64)&gt;=PrSettings!$M$7,(ABS($F64-$G64-JZ64+KA64)&lt;=1)*1,IF(AND(KC64,$F64=$G64,$F64&gt;=PrSettings!$M$6),(ABS(JZ64-$F64)&lt;=1)*1,IF(AND(KC64,$F64+$G64&gt;=PrSettings!$M$8),(ABS(JZ64-$F64)+ABS(KA64-$G64)&lt;=1)*1,""))),"")</f>
        <v/>
      </c>
      <c r="KG64" s="273"/>
      <c r="KI64" s="238">
        <f t="shared" si="22"/>
        <v>1</v>
      </c>
      <c r="KJ64" s="239" t="str">
        <f t="shared" si="972"/>
        <v>France</v>
      </c>
      <c r="KK64" s="240">
        <f t="shared" si="92"/>
        <v>57</v>
      </c>
      <c r="KL64" s="239" t="str">
        <f t="shared" si="973"/>
        <v>Iraq</v>
      </c>
      <c r="KM64" s="275"/>
      <c r="KN64" s="275"/>
      <c r="KO64" s="271"/>
      <c r="KP64" s="240" t="str">
        <f t="shared" si="974"/>
        <v/>
      </c>
      <c r="KQ64" s="240" t="str">
        <f>IF((KP64&lt;&gt;""),IF(OR($F64&lt;&gt;$G64,PrSettings!$M$4="●"),(($F64-$G64)=(KM64-KN64))*1,0),"")</f>
        <v/>
      </c>
      <c r="KR64" s="240" t="str">
        <f t="shared" si="975"/>
        <v/>
      </c>
      <c r="KS64" s="240" t="str">
        <f>IF(KP64&lt;&gt;"",IF(ABS($F64-$G64)&gt;=PrSettings!$M$7,(ABS($F64-$G64-KM64+KN64)&lt;=1)*1,IF(AND(KP64,$F64=$G64,$F64&gt;=PrSettings!$M$6),(ABS(KM64-$F64)&lt;=1)*1,IF(AND(KP64,$F64+$G64&gt;=PrSettings!$M$8),(ABS(KM64-$F64)+ABS(KN64-$G64)&lt;=1)*1,""))),"")</f>
        <v/>
      </c>
      <c r="KT64" s="273"/>
      <c r="KV64" s="238">
        <f t="shared" si="23"/>
        <v>1</v>
      </c>
      <c r="KW64" s="239" t="str">
        <f t="shared" si="976"/>
        <v>France</v>
      </c>
      <c r="KX64" s="240">
        <f t="shared" si="95"/>
        <v>57</v>
      </c>
      <c r="KY64" s="239" t="str">
        <f t="shared" si="977"/>
        <v>Iraq</v>
      </c>
      <c r="KZ64" s="275"/>
      <c r="LA64" s="275"/>
      <c r="LB64" s="271"/>
      <c r="LC64" s="240" t="str">
        <f t="shared" si="978"/>
        <v/>
      </c>
      <c r="LD64" s="240" t="str">
        <f>IF((LC64&lt;&gt;""),IF(OR($F64&lt;&gt;$G64,PrSettings!$M$4="●"),(($F64-$G64)=(KZ64-LA64))*1,0),"")</f>
        <v/>
      </c>
      <c r="LE64" s="240" t="str">
        <f t="shared" si="979"/>
        <v/>
      </c>
      <c r="LF64" s="240" t="str">
        <f>IF(LC64&lt;&gt;"",IF(ABS($F64-$G64)&gt;=PrSettings!$M$7,(ABS($F64-$G64-KZ64+LA64)&lt;=1)*1,IF(AND(LC64,$F64=$G64,$F64&gt;=PrSettings!$M$6),(ABS(KZ64-$F64)&lt;=1)*1,IF(AND(LC64,$F64+$G64&gt;=PrSettings!$M$8),(ABS(KZ64-$F64)+ABS(LA64-$G64)&lt;=1)*1,""))),"")</f>
        <v/>
      </c>
      <c r="LG64" s="273"/>
      <c r="LI64" s="238">
        <f t="shared" si="24"/>
        <v>1</v>
      </c>
      <c r="LJ64" s="239" t="str">
        <f t="shared" si="980"/>
        <v>France</v>
      </c>
      <c r="LK64" s="240">
        <f t="shared" si="98"/>
        <v>57</v>
      </c>
      <c r="LL64" s="239" t="str">
        <f t="shared" si="981"/>
        <v>Iraq</v>
      </c>
      <c r="LM64" s="275"/>
      <c r="LN64" s="275"/>
      <c r="LO64" s="271"/>
      <c r="LP64" s="240" t="str">
        <f t="shared" si="982"/>
        <v/>
      </c>
      <c r="LQ64" s="240" t="str">
        <f>IF((LP64&lt;&gt;""),IF(OR($F64&lt;&gt;$G64,PrSettings!$M$4="●"),(($F64-$G64)=(LM64-LN64))*1,0),"")</f>
        <v/>
      </c>
      <c r="LR64" s="240" t="str">
        <f t="shared" si="983"/>
        <v/>
      </c>
      <c r="LS64" s="240" t="str">
        <f>IF(LP64&lt;&gt;"",IF(ABS($F64-$G64)&gt;=PrSettings!$M$7,(ABS($F64-$G64-LM64+LN64)&lt;=1)*1,IF(AND(LP64,$F64=$G64,$F64&gt;=PrSettings!$M$6),(ABS(LM64-$F64)&lt;=1)*1,IF(AND(LP64,$F64+$G64&gt;=PrSettings!$M$8),(ABS(LM64-$F64)+ABS(LN64-$G64)&lt;=1)*1,""))),"")</f>
        <v/>
      </c>
      <c r="LT64" s="273"/>
      <c r="LV64" s="238">
        <f t="shared" si="25"/>
        <v>1</v>
      </c>
      <c r="LW64" s="239" t="str">
        <f t="shared" si="984"/>
        <v>France</v>
      </c>
      <c r="LX64" s="240">
        <f t="shared" si="101"/>
        <v>57</v>
      </c>
      <c r="LY64" s="239" t="str">
        <f t="shared" si="985"/>
        <v>Iraq</v>
      </c>
      <c r="LZ64" s="275"/>
      <c r="MA64" s="275"/>
      <c r="MB64" s="271"/>
      <c r="MC64" s="240" t="str">
        <f t="shared" si="986"/>
        <v/>
      </c>
      <c r="MD64" s="240" t="str">
        <f>IF((MC64&lt;&gt;""),IF(OR($F64&lt;&gt;$G64,PrSettings!$M$4="●"),(($F64-$G64)=(LZ64-MA64))*1,0),"")</f>
        <v/>
      </c>
      <c r="ME64" s="240" t="str">
        <f t="shared" si="987"/>
        <v/>
      </c>
      <c r="MF64" s="240" t="str">
        <f>IF(MC64&lt;&gt;"",IF(ABS($F64-$G64)&gt;=PrSettings!$M$7,(ABS($F64-$G64-LZ64+MA64)&lt;=1)*1,IF(AND(MC64,$F64=$G64,$F64&gt;=PrSettings!$M$6),(ABS(LZ64-$F64)&lt;=1)*1,IF(AND(MC64,$F64+$G64&gt;=PrSettings!$M$8),(ABS(LZ64-$F64)+ABS(MA64-$G64)&lt;=1)*1,""))),"")</f>
        <v/>
      </c>
      <c r="MG64" s="273"/>
    </row>
    <row r="65" spans="2:345" x14ac:dyDescent="0.25">
      <c r="B65" s="238">
        <f>INDEX(Groups!$C$7:$C$65,MATCH(C65,Groups!$D$7:$D$65,0))</f>
        <v>31</v>
      </c>
      <c r="C65" s="239" t="str">
        <f>CalcI!$P$25</f>
        <v>Norway</v>
      </c>
      <c r="D65" s="240">
        <f>INDEX(Groups!$C$7:$C$65,MATCH(E65,Groups!$D$7:$D$65,0))</f>
        <v>14</v>
      </c>
      <c r="E65" s="239" t="str">
        <f>CalcI!$Q$25</f>
        <v>Senegal</v>
      </c>
      <c r="F65" s="241" t="str">
        <f>CalcI!$R$25</f>
        <v/>
      </c>
      <c r="G65" s="242" t="str">
        <f>CalcI!$S$25</f>
        <v/>
      </c>
      <c r="I65" s="238">
        <f t="shared" si="0"/>
        <v>31</v>
      </c>
      <c r="J65" s="239" t="str">
        <f t="shared" si="884"/>
        <v>Norway</v>
      </c>
      <c r="K65" s="240">
        <f t="shared" si="26"/>
        <v>14</v>
      </c>
      <c r="L65" s="239" t="str">
        <f t="shared" si="885"/>
        <v>Senegal</v>
      </c>
      <c r="M65" s="275"/>
      <c r="N65" s="275"/>
      <c r="O65" s="271"/>
      <c r="P65" s="240" t="str">
        <f t="shared" si="886"/>
        <v/>
      </c>
      <c r="Q65" s="240" t="str">
        <f>IF((P65&lt;&gt;""),IF(OR($F65&lt;&gt;$G65,PrSettings!$M$4="●"),(($F65-$G65)=(M65-N65))*1,0),"")</f>
        <v/>
      </c>
      <c r="R65" s="240" t="str">
        <f t="shared" si="887"/>
        <v/>
      </c>
      <c r="S65" s="240" t="str">
        <f>IF(P65&lt;&gt;"",IF(ABS($F65-$G65)&gt;=PrSettings!$M$7,(ABS($F65-$G65-M65+N65)&lt;=1)*1,IF(AND(P65,$F65=$G65,$F65&gt;=PrSettings!$M$6),(ABS(M65-$F65)&lt;=1)*1,IF(AND(P65,$F65+$G65&gt;=PrSettings!$M$8),(ABS(M65-$F65)+ABS(N65-$G65)&lt;=1)*1,""))),"")</f>
        <v/>
      </c>
      <c r="T65" s="273"/>
      <c r="V65" s="238">
        <f t="shared" si="1"/>
        <v>31</v>
      </c>
      <c r="W65" s="239" t="str">
        <f t="shared" si="888"/>
        <v>Norway</v>
      </c>
      <c r="X65" s="240">
        <f t="shared" si="29"/>
        <v>14</v>
      </c>
      <c r="Y65" s="239" t="str">
        <f t="shared" si="889"/>
        <v>Senegal</v>
      </c>
      <c r="Z65" s="275"/>
      <c r="AA65" s="275"/>
      <c r="AB65" s="271"/>
      <c r="AC65" s="240" t="str">
        <f t="shared" si="890"/>
        <v/>
      </c>
      <c r="AD65" s="240" t="str">
        <f>IF((AC65&lt;&gt;""),IF(OR($F65&lt;&gt;$G65,PrSettings!$M$4="●"),(($F65-$G65)=(Z65-AA65))*1,0),"")</f>
        <v/>
      </c>
      <c r="AE65" s="240" t="str">
        <f t="shared" si="891"/>
        <v/>
      </c>
      <c r="AF65" s="240" t="str">
        <f>IF(AC65&lt;&gt;"",IF(ABS($F65-$G65)&gt;=PrSettings!$M$7,(ABS($F65-$G65-Z65+AA65)&lt;=1)*1,IF(AND(AC65,$F65=$G65,$F65&gt;=PrSettings!$M$6),(ABS(Z65-$F65)&lt;=1)*1,IF(AND(AC65,$F65+$G65&gt;=PrSettings!$M$8),(ABS(Z65-$F65)+ABS(AA65-$G65)&lt;=1)*1,""))),"")</f>
        <v/>
      </c>
      <c r="AG65" s="273"/>
      <c r="AI65" s="238">
        <f t="shared" si="2"/>
        <v>31</v>
      </c>
      <c r="AJ65" s="239" t="str">
        <f t="shared" si="892"/>
        <v>Norway</v>
      </c>
      <c r="AK65" s="240">
        <f t="shared" si="32"/>
        <v>14</v>
      </c>
      <c r="AL65" s="239" t="str">
        <f t="shared" si="893"/>
        <v>Senegal</v>
      </c>
      <c r="AM65" s="275"/>
      <c r="AN65" s="275"/>
      <c r="AO65" s="271"/>
      <c r="AP65" s="240" t="str">
        <f t="shared" si="894"/>
        <v/>
      </c>
      <c r="AQ65" s="240" t="str">
        <f>IF((AP65&lt;&gt;""),IF(OR($F65&lt;&gt;$G65,PrSettings!$M$4="●"),(($F65-$G65)=(AM65-AN65))*1,0),"")</f>
        <v/>
      </c>
      <c r="AR65" s="240" t="str">
        <f t="shared" si="895"/>
        <v/>
      </c>
      <c r="AS65" s="240" t="str">
        <f>IF(AP65&lt;&gt;"",IF(ABS($F65-$G65)&gt;=PrSettings!$M$7,(ABS($F65-$G65-AM65+AN65)&lt;=1)*1,IF(AND(AP65,$F65=$G65,$F65&gt;=PrSettings!$M$6),(ABS(AM65-$F65)&lt;=1)*1,IF(AND(AP65,$F65+$G65&gt;=PrSettings!$M$8),(ABS(AM65-$F65)+ABS(AN65-$G65)&lt;=1)*1,""))),"")</f>
        <v/>
      </c>
      <c r="AT65" s="273"/>
      <c r="AV65" s="238">
        <f t="shared" si="3"/>
        <v>31</v>
      </c>
      <c r="AW65" s="239" t="str">
        <f t="shared" si="896"/>
        <v>Norway</v>
      </c>
      <c r="AX65" s="240">
        <f t="shared" si="35"/>
        <v>14</v>
      </c>
      <c r="AY65" s="239" t="str">
        <f t="shared" si="897"/>
        <v>Senegal</v>
      </c>
      <c r="AZ65" s="275"/>
      <c r="BA65" s="275"/>
      <c r="BB65" s="271"/>
      <c r="BC65" s="240" t="str">
        <f t="shared" si="898"/>
        <v/>
      </c>
      <c r="BD65" s="240" t="str">
        <f>IF((BC65&lt;&gt;""),IF(OR($F65&lt;&gt;$G65,PrSettings!$M$4="●"),(($F65-$G65)=(AZ65-BA65))*1,0),"")</f>
        <v/>
      </c>
      <c r="BE65" s="240" t="str">
        <f t="shared" si="899"/>
        <v/>
      </c>
      <c r="BF65" s="240" t="str">
        <f>IF(BC65&lt;&gt;"",IF(ABS($F65-$G65)&gt;=PrSettings!$M$7,(ABS($F65-$G65-AZ65+BA65)&lt;=1)*1,IF(AND(BC65,$F65=$G65,$F65&gt;=PrSettings!$M$6),(ABS(AZ65-$F65)&lt;=1)*1,IF(AND(BC65,$F65+$G65&gt;=PrSettings!$M$8),(ABS(AZ65-$F65)+ABS(BA65-$G65)&lt;=1)*1,""))),"")</f>
        <v/>
      </c>
      <c r="BG65" s="273"/>
      <c r="BI65" s="238">
        <f t="shared" si="4"/>
        <v>31</v>
      </c>
      <c r="BJ65" s="239" t="str">
        <f t="shared" si="900"/>
        <v>Norway</v>
      </c>
      <c r="BK65" s="240">
        <f t="shared" si="38"/>
        <v>14</v>
      </c>
      <c r="BL65" s="239" t="str">
        <f t="shared" si="901"/>
        <v>Senegal</v>
      </c>
      <c r="BM65" s="275"/>
      <c r="BN65" s="275"/>
      <c r="BO65" s="271"/>
      <c r="BP65" s="240" t="str">
        <f t="shared" si="902"/>
        <v/>
      </c>
      <c r="BQ65" s="240" t="str">
        <f>IF((BP65&lt;&gt;""),IF(OR($F65&lt;&gt;$G65,PrSettings!$M$4="●"),(($F65-$G65)=(BM65-BN65))*1,0),"")</f>
        <v/>
      </c>
      <c r="BR65" s="240" t="str">
        <f t="shared" si="903"/>
        <v/>
      </c>
      <c r="BS65" s="240" t="str">
        <f>IF(BP65&lt;&gt;"",IF(ABS($F65-$G65)&gt;=PrSettings!$M$7,(ABS($F65-$G65-BM65+BN65)&lt;=1)*1,IF(AND(BP65,$F65=$G65,$F65&gt;=PrSettings!$M$6),(ABS(BM65-$F65)&lt;=1)*1,IF(AND(BP65,$F65+$G65&gt;=PrSettings!$M$8),(ABS(BM65-$F65)+ABS(BN65-$G65)&lt;=1)*1,""))),"")</f>
        <v/>
      </c>
      <c r="BT65" s="273"/>
      <c r="BV65" s="238">
        <f t="shared" si="5"/>
        <v>31</v>
      </c>
      <c r="BW65" s="239" t="str">
        <f t="shared" si="904"/>
        <v>Norway</v>
      </c>
      <c r="BX65" s="240">
        <f t="shared" si="41"/>
        <v>14</v>
      </c>
      <c r="BY65" s="239" t="str">
        <f t="shared" si="905"/>
        <v>Senegal</v>
      </c>
      <c r="BZ65" s="275"/>
      <c r="CA65" s="275"/>
      <c r="CB65" s="271"/>
      <c r="CC65" s="240" t="str">
        <f t="shared" si="906"/>
        <v/>
      </c>
      <c r="CD65" s="240" t="str">
        <f>IF((CC65&lt;&gt;""),IF(OR($F65&lt;&gt;$G65,PrSettings!$M$4="●"),(($F65-$G65)=(BZ65-CA65))*1,0),"")</f>
        <v/>
      </c>
      <c r="CE65" s="240" t="str">
        <f t="shared" si="907"/>
        <v/>
      </c>
      <c r="CF65" s="240" t="str">
        <f>IF(CC65&lt;&gt;"",IF(ABS($F65-$G65)&gt;=PrSettings!$M$7,(ABS($F65-$G65-BZ65+CA65)&lt;=1)*1,IF(AND(CC65,$F65=$G65,$F65&gt;=PrSettings!$M$6),(ABS(BZ65-$F65)&lt;=1)*1,IF(AND(CC65,$F65+$G65&gt;=PrSettings!$M$8),(ABS(BZ65-$F65)+ABS(CA65-$G65)&lt;=1)*1,""))),"")</f>
        <v/>
      </c>
      <c r="CG65" s="273"/>
      <c r="CI65" s="238">
        <f t="shared" si="6"/>
        <v>31</v>
      </c>
      <c r="CJ65" s="239" t="str">
        <f t="shared" si="908"/>
        <v>Norway</v>
      </c>
      <c r="CK65" s="240">
        <f t="shared" si="44"/>
        <v>14</v>
      </c>
      <c r="CL65" s="239" t="str">
        <f t="shared" si="909"/>
        <v>Senegal</v>
      </c>
      <c r="CM65" s="275"/>
      <c r="CN65" s="275"/>
      <c r="CO65" s="271"/>
      <c r="CP65" s="240" t="str">
        <f t="shared" si="910"/>
        <v/>
      </c>
      <c r="CQ65" s="240" t="str">
        <f>IF((CP65&lt;&gt;""),IF(OR($F65&lt;&gt;$G65,PrSettings!$M$4="●"),(($F65-$G65)=(CM65-CN65))*1,0),"")</f>
        <v/>
      </c>
      <c r="CR65" s="240" t="str">
        <f t="shared" si="911"/>
        <v/>
      </c>
      <c r="CS65" s="240" t="str">
        <f>IF(CP65&lt;&gt;"",IF(ABS($F65-$G65)&gt;=PrSettings!$M$7,(ABS($F65-$G65-CM65+CN65)&lt;=1)*1,IF(AND(CP65,$F65=$G65,$F65&gt;=PrSettings!$M$6),(ABS(CM65-$F65)&lt;=1)*1,IF(AND(CP65,$F65+$G65&gt;=PrSettings!$M$8),(ABS(CM65-$F65)+ABS(CN65-$G65)&lt;=1)*1,""))),"")</f>
        <v/>
      </c>
      <c r="CT65" s="273"/>
      <c r="CV65" s="238">
        <f t="shared" si="7"/>
        <v>31</v>
      </c>
      <c r="CW65" s="239" t="str">
        <f t="shared" si="912"/>
        <v>Norway</v>
      </c>
      <c r="CX65" s="240">
        <f t="shared" si="47"/>
        <v>14</v>
      </c>
      <c r="CY65" s="239" t="str">
        <f t="shared" si="913"/>
        <v>Senegal</v>
      </c>
      <c r="CZ65" s="275"/>
      <c r="DA65" s="275"/>
      <c r="DB65" s="271"/>
      <c r="DC65" s="240" t="str">
        <f t="shared" si="914"/>
        <v/>
      </c>
      <c r="DD65" s="240" t="str">
        <f>IF((DC65&lt;&gt;""),IF(OR($F65&lt;&gt;$G65,PrSettings!$M$4="●"),(($F65-$G65)=(CZ65-DA65))*1,0),"")</f>
        <v/>
      </c>
      <c r="DE65" s="240" t="str">
        <f t="shared" si="915"/>
        <v/>
      </c>
      <c r="DF65" s="240" t="str">
        <f>IF(DC65&lt;&gt;"",IF(ABS($F65-$G65)&gt;=PrSettings!$M$7,(ABS($F65-$G65-CZ65+DA65)&lt;=1)*1,IF(AND(DC65,$F65=$G65,$F65&gt;=PrSettings!$M$6),(ABS(CZ65-$F65)&lt;=1)*1,IF(AND(DC65,$F65+$G65&gt;=PrSettings!$M$8),(ABS(CZ65-$F65)+ABS(DA65-$G65)&lt;=1)*1,""))),"")</f>
        <v/>
      </c>
      <c r="DG65" s="273"/>
      <c r="DI65" s="238">
        <f t="shared" si="8"/>
        <v>31</v>
      </c>
      <c r="DJ65" s="239" t="str">
        <f t="shared" si="916"/>
        <v>Norway</v>
      </c>
      <c r="DK65" s="240">
        <f t="shared" si="50"/>
        <v>14</v>
      </c>
      <c r="DL65" s="239" t="str">
        <f t="shared" si="917"/>
        <v>Senegal</v>
      </c>
      <c r="DM65" s="275"/>
      <c r="DN65" s="275"/>
      <c r="DO65" s="271"/>
      <c r="DP65" s="240" t="str">
        <f t="shared" si="918"/>
        <v/>
      </c>
      <c r="DQ65" s="240" t="str">
        <f>IF((DP65&lt;&gt;""),IF(OR($F65&lt;&gt;$G65,PrSettings!$M$4="●"),(($F65-$G65)=(DM65-DN65))*1,0),"")</f>
        <v/>
      </c>
      <c r="DR65" s="240" t="str">
        <f t="shared" si="919"/>
        <v/>
      </c>
      <c r="DS65" s="240" t="str">
        <f>IF(DP65&lt;&gt;"",IF(ABS($F65-$G65)&gt;=PrSettings!$M$7,(ABS($F65-$G65-DM65+DN65)&lt;=1)*1,IF(AND(DP65,$F65=$G65,$F65&gt;=PrSettings!$M$6),(ABS(DM65-$F65)&lt;=1)*1,IF(AND(DP65,$F65+$G65&gt;=PrSettings!$M$8),(ABS(DM65-$F65)+ABS(DN65-$G65)&lt;=1)*1,""))),"")</f>
        <v/>
      </c>
      <c r="DT65" s="273"/>
      <c r="DV65" s="238">
        <f t="shared" si="9"/>
        <v>31</v>
      </c>
      <c r="DW65" s="239" t="str">
        <f t="shared" si="920"/>
        <v>Norway</v>
      </c>
      <c r="DX65" s="240">
        <f t="shared" si="53"/>
        <v>14</v>
      </c>
      <c r="DY65" s="239" t="str">
        <f t="shared" si="921"/>
        <v>Senegal</v>
      </c>
      <c r="DZ65" s="275"/>
      <c r="EA65" s="275"/>
      <c r="EB65" s="271"/>
      <c r="EC65" s="240" t="str">
        <f t="shared" si="922"/>
        <v/>
      </c>
      <c r="ED65" s="240" t="str">
        <f>IF((EC65&lt;&gt;""),IF(OR($F65&lt;&gt;$G65,PrSettings!$M$4="●"),(($F65-$G65)=(DZ65-EA65))*1,0),"")</f>
        <v/>
      </c>
      <c r="EE65" s="240" t="str">
        <f t="shared" si="923"/>
        <v/>
      </c>
      <c r="EF65" s="240" t="str">
        <f>IF(EC65&lt;&gt;"",IF(ABS($F65-$G65)&gt;=PrSettings!$M$7,(ABS($F65-$G65-DZ65+EA65)&lt;=1)*1,IF(AND(EC65,$F65=$G65,$F65&gt;=PrSettings!$M$6),(ABS(DZ65-$F65)&lt;=1)*1,IF(AND(EC65,$F65+$G65&gt;=PrSettings!$M$8),(ABS(DZ65-$F65)+ABS(EA65-$G65)&lt;=1)*1,""))),"")</f>
        <v/>
      </c>
      <c r="EG65" s="273"/>
      <c r="EI65" s="238">
        <f t="shared" si="10"/>
        <v>31</v>
      </c>
      <c r="EJ65" s="239" t="str">
        <f t="shared" si="924"/>
        <v>Norway</v>
      </c>
      <c r="EK65" s="240">
        <f t="shared" si="56"/>
        <v>14</v>
      </c>
      <c r="EL65" s="239" t="str">
        <f t="shared" si="925"/>
        <v>Senegal</v>
      </c>
      <c r="EM65" s="275"/>
      <c r="EN65" s="275"/>
      <c r="EO65" s="271"/>
      <c r="EP65" s="240" t="str">
        <f t="shared" si="926"/>
        <v/>
      </c>
      <c r="EQ65" s="240" t="str">
        <f>IF((EP65&lt;&gt;""),IF(OR($F65&lt;&gt;$G65,PrSettings!$M$4="●"),(($F65-$G65)=(EM65-EN65))*1,0),"")</f>
        <v/>
      </c>
      <c r="ER65" s="240" t="str">
        <f t="shared" si="927"/>
        <v/>
      </c>
      <c r="ES65" s="240" t="str">
        <f>IF(EP65&lt;&gt;"",IF(ABS($F65-$G65)&gt;=PrSettings!$M$7,(ABS($F65-$G65-EM65+EN65)&lt;=1)*1,IF(AND(EP65,$F65=$G65,$F65&gt;=PrSettings!$M$6),(ABS(EM65-$F65)&lt;=1)*1,IF(AND(EP65,$F65+$G65&gt;=PrSettings!$M$8),(ABS(EM65-$F65)+ABS(EN65-$G65)&lt;=1)*1,""))),"")</f>
        <v/>
      </c>
      <c r="ET65" s="273"/>
      <c r="EV65" s="238">
        <f t="shared" si="11"/>
        <v>31</v>
      </c>
      <c r="EW65" s="239" t="str">
        <f t="shared" si="928"/>
        <v>Norway</v>
      </c>
      <c r="EX65" s="240">
        <f t="shared" si="59"/>
        <v>14</v>
      </c>
      <c r="EY65" s="239" t="str">
        <f t="shared" si="929"/>
        <v>Senegal</v>
      </c>
      <c r="EZ65" s="275"/>
      <c r="FA65" s="275"/>
      <c r="FB65" s="271"/>
      <c r="FC65" s="240" t="str">
        <f t="shared" si="930"/>
        <v/>
      </c>
      <c r="FD65" s="240" t="str">
        <f>IF((FC65&lt;&gt;""),IF(OR($F65&lt;&gt;$G65,PrSettings!$M$4="●"),(($F65-$G65)=(EZ65-FA65))*1,0),"")</f>
        <v/>
      </c>
      <c r="FE65" s="240" t="str">
        <f t="shared" si="931"/>
        <v/>
      </c>
      <c r="FF65" s="240" t="str">
        <f>IF(FC65&lt;&gt;"",IF(ABS($F65-$G65)&gt;=PrSettings!$M$7,(ABS($F65-$G65-EZ65+FA65)&lt;=1)*1,IF(AND(FC65,$F65=$G65,$F65&gt;=PrSettings!$M$6),(ABS(EZ65-$F65)&lt;=1)*1,IF(AND(FC65,$F65+$G65&gt;=PrSettings!$M$8),(ABS(EZ65-$F65)+ABS(FA65-$G65)&lt;=1)*1,""))),"")</f>
        <v/>
      </c>
      <c r="FG65" s="273"/>
      <c r="FI65" s="238">
        <f t="shared" si="12"/>
        <v>31</v>
      </c>
      <c r="FJ65" s="239" t="str">
        <f t="shared" si="932"/>
        <v>Norway</v>
      </c>
      <c r="FK65" s="240">
        <f t="shared" si="62"/>
        <v>14</v>
      </c>
      <c r="FL65" s="239" t="str">
        <f t="shared" si="933"/>
        <v>Senegal</v>
      </c>
      <c r="FM65" s="275"/>
      <c r="FN65" s="275"/>
      <c r="FO65" s="271"/>
      <c r="FP65" s="240" t="str">
        <f t="shared" si="934"/>
        <v/>
      </c>
      <c r="FQ65" s="240" t="str">
        <f>IF((FP65&lt;&gt;""),IF(OR($F65&lt;&gt;$G65,PrSettings!$M$4="●"),(($F65-$G65)=(FM65-FN65))*1,0),"")</f>
        <v/>
      </c>
      <c r="FR65" s="240" t="str">
        <f t="shared" si="935"/>
        <v/>
      </c>
      <c r="FS65" s="240" t="str">
        <f>IF(FP65&lt;&gt;"",IF(ABS($F65-$G65)&gt;=PrSettings!$M$7,(ABS($F65-$G65-FM65+FN65)&lt;=1)*1,IF(AND(FP65,$F65=$G65,$F65&gt;=PrSettings!$M$6),(ABS(FM65-$F65)&lt;=1)*1,IF(AND(FP65,$F65+$G65&gt;=PrSettings!$M$8),(ABS(FM65-$F65)+ABS(FN65-$G65)&lt;=1)*1,""))),"")</f>
        <v/>
      </c>
      <c r="FT65" s="273"/>
      <c r="FV65" s="238">
        <f t="shared" si="13"/>
        <v>31</v>
      </c>
      <c r="FW65" s="239" t="str">
        <f t="shared" si="936"/>
        <v>Norway</v>
      </c>
      <c r="FX65" s="240">
        <f t="shared" si="65"/>
        <v>14</v>
      </c>
      <c r="FY65" s="239" t="str">
        <f t="shared" si="937"/>
        <v>Senegal</v>
      </c>
      <c r="FZ65" s="275"/>
      <c r="GA65" s="275"/>
      <c r="GB65" s="271"/>
      <c r="GC65" s="240" t="str">
        <f t="shared" si="938"/>
        <v/>
      </c>
      <c r="GD65" s="240" t="str">
        <f>IF((GC65&lt;&gt;""),IF(OR($F65&lt;&gt;$G65,PrSettings!$M$4="●"),(($F65-$G65)=(FZ65-GA65))*1,0),"")</f>
        <v/>
      </c>
      <c r="GE65" s="240" t="str">
        <f t="shared" si="939"/>
        <v/>
      </c>
      <c r="GF65" s="240" t="str">
        <f>IF(GC65&lt;&gt;"",IF(ABS($F65-$G65)&gt;=PrSettings!$M$7,(ABS($F65-$G65-FZ65+GA65)&lt;=1)*1,IF(AND(GC65,$F65=$G65,$F65&gt;=PrSettings!$M$6),(ABS(FZ65-$F65)&lt;=1)*1,IF(AND(GC65,$F65+$G65&gt;=PrSettings!$M$8),(ABS(FZ65-$F65)+ABS(GA65-$G65)&lt;=1)*1,""))),"")</f>
        <v/>
      </c>
      <c r="GG65" s="273"/>
      <c r="GI65" s="238">
        <f t="shared" si="14"/>
        <v>31</v>
      </c>
      <c r="GJ65" s="239" t="str">
        <f t="shared" si="940"/>
        <v>Norway</v>
      </c>
      <c r="GK65" s="240">
        <f t="shared" si="68"/>
        <v>14</v>
      </c>
      <c r="GL65" s="239" t="str">
        <f t="shared" si="941"/>
        <v>Senegal</v>
      </c>
      <c r="GM65" s="275"/>
      <c r="GN65" s="275"/>
      <c r="GO65" s="271"/>
      <c r="GP65" s="240" t="str">
        <f t="shared" si="942"/>
        <v/>
      </c>
      <c r="GQ65" s="240" t="str">
        <f>IF((GP65&lt;&gt;""),IF(OR($F65&lt;&gt;$G65,PrSettings!$M$4="●"),(($F65-$G65)=(GM65-GN65))*1,0),"")</f>
        <v/>
      </c>
      <c r="GR65" s="240" t="str">
        <f t="shared" si="943"/>
        <v/>
      </c>
      <c r="GS65" s="240" t="str">
        <f>IF(GP65&lt;&gt;"",IF(ABS($F65-$G65)&gt;=PrSettings!$M$7,(ABS($F65-$G65-GM65+GN65)&lt;=1)*1,IF(AND(GP65,$F65=$G65,$F65&gt;=PrSettings!$M$6),(ABS(GM65-$F65)&lt;=1)*1,IF(AND(GP65,$F65+$G65&gt;=PrSettings!$M$8),(ABS(GM65-$F65)+ABS(GN65-$G65)&lt;=1)*1,""))),"")</f>
        <v/>
      </c>
      <c r="GT65" s="273"/>
      <c r="GV65" s="238">
        <f t="shared" si="15"/>
        <v>31</v>
      </c>
      <c r="GW65" s="239" t="str">
        <f t="shared" si="944"/>
        <v>Norway</v>
      </c>
      <c r="GX65" s="240">
        <f t="shared" si="71"/>
        <v>14</v>
      </c>
      <c r="GY65" s="239" t="str">
        <f t="shared" si="945"/>
        <v>Senegal</v>
      </c>
      <c r="GZ65" s="275"/>
      <c r="HA65" s="275"/>
      <c r="HB65" s="271"/>
      <c r="HC65" s="240" t="str">
        <f t="shared" si="946"/>
        <v/>
      </c>
      <c r="HD65" s="240" t="str">
        <f>IF((HC65&lt;&gt;""),IF(OR($F65&lt;&gt;$G65,PrSettings!$M$4="●"),(($F65-$G65)=(GZ65-HA65))*1,0),"")</f>
        <v/>
      </c>
      <c r="HE65" s="240" t="str">
        <f t="shared" si="947"/>
        <v/>
      </c>
      <c r="HF65" s="240" t="str">
        <f>IF(HC65&lt;&gt;"",IF(ABS($F65-$G65)&gt;=PrSettings!$M$7,(ABS($F65-$G65-GZ65+HA65)&lt;=1)*1,IF(AND(HC65,$F65=$G65,$F65&gt;=PrSettings!$M$6),(ABS(GZ65-$F65)&lt;=1)*1,IF(AND(HC65,$F65+$G65&gt;=PrSettings!$M$8),(ABS(GZ65-$F65)+ABS(HA65-$G65)&lt;=1)*1,""))),"")</f>
        <v/>
      </c>
      <c r="HG65" s="273"/>
      <c r="HI65" s="238">
        <f t="shared" si="16"/>
        <v>31</v>
      </c>
      <c r="HJ65" s="239" t="str">
        <f t="shared" si="948"/>
        <v>Norway</v>
      </c>
      <c r="HK65" s="240">
        <f t="shared" si="74"/>
        <v>14</v>
      </c>
      <c r="HL65" s="239" t="str">
        <f t="shared" si="949"/>
        <v>Senegal</v>
      </c>
      <c r="HM65" s="275"/>
      <c r="HN65" s="275"/>
      <c r="HO65" s="271"/>
      <c r="HP65" s="240" t="str">
        <f t="shared" si="950"/>
        <v/>
      </c>
      <c r="HQ65" s="240" t="str">
        <f>IF((HP65&lt;&gt;""),IF(OR($F65&lt;&gt;$G65,PrSettings!$M$4="●"),(($F65-$G65)=(HM65-HN65))*1,0),"")</f>
        <v/>
      </c>
      <c r="HR65" s="240" t="str">
        <f t="shared" si="951"/>
        <v/>
      </c>
      <c r="HS65" s="240" t="str">
        <f>IF(HP65&lt;&gt;"",IF(ABS($F65-$G65)&gt;=PrSettings!$M$7,(ABS($F65-$G65-HM65+HN65)&lt;=1)*1,IF(AND(HP65,$F65=$G65,$F65&gt;=PrSettings!$M$6),(ABS(HM65-$F65)&lt;=1)*1,IF(AND(HP65,$F65+$G65&gt;=PrSettings!$M$8),(ABS(HM65-$F65)+ABS(HN65-$G65)&lt;=1)*1,""))),"")</f>
        <v/>
      </c>
      <c r="HT65" s="273"/>
      <c r="HV65" s="238">
        <f t="shared" si="17"/>
        <v>31</v>
      </c>
      <c r="HW65" s="239" t="str">
        <f t="shared" si="952"/>
        <v>Norway</v>
      </c>
      <c r="HX65" s="240">
        <f t="shared" si="77"/>
        <v>14</v>
      </c>
      <c r="HY65" s="239" t="str">
        <f t="shared" si="953"/>
        <v>Senegal</v>
      </c>
      <c r="HZ65" s="275"/>
      <c r="IA65" s="275"/>
      <c r="IB65" s="271"/>
      <c r="IC65" s="240" t="str">
        <f t="shared" si="954"/>
        <v/>
      </c>
      <c r="ID65" s="240" t="str">
        <f>IF((IC65&lt;&gt;""),IF(OR($F65&lt;&gt;$G65,PrSettings!$M$4="●"),(($F65-$G65)=(HZ65-IA65))*1,0),"")</f>
        <v/>
      </c>
      <c r="IE65" s="240" t="str">
        <f t="shared" si="955"/>
        <v/>
      </c>
      <c r="IF65" s="240" t="str">
        <f>IF(IC65&lt;&gt;"",IF(ABS($F65-$G65)&gt;=PrSettings!$M$7,(ABS($F65-$G65-HZ65+IA65)&lt;=1)*1,IF(AND(IC65,$F65=$G65,$F65&gt;=PrSettings!$M$6),(ABS(HZ65-$F65)&lt;=1)*1,IF(AND(IC65,$F65+$G65&gt;=PrSettings!$M$8),(ABS(HZ65-$F65)+ABS(IA65-$G65)&lt;=1)*1,""))),"")</f>
        <v/>
      </c>
      <c r="IG65" s="273"/>
      <c r="II65" s="238">
        <f t="shared" si="18"/>
        <v>31</v>
      </c>
      <c r="IJ65" s="239" t="str">
        <f t="shared" si="956"/>
        <v>Norway</v>
      </c>
      <c r="IK65" s="240">
        <f t="shared" si="80"/>
        <v>14</v>
      </c>
      <c r="IL65" s="239" t="str">
        <f t="shared" si="957"/>
        <v>Senegal</v>
      </c>
      <c r="IM65" s="275"/>
      <c r="IN65" s="275"/>
      <c r="IO65" s="271"/>
      <c r="IP65" s="240" t="str">
        <f t="shared" si="958"/>
        <v/>
      </c>
      <c r="IQ65" s="240" t="str">
        <f>IF((IP65&lt;&gt;""),IF(OR($F65&lt;&gt;$G65,PrSettings!$M$4="●"),(($F65-$G65)=(IM65-IN65))*1,0),"")</f>
        <v/>
      </c>
      <c r="IR65" s="240" t="str">
        <f t="shared" si="959"/>
        <v/>
      </c>
      <c r="IS65" s="240" t="str">
        <f>IF(IP65&lt;&gt;"",IF(ABS($F65-$G65)&gt;=PrSettings!$M$7,(ABS($F65-$G65-IM65+IN65)&lt;=1)*1,IF(AND(IP65,$F65=$G65,$F65&gt;=PrSettings!$M$6),(ABS(IM65-$F65)&lt;=1)*1,IF(AND(IP65,$F65+$G65&gt;=PrSettings!$M$8),(ABS(IM65-$F65)+ABS(IN65-$G65)&lt;=1)*1,""))),"")</f>
        <v/>
      </c>
      <c r="IT65" s="273"/>
      <c r="IV65" s="238">
        <f t="shared" si="19"/>
        <v>31</v>
      </c>
      <c r="IW65" s="239" t="str">
        <f t="shared" si="960"/>
        <v>Norway</v>
      </c>
      <c r="IX65" s="240">
        <f t="shared" si="83"/>
        <v>14</v>
      </c>
      <c r="IY65" s="239" t="str">
        <f t="shared" si="961"/>
        <v>Senegal</v>
      </c>
      <c r="IZ65" s="275"/>
      <c r="JA65" s="275"/>
      <c r="JB65" s="271"/>
      <c r="JC65" s="240" t="str">
        <f t="shared" si="962"/>
        <v/>
      </c>
      <c r="JD65" s="240" t="str">
        <f>IF((JC65&lt;&gt;""),IF(OR($F65&lt;&gt;$G65,PrSettings!$M$4="●"),(($F65-$G65)=(IZ65-JA65))*1,0),"")</f>
        <v/>
      </c>
      <c r="JE65" s="240" t="str">
        <f t="shared" si="963"/>
        <v/>
      </c>
      <c r="JF65" s="240" t="str">
        <f>IF(JC65&lt;&gt;"",IF(ABS($F65-$G65)&gt;=PrSettings!$M$7,(ABS($F65-$G65-IZ65+JA65)&lt;=1)*1,IF(AND(JC65,$F65=$G65,$F65&gt;=PrSettings!$M$6),(ABS(IZ65-$F65)&lt;=1)*1,IF(AND(JC65,$F65+$G65&gt;=PrSettings!$M$8),(ABS(IZ65-$F65)+ABS(JA65-$G65)&lt;=1)*1,""))),"")</f>
        <v/>
      </c>
      <c r="JG65" s="273"/>
      <c r="JI65" s="238">
        <f t="shared" si="20"/>
        <v>31</v>
      </c>
      <c r="JJ65" s="239" t="str">
        <f t="shared" si="964"/>
        <v>Norway</v>
      </c>
      <c r="JK65" s="240">
        <f t="shared" si="86"/>
        <v>14</v>
      </c>
      <c r="JL65" s="239" t="str">
        <f t="shared" si="965"/>
        <v>Senegal</v>
      </c>
      <c r="JM65" s="275"/>
      <c r="JN65" s="275"/>
      <c r="JO65" s="271"/>
      <c r="JP65" s="240" t="str">
        <f t="shared" si="966"/>
        <v/>
      </c>
      <c r="JQ65" s="240" t="str">
        <f>IF((JP65&lt;&gt;""),IF(OR($F65&lt;&gt;$G65,PrSettings!$M$4="●"),(($F65-$G65)=(JM65-JN65))*1,0),"")</f>
        <v/>
      </c>
      <c r="JR65" s="240" t="str">
        <f t="shared" si="967"/>
        <v/>
      </c>
      <c r="JS65" s="240" t="str">
        <f>IF(JP65&lt;&gt;"",IF(ABS($F65-$G65)&gt;=PrSettings!$M$7,(ABS($F65-$G65-JM65+JN65)&lt;=1)*1,IF(AND(JP65,$F65=$G65,$F65&gt;=PrSettings!$M$6),(ABS(JM65-$F65)&lt;=1)*1,IF(AND(JP65,$F65+$G65&gt;=PrSettings!$M$8),(ABS(JM65-$F65)+ABS(JN65-$G65)&lt;=1)*1,""))),"")</f>
        <v/>
      </c>
      <c r="JT65" s="273"/>
      <c r="JV65" s="238">
        <f t="shared" si="21"/>
        <v>31</v>
      </c>
      <c r="JW65" s="239" t="str">
        <f t="shared" si="968"/>
        <v>Norway</v>
      </c>
      <c r="JX65" s="240">
        <f t="shared" si="89"/>
        <v>14</v>
      </c>
      <c r="JY65" s="239" t="str">
        <f t="shared" si="969"/>
        <v>Senegal</v>
      </c>
      <c r="JZ65" s="275"/>
      <c r="KA65" s="275"/>
      <c r="KB65" s="271"/>
      <c r="KC65" s="240" t="str">
        <f t="shared" si="970"/>
        <v/>
      </c>
      <c r="KD65" s="240" t="str">
        <f>IF((KC65&lt;&gt;""),IF(OR($F65&lt;&gt;$G65,PrSettings!$M$4="●"),(($F65-$G65)=(JZ65-KA65))*1,0),"")</f>
        <v/>
      </c>
      <c r="KE65" s="240" t="str">
        <f t="shared" si="971"/>
        <v/>
      </c>
      <c r="KF65" s="240" t="str">
        <f>IF(KC65&lt;&gt;"",IF(ABS($F65-$G65)&gt;=PrSettings!$M$7,(ABS($F65-$G65-JZ65+KA65)&lt;=1)*1,IF(AND(KC65,$F65=$G65,$F65&gt;=PrSettings!$M$6),(ABS(JZ65-$F65)&lt;=1)*1,IF(AND(KC65,$F65+$G65&gt;=PrSettings!$M$8),(ABS(JZ65-$F65)+ABS(KA65-$G65)&lt;=1)*1,""))),"")</f>
        <v/>
      </c>
      <c r="KG65" s="273"/>
      <c r="KI65" s="238">
        <f t="shared" si="22"/>
        <v>31</v>
      </c>
      <c r="KJ65" s="239" t="str">
        <f t="shared" si="972"/>
        <v>Norway</v>
      </c>
      <c r="KK65" s="240">
        <f t="shared" si="92"/>
        <v>14</v>
      </c>
      <c r="KL65" s="239" t="str">
        <f t="shared" si="973"/>
        <v>Senegal</v>
      </c>
      <c r="KM65" s="275"/>
      <c r="KN65" s="275"/>
      <c r="KO65" s="271"/>
      <c r="KP65" s="240" t="str">
        <f t="shared" si="974"/>
        <v/>
      </c>
      <c r="KQ65" s="240" t="str">
        <f>IF((KP65&lt;&gt;""),IF(OR($F65&lt;&gt;$G65,PrSettings!$M$4="●"),(($F65-$G65)=(KM65-KN65))*1,0),"")</f>
        <v/>
      </c>
      <c r="KR65" s="240" t="str">
        <f t="shared" si="975"/>
        <v/>
      </c>
      <c r="KS65" s="240" t="str">
        <f>IF(KP65&lt;&gt;"",IF(ABS($F65-$G65)&gt;=PrSettings!$M$7,(ABS($F65-$G65-KM65+KN65)&lt;=1)*1,IF(AND(KP65,$F65=$G65,$F65&gt;=PrSettings!$M$6),(ABS(KM65-$F65)&lt;=1)*1,IF(AND(KP65,$F65+$G65&gt;=PrSettings!$M$8),(ABS(KM65-$F65)+ABS(KN65-$G65)&lt;=1)*1,""))),"")</f>
        <v/>
      </c>
      <c r="KT65" s="273"/>
      <c r="KV65" s="238">
        <f t="shared" si="23"/>
        <v>31</v>
      </c>
      <c r="KW65" s="239" t="str">
        <f t="shared" si="976"/>
        <v>Norway</v>
      </c>
      <c r="KX65" s="240">
        <f t="shared" si="95"/>
        <v>14</v>
      </c>
      <c r="KY65" s="239" t="str">
        <f t="shared" si="977"/>
        <v>Senegal</v>
      </c>
      <c r="KZ65" s="275"/>
      <c r="LA65" s="275"/>
      <c r="LB65" s="271"/>
      <c r="LC65" s="240" t="str">
        <f t="shared" si="978"/>
        <v/>
      </c>
      <c r="LD65" s="240" t="str">
        <f>IF((LC65&lt;&gt;""),IF(OR($F65&lt;&gt;$G65,PrSettings!$M$4="●"),(($F65-$G65)=(KZ65-LA65))*1,0),"")</f>
        <v/>
      </c>
      <c r="LE65" s="240" t="str">
        <f t="shared" si="979"/>
        <v/>
      </c>
      <c r="LF65" s="240" t="str">
        <f>IF(LC65&lt;&gt;"",IF(ABS($F65-$G65)&gt;=PrSettings!$M$7,(ABS($F65-$G65-KZ65+LA65)&lt;=1)*1,IF(AND(LC65,$F65=$G65,$F65&gt;=PrSettings!$M$6),(ABS(KZ65-$F65)&lt;=1)*1,IF(AND(LC65,$F65+$G65&gt;=PrSettings!$M$8),(ABS(KZ65-$F65)+ABS(LA65-$G65)&lt;=1)*1,""))),"")</f>
        <v/>
      </c>
      <c r="LG65" s="273"/>
      <c r="LI65" s="238">
        <f t="shared" si="24"/>
        <v>31</v>
      </c>
      <c r="LJ65" s="239" t="str">
        <f t="shared" si="980"/>
        <v>Norway</v>
      </c>
      <c r="LK65" s="240">
        <f t="shared" si="98"/>
        <v>14</v>
      </c>
      <c r="LL65" s="239" t="str">
        <f t="shared" si="981"/>
        <v>Senegal</v>
      </c>
      <c r="LM65" s="275"/>
      <c r="LN65" s="275"/>
      <c r="LO65" s="271"/>
      <c r="LP65" s="240" t="str">
        <f t="shared" si="982"/>
        <v/>
      </c>
      <c r="LQ65" s="240" t="str">
        <f>IF((LP65&lt;&gt;""),IF(OR($F65&lt;&gt;$G65,PrSettings!$M$4="●"),(($F65-$G65)=(LM65-LN65))*1,0),"")</f>
        <v/>
      </c>
      <c r="LR65" s="240" t="str">
        <f t="shared" si="983"/>
        <v/>
      </c>
      <c r="LS65" s="240" t="str">
        <f>IF(LP65&lt;&gt;"",IF(ABS($F65-$G65)&gt;=PrSettings!$M$7,(ABS($F65-$G65-LM65+LN65)&lt;=1)*1,IF(AND(LP65,$F65=$G65,$F65&gt;=PrSettings!$M$6),(ABS(LM65-$F65)&lt;=1)*1,IF(AND(LP65,$F65+$G65&gt;=PrSettings!$M$8),(ABS(LM65-$F65)+ABS(LN65-$G65)&lt;=1)*1,""))),"")</f>
        <v/>
      </c>
      <c r="LT65" s="273"/>
      <c r="LV65" s="238">
        <f t="shared" si="25"/>
        <v>31</v>
      </c>
      <c r="LW65" s="239" t="str">
        <f t="shared" si="984"/>
        <v>Norway</v>
      </c>
      <c r="LX65" s="240">
        <f t="shared" si="101"/>
        <v>14</v>
      </c>
      <c r="LY65" s="239" t="str">
        <f t="shared" si="985"/>
        <v>Senegal</v>
      </c>
      <c r="LZ65" s="275"/>
      <c r="MA65" s="275"/>
      <c r="MB65" s="271"/>
      <c r="MC65" s="240" t="str">
        <f t="shared" si="986"/>
        <v/>
      </c>
      <c r="MD65" s="240" t="str">
        <f>IF((MC65&lt;&gt;""),IF(OR($F65&lt;&gt;$G65,PrSettings!$M$4="●"),(($F65-$G65)=(LZ65-MA65))*1,0),"")</f>
        <v/>
      </c>
      <c r="ME65" s="240" t="str">
        <f t="shared" si="987"/>
        <v/>
      </c>
      <c r="MF65" s="240" t="str">
        <f>IF(MC65&lt;&gt;"",IF(ABS($F65-$G65)&gt;=PrSettings!$M$7,(ABS($F65-$G65-LZ65+MA65)&lt;=1)*1,IF(AND(MC65,$F65=$G65,$F65&gt;=PrSettings!$M$6),(ABS(LZ65-$F65)&lt;=1)*1,IF(AND(MC65,$F65+$G65&gt;=PrSettings!$M$8),(ABS(LZ65-$F65)+ABS(MA65-$G65)&lt;=1)*1,""))),"")</f>
        <v/>
      </c>
      <c r="MG65" s="273"/>
    </row>
    <row r="66" spans="2:345" x14ac:dyDescent="0.25">
      <c r="B66" s="238">
        <f>INDEX(Groups!$C$7:$C$65,MATCH(C66,Groups!$D$7:$D$65,0))</f>
        <v>31</v>
      </c>
      <c r="C66" s="239" t="str">
        <f>CalcI!$P$26</f>
        <v>Norway</v>
      </c>
      <c r="D66" s="240">
        <f>INDEX(Groups!$C$7:$C$65,MATCH(E66,Groups!$D$7:$D$65,0))</f>
        <v>1</v>
      </c>
      <c r="E66" s="239" t="str">
        <f>CalcI!$Q$26</f>
        <v>France</v>
      </c>
      <c r="F66" s="241" t="str">
        <f>CalcI!$R$26</f>
        <v/>
      </c>
      <c r="G66" s="242" t="str">
        <f>CalcI!$S$26</f>
        <v/>
      </c>
      <c r="I66" s="238">
        <f t="shared" si="0"/>
        <v>31</v>
      </c>
      <c r="J66" s="239" t="str">
        <f t="shared" si="884"/>
        <v>Norway</v>
      </c>
      <c r="K66" s="240">
        <f t="shared" si="26"/>
        <v>1</v>
      </c>
      <c r="L66" s="239" t="str">
        <f t="shared" si="885"/>
        <v>France</v>
      </c>
      <c r="M66" s="275"/>
      <c r="N66" s="275"/>
      <c r="O66" s="271"/>
      <c r="P66" s="240" t="str">
        <f t="shared" si="886"/>
        <v/>
      </c>
      <c r="Q66" s="240" t="str">
        <f>IF((P66&lt;&gt;""),IF(OR($F66&lt;&gt;$G66,PrSettings!$M$4="●"),(($F66-$G66)=(M66-N66))*1,0),"")</f>
        <v/>
      </c>
      <c r="R66" s="240" t="str">
        <f t="shared" si="887"/>
        <v/>
      </c>
      <c r="S66" s="240" t="str">
        <f>IF(P66&lt;&gt;"",IF(ABS($F66-$G66)&gt;=PrSettings!$M$7,(ABS($F66-$G66-M66+N66)&lt;=1)*1,IF(AND(P66,$F66=$G66,$F66&gt;=PrSettings!$M$6),(ABS(M66-$F66)&lt;=1)*1,IF(AND(P66,$F66+$G66&gt;=PrSettings!$M$8),(ABS(M66-$F66)+ABS(N66-$G66)&lt;=1)*1,""))),"")</f>
        <v/>
      </c>
      <c r="T66" s="273"/>
      <c r="V66" s="238">
        <f t="shared" si="1"/>
        <v>31</v>
      </c>
      <c r="W66" s="239" t="str">
        <f t="shared" si="888"/>
        <v>Norway</v>
      </c>
      <c r="X66" s="240">
        <f t="shared" si="29"/>
        <v>1</v>
      </c>
      <c r="Y66" s="239" t="str">
        <f t="shared" si="889"/>
        <v>France</v>
      </c>
      <c r="Z66" s="275"/>
      <c r="AA66" s="275"/>
      <c r="AB66" s="271"/>
      <c r="AC66" s="240" t="str">
        <f t="shared" si="890"/>
        <v/>
      </c>
      <c r="AD66" s="240" t="str">
        <f>IF((AC66&lt;&gt;""),IF(OR($F66&lt;&gt;$G66,PrSettings!$M$4="●"),(($F66-$G66)=(Z66-AA66))*1,0),"")</f>
        <v/>
      </c>
      <c r="AE66" s="240" t="str">
        <f t="shared" si="891"/>
        <v/>
      </c>
      <c r="AF66" s="240" t="str">
        <f>IF(AC66&lt;&gt;"",IF(ABS($F66-$G66)&gt;=PrSettings!$M$7,(ABS($F66-$G66-Z66+AA66)&lt;=1)*1,IF(AND(AC66,$F66=$G66,$F66&gt;=PrSettings!$M$6),(ABS(Z66-$F66)&lt;=1)*1,IF(AND(AC66,$F66+$G66&gt;=PrSettings!$M$8),(ABS(Z66-$F66)+ABS(AA66-$G66)&lt;=1)*1,""))),"")</f>
        <v/>
      </c>
      <c r="AG66" s="273"/>
      <c r="AI66" s="238">
        <f t="shared" si="2"/>
        <v>31</v>
      </c>
      <c r="AJ66" s="239" t="str">
        <f t="shared" si="892"/>
        <v>Norway</v>
      </c>
      <c r="AK66" s="240">
        <f t="shared" si="32"/>
        <v>1</v>
      </c>
      <c r="AL66" s="239" t="str">
        <f t="shared" si="893"/>
        <v>France</v>
      </c>
      <c r="AM66" s="275"/>
      <c r="AN66" s="275"/>
      <c r="AO66" s="271"/>
      <c r="AP66" s="240" t="str">
        <f t="shared" si="894"/>
        <v/>
      </c>
      <c r="AQ66" s="240" t="str">
        <f>IF((AP66&lt;&gt;""),IF(OR($F66&lt;&gt;$G66,PrSettings!$M$4="●"),(($F66-$G66)=(AM66-AN66))*1,0),"")</f>
        <v/>
      </c>
      <c r="AR66" s="240" t="str">
        <f t="shared" si="895"/>
        <v/>
      </c>
      <c r="AS66" s="240" t="str">
        <f>IF(AP66&lt;&gt;"",IF(ABS($F66-$G66)&gt;=PrSettings!$M$7,(ABS($F66-$G66-AM66+AN66)&lt;=1)*1,IF(AND(AP66,$F66=$G66,$F66&gt;=PrSettings!$M$6),(ABS(AM66-$F66)&lt;=1)*1,IF(AND(AP66,$F66+$G66&gt;=PrSettings!$M$8),(ABS(AM66-$F66)+ABS(AN66-$G66)&lt;=1)*1,""))),"")</f>
        <v/>
      </c>
      <c r="AT66" s="273"/>
      <c r="AV66" s="238">
        <f t="shared" si="3"/>
        <v>31</v>
      </c>
      <c r="AW66" s="239" t="str">
        <f t="shared" si="896"/>
        <v>Norway</v>
      </c>
      <c r="AX66" s="240">
        <f t="shared" si="35"/>
        <v>1</v>
      </c>
      <c r="AY66" s="239" t="str">
        <f t="shared" si="897"/>
        <v>France</v>
      </c>
      <c r="AZ66" s="275"/>
      <c r="BA66" s="275"/>
      <c r="BB66" s="271"/>
      <c r="BC66" s="240" t="str">
        <f t="shared" si="898"/>
        <v/>
      </c>
      <c r="BD66" s="240" t="str">
        <f>IF((BC66&lt;&gt;""),IF(OR($F66&lt;&gt;$G66,PrSettings!$M$4="●"),(($F66-$G66)=(AZ66-BA66))*1,0),"")</f>
        <v/>
      </c>
      <c r="BE66" s="240" t="str">
        <f t="shared" si="899"/>
        <v/>
      </c>
      <c r="BF66" s="240" t="str">
        <f>IF(BC66&lt;&gt;"",IF(ABS($F66-$G66)&gt;=PrSettings!$M$7,(ABS($F66-$G66-AZ66+BA66)&lt;=1)*1,IF(AND(BC66,$F66=$G66,$F66&gt;=PrSettings!$M$6),(ABS(AZ66-$F66)&lt;=1)*1,IF(AND(BC66,$F66+$G66&gt;=PrSettings!$M$8),(ABS(AZ66-$F66)+ABS(BA66-$G66)&lt;=1)*1,""))),"")</f>
        <v/>
      </c>
      <c r="BG66" s="273"/>
      <c r="BI66" s="238">
        <f t="shared" si="4"/>
        <v>31</v>
      </c>
      <c r="BJ66" s="239" t="str">
        <f t="shared" si="900"/>
        <v>Norway</v>
      </c>
      <c r="BK66" s="240">
        <f t="shared" si="38"/>
        <v>1</v>
      </c>
      <c r="BL66" s="239" t="str">
        <f t="shared" si="901"/>
        <v>France</v>
      </c>
      <c r="BM66" s="275"/>
      <c r="BN66" s="275"/>
      <c r="BO66" s="271"/>
      <c r="BP66" s="240" t="str">
        <f t="shared" si="902"/>
        <v/>
      </c>
      <c r="BQ66" s="240" t="str">
        <f>IF((BP66&lt;&gt;""),IF(OR($F66&lt;&gt;$G66,PrSettings!$M$4="●"),(($F66-$G66)=(BM66-BN66))*1,0),"")</f>
        <v/>
      </c>
      <c r="BR66" s="240" t="str">
        <f t="shared" si="903"/>
        <v/>
      </c>
      <c r="BS66" s="240" t="str">
        <f>IF(BP66&lt;&gt;"",IF(ABS($F66-$G66)&gt;=PrSettings!$M$7,(ABS($F66-$G66-BM66+BN66)&lt;=1)*1,IF(AND(BP66,$F66=$G66,$F66&gt;=PrSettings!$M$6),(ABS(BM66-$F66)&lt;=1)*1,IF(AND(BP66,$F66+$G66&gt;=PrSettings!$M$8),(ABS(BM66-$F66)+ABS(BN66-$G66)&lt;=1)*1,""))),"")</f>
        <v/>
      </c>
      <c r="BT66" s="273"/>
      <c r="BV66" s="238">
        <f t="shared" si="5"/>
        <v>31</v>
      </c>
      <c r="BW66" s="239" t="str">
        <f t="shared" si="904"/>
        <v>Norway</v>
      </c>
      <c r="BX66" s="240">
        <f t="shared" si="41"/>
        <v>1</v>
      </c>
      <c r="BY66" s="239" t="str">
        <f t="shared" si="905"/>
        <v>France</v>
      </c>
      <c r="BZ66" s="275"/>
      <c r="CA66" s="275"/>
      <c r="CB66" s="271"/>
      <c r="CC66" s="240" t="str">
        <f t="shared" si="906"/>
        <v/>
      </c>
      <c r="CD66" s="240" t="str">
        <f>IF((CC66&lt;&gt;""),IF(OR($F66&lt;&gt;$G66,PrSettings!$M$4="●"),(($F66-$G66)=(BZ66-CA66))*1,0),"")</f>
        <v/>
      </c>
      <c r="CE66" s="240" t="str">
        <f t="shared" si="907"/>
        <v/>
      </c>
      <c r="CF66" s="240" t="str">
        <f>IF(CC66&lt;&gt;"",IF(ABS($F66-$G66)&gt;=PrSettings!$M$7,(ABS($F66-$G66-BZ66+CA66)&lt;=1)*1,IF(AND(CC66,$F66=$G66,$F66&gt;=PrSettings!$M$6),(ABS(BZ66-$F66)&lt;=1)*1,IF(AND(CC66,$F66+$G66&gt;=PrSettings!$M$8),(ABS(BZ66-$F66)+ABS(CA66-$G66)&lt;=1)*1,""))),"")</f>
        <v/>
      </c>
      <c r="CG66" s="273"/>
      <c r="CI66" s="238">
        <f t="shared" si="6"/>
        <v>31</v>
      </c>
      <c r="CJ66" s="239" t="str">
        <f t="shared" si="908"/>
        <v>Norway</v>
      </c>
      <c r="CK66" s="240">
        <f t="shared" si="44"/>
        <v>1</v>
      </c>
      <c r="CL66" s="239" t="str">
        <f t="shared" si="909"/>
        <v>France</v>
      </c>
      <c r="CM66" s="275"/>
      <c r="CN66" s="275"/>
      <c r="CO66" s="271"/>
      <c r="CP66" s="240" t="str">
        <f t="shared" si="910"/>
        <v/>
      </c>
      <c r="CQ66" s="240" t="str">
        <f>IF((CP66&lt;&gt;""),IF(OR($F66&lt;&gt;$G66,PrSettings!$M$4="●"),(($F66-$G66)=(CM66-CN66))*1,0),"")</f>
        <v/>
      </c>
      <c r="CR66" s="240" t="str">
        <f t="shared" si="911"/>
        <v/>
      </c>
      <c r="CS66" s="240" t="str">
        <f>IF(CP66&lt;&gt;"",IF(ABS($F66-$G66)&gt;=PrSettings!$M$7,(ABS($F66-$G66-CM66+CN66)&lt;=1)*1,IF(AND(CP66,$F66=$G66,$F66&gt;=PrSettings!$M$6),(ABS(CM66-$F66)&lt;=1)*1,IF(AND(CP66,$F66+$G66&gt;=PrSettings!$M$8),(ABS(CM66-$F66)+ABS(CN66-$G66)&lt;=1)*1,""))),"")</f>
        <v/>
      </c>
      <c r="CT66" s="273"/>
      <c r="CV66" s="238">
        <f t="shared" si="7"/>
        <v>31</v>
      </c>
      <c r="CW66" s="239" t="str">
        <f t="shared" si="912"/>
        <v>Norway</v>
      </c>
      <c r="CX66" s="240">
        <f t="shared" si="47"/>
        <v>1</v>
      </c>
      <c r="CY66" s="239" t="str">
        <f t="shared" si="913"/>
        <v>France</v>
      </c>
      <c r="CZ66" s="275"/>
      <c r="DA66" s="275"/>
      <c r="DB66" s="271"/>
      <c r="DC66" s="240" t="str">
        <f t="shared" si="914"/>
        <v/>
      </c>
      <c r="DD66" s="240" t="str">
        <f>IF((DC66&lt;&gt;""),IF(OR($F66&lt;&gt;$G66,PrSettings!$M$4="●"),(($F66-$G66)=(CZ66-DA66))*1,0),"")</f>
        <v/>
      </c>
      <c r="DE66" s="240" t="str">
        <f t="shared" si="915"/>
        <v/>
      </c>
      <c r="DF66" s="240" t="str">
        <f>IF(DC66&lt;&gt;"",IF(ABS($F66-$G66)&gt;=PrSettings!$M$7,(ABS($F66-$G66-CZ66+DA66)&lt;=1)*1,IF(AND(DC66,$F66=$G66,$F66&gt;=PrSettings!$M$6),(ABS(CZ66-$F66)&lt;=1)*1,IF(AND(DC66,$F66+$G66&gt;=PrSettings!$M$8),(ABS(CZ66-$F66)+ABS(DA66-$G66)&lt;=1)*1,""))),"")</f>
        <v/>
      </c>
      <c r="DG66" s="273"/>
      <c r="DI66" s="238">
        <f t="shared" si="8"/>
        <v>31</v>
      </c>
      <c r="DJ66" s="239" t="str">
        <f t="shared" si="916"/>
        <v>Norway</v>
      </c>
      <c r="DK66" s="240">
        <f t="shared" si="50"/>
        <v>1</v>
      </c>
      <c r="DL66" s="239" t="str">
        <f t="shared" si="917"/>
        <v>France</v>
      </c>
      <c r="DM66" s="275"/>
      <c r="DN66" s="275"/>
      <c r="DO66" s="271"/>
      <c r="DP66" s="240" t="str">
        <f t="shared" si="918"/>
        <v/>
      </c>
      <c r="DQ66" s="240" t="str">
        <f>IF((DP66&lt;&gt;""),IF(OR($F66&lt;&gt;$G66,PrSettings!$M$4="●"),(($F66-$G66)=(DM66-DN66))*1,0),"")</f>
        <v/>
      </c>
      <c r="DR66" s="240" t="str">
        <f t="shared" si="919"/>
        <v/>
      </c>
      <c r="DS66" s="240" t="str">
        <f>IF(DP66&lt;&gt;"",IF(ABS($F66-$G66)&gt;=PrSettings!$M$7,(ABS($F66-$G66-DM66+DN66)&lt;=1)*1,IF(AND(DP66,$F66=$G66,$F66&gt;=PrSettings!$M$6),(ABS(DM66-$F66)&lt;=1)*1,IF(AND(DP66,$F66+$G66&gt;=PrSettings!$M$8),(ABS(DM66-$F66)+ABS(DN66-$G66)&lt;=1)*1,""))),"")</f>
        <v/>
      </c>
      <c r="DT66" s="273"/>
      <c r="DV66" s="238">
        <f t="shared" si="9"/>
        <v>31</v>
      </c>
      <c r="DW66" s="239" t="str">
        <f t="shared" si="920"/>
        <v>Norway</v>
      </c>
      <c r="DX66" s="240">
        <f t="shared" si="53"/>
        <v>1</v>
      </c>
      <c r="DY66" s="239" t="str">
        <f t="shared" si="921"/>
        <v>France</v>
      </c>
      <c r="DZ66" s="275"/>
      <c r="EA66" s="275"/>
      <c r="EB66" s="271"/>
      <c r="EC66" s="240" t="str">
        <f t="shared" si="922"/>
        <v/>
      </c>
      <c r="ED66" s="240" t="str">
        <f>IF((EC66&lt;&gt;""),IF(OR($F66&lt;&gt;$G66,PrSettings!$M$4="●"),(($F66-$G66)=(DZ66-EA66))*1,0),"")</f>
        <v/>
      </c>
      <c r="EE66" s="240" t="str">
        <f t="shared" si="923"/>
        <v/>
      </c>
      <c r="EF66" s="240" t="str">
        <f>IF(EC66&lt;&gt;"",IF(ABS($F66-$G66)&gt;=PrSettings!$M$7,(ABS($F66-$G66-DZ66+EA66)&lt;=1)*1,IF(AND(EC66,$F66=$G66,$F66&gt;=PrSettings!$M$6),(ABS(DZ66-$F66)&lt;=1)*1,IF(AND(EC66,$F66+$G66&gt;=PrSettings!$M$8),(ABS(DZ66-$F66)+ABS(EA66-$G66)&lt;=1)*1,""))),"")</f>
        <v/>
      </c>
      <c r="EG66" s="273"/>
      <c r="EI66" s="238">
        <f t="shared" si="10"/>
        <v>31</v>
      </c>
      <c r="EJ66" s="239" t="str">
        <f t="shared" si="924"/>
        <v>Norway</v>
      </c>
      <c r="EK66" s="240">
        <f t="shared" si="56"/>
        <v>1</v>
      </c>
      <c r="EL66" s="239" t="str">
        <f t="shared" si="925"/>
        <v>France</v>
      </c>
      <c r="EM66" s="275"/>
      <c r="EN66" s="275"/>
      <c r="EO66" s="271"/>
      <c r="EP66" s="240" t="str">
        <f t="shared" si="926"/>
        <v/>
      </c>
      <c r="EQ66" s="240" t="str">
        <f>IF((EP66&lt;&gt;""),IF(OR($F66&lt;&gt;$G66,PrSettings!$M$4="●"),(($F66-$G66)=(EM66-EN66))*1,0),"")</f>
        <v/>
      </c>
      <c r="ER66" s="240" t="str">
        <f t="shared" si="927"/>
        <v/>
      </c>
      <c r="ES66" s="240" t="str">
        <f>IF(EP66&lt;&gt;"",IF(ABS($F66-$G66)&gt;=PrSettings!$M$7,(ABS($F66-$G66-EM66+EN66)&lt;=1)*1,IF(AND(EP66,$F66=$G66,$F66&gt;=PrSettings!$M$6),(ABS(EM66-$F66)&lt;=1)*1,IF(AND(EP66,$F66+$G66&gt;=PrSettings!$M$8),(ABS(EM66-$F66)+ABS(EN66-$G66)&lt;=1)*1,""))),"")</f>
        <v/>
      </c>
      <c r="ET66" s="273"/>
      <c r="EV66" s="238">
        <f t="shared" si="11"/>
        <v>31</v>
      </c>
      <c r="EW66" s="239" t="str">
        <f t="shared" si="928"/>
        <v>Norway</v>
      </c>
      <c r="EX66" s="240">
        <f t="shared" si="59"/>
        <v>1</v>
      </c>
      <c r="EY66" s="239" t="str">
        <f t="shared" si="929"/>
        <v>France</v>
      </c>
      <c r="EZ66" s="275"/>
      <c r="FA66" s="275"/>
      <c r="FB66" s="271"/>
      <c r="FC66" s="240" t="str">
        <f t="shared" si="930"/>
        <v/>
      </c>
      <c r="FD66" s="240" t="str">
        <f>IF((FC66&lt;&gt;""),IF(OR($F66&lt;&gt;$G66,PrSettings!$M$4="●"),(($F66-$G66)=(EZ66-FA66))*1,0),"")</f>
        <v/>
      </c>
      <c r="FE66" s="240" t="str">
        <f t="shared" si="931"/>
        <v/>
      </c>
      <c r="FF66" s="240" t="str">
        <f>IF(FC66&lt;&gt;"",IF(ABS($F66-$G66)&gt;=PrSettings!$M$7,(ABS($F66-$G66-EZ66+FA66)&lt;=1)*1,IF(AND(FC66,$F66=$G66,$F66&gt;=PrSettings!$M$6),(ABS(EZ66-$F66)&lt;=1)*1,IF(AND(FC66,$F66+$G66&gt;=PrSettings!$M$8),(ABS(EZ66-$F66)+ABS(FA66-$G66)&lt;=1)*1,""))),"")</f>
        <v/>
      </c>
      <c r="FG66" s="273"/>
      <c r="FI66" s="238">
        <f t="shared" si="12"/>
        <v>31</v>
      </c>
      <c r="FJ66" s="239" t="str">
        <f t="shared" si="932"/>
        <v>Norway</v>
      </c>
      <c r="FK66" s="240">
        <f t="shared" si="62"/>
        <v>1</v>
      </c>
      <c r="FL66" s="239" t="str">
        <f t="shared" si="933"/>
        <v>France</v>
      </c>
      <c r="FM66" s="275"/>
      <c r="FN66" s="275"/>
      <c r="FO66" s="271"/>
      <c r="FP66" s="240" t="str">
        <f t="shared" si="934"/>
        <v/>
      </c>
      <c r="FQ66" s="240" t="str">
        <f>IF((FP66&lt;&gt;""),IF(OR($F66&lt;&gt;$G66,PrSettings!$M$4="●"),(($F66-$G66)=(FM66-FN66))*1,0),"")</f>
        <v/>
      </c>
      <c r="FR66" s="240" t="str">
        <f t="shared" si="935"/>
        <v/>
      </c>
      <c r="FS66" s="240" t="str">
        <f>IF(FP66&lt;&gt;"",IF(ABS($F66-$G66)&gt;=PrSettings!$M$7,(ABS($F66-$G66-FM66+FN66)&lt;=1)*1,IF(AND(FP66,$F66=$G66,$F66&gt;=PrSettings!$M$6),(ABS(FM66-$F66)&lt;=1)*1,IF(AND(FP66,$F66+$G66&gt;=PrSettings!$M$8),(ABS(FM66-$F66)+ABS(FN66-$G66)&lt;=1)*1,""))),"")</f>
        <v/>
      </c>
      <c r="FT66" s="273"/>
      <c r="FV66" s="238">
        <f t="shared" si="13"/>
        <v>31</v>
      </c>
      <c r="FW66" s="239" t="str">
        <f t="shared" si="936"/>
        <v>Norway</v>
      </c>
      <c r="FX66" s="240">
        <f t="shared" si="65"/>
        <v>1</v>
      </c>
      <c r="FY66" s="239" t="str">
        <f t="shared" si="937"/>
        <v>France</v>
      </c>
      <c r="FZ66" s="275"/>
      <c r="GA66" s="275"/>
      <c r="GB66" s="271"/>
      <c r="GC66" s="240" t="str">
        <f t="shared" si="938"/>
        <v/>
      </c>
      <c r="GD66" s="240" t="str">
        <f>IF((GC66&lt;&gt;""),IF(OR($F66&lt;&gt;$G66,PrSettings!$M$4="●"),(($F66-$G66)=(FZ66-GA66))*1,0),"")</f>
        <v/>
      </c>
      <c r="GE66" s="240" t="str">
        <f t="shared" si="939"/>
        <v/>
      </c>
      <c r="GF66" s="240" t="str">
        <f>IF(GC66&lt;&gt;"",IF(ABS($F66-$G66)&gt;=PrSettings!$M$7,(ABS($F66-$G66-FZ66+GA66)&lt;=1)*1,IF(AND(GC66,$F66=$G66,$F66&gt;=PrSettings!$M$6),(ABS(FZ66-$F66)&lt;=1)*1,IF(AND(GC66,$F66+$G66&gt;=PrSettings!$M$8),(ABS(FZ66-$F66)+ABS(GA66-$G66)&lt;=1)*1,""))),"")</f>
        <v/>
      </c>
      <c r="GG66" s="273"/>
      <c r="GI66" s="238">
        <f t="shared" si="14"/>
        <v>31</v>
      </c>
      <c r="GJ66" s="239" t="str">
        <f t="shared" si="940"/>
        <v>Norway</v>
      </c>
      <c r="GK66" s="240">
        <f t="shared" si="68"/>
        <v>1</v>
      </c>
      <c r="GL66" s="239" t="str">
        <f t="shared" si="941"/>
        <v>France</v>
      </c>
      <c r="GM66" s="275"/>
      <c r="GN66" s="275"/>
      <c r="GO66" s="271"/>
      <c r="GP66" s="240" t="str">
        <f t="shared" si="942"/>
        <v/>
      </c>
      <c r="GQ66" s="240" t="str">
        <f>IF((GP66&lt;&gt;""),IF(OR($F66&lt;&gt;$G66,PrSettings!$M$4="●"),(($F66-$G66)=(GM66-GN66))*1,0),"")</f>
        <v/>
      </c>
      <c r="GR66" s="240" t="str">
        <f t="shared" si="943"/>
        <v/>
      </c>
      <c r="GS66" s="240" t="str">
        <f>IF(GP66&lt;&gt;"",IF(ABS($F66-$G66)&gt;=PrSettings!$M$7,(ABS($F66-$G66-GM66+GN66)&lt;=1)*1,IF(AND(GP66,$F66=$G66,$F66&gt;=PrSettings!$M$6),(ABS(GM66-$F66)&lt;=1)*1,IF(AND(GP66,$F66+$G66&gt;=PrSettings!$M$8),(ABS(GM66-$F66)+ABS(GN66-$G66)&lt;=1)*1,""))),"")</f>
        <v/>
      </c>
      <c r="GT66" s="273"/>
      <c r="GV66" s="238">
        <f t="shared" si="15"/>
        <v>31</v>
      </c>
      <c r="GW66" s="239" t="str">
        <f t="shared" si="944"/>
        <v>Norway</v>
      </c>
      <c r="GX66" s="240">
        <f t="shared" si="71"/>
        <v>1</v>
      </c>
      <c r="GY66" s="239" t="str">
        <f t="shared" si="945"/>
        <v>France</v>
      </c>
      <c r="GZ66" s="275"/>
      <c r="HA66" s="275"/>
      <c r="HB66" s="271"/>
      <c r="HC66" s="240" t="str">
        <f t="shared" si="946"/>
        <v/>
      </c>
      <c r="HD66" s="240" t="str">
        <f>IF((HC66&lt;&gt;""),IF(OR($F66&lt;&gt;$G66,PrSettings!$M$4="●"),(($F66-$G66)=(GZ66-HA66))*1,0),"")</f>
        <v/>
      </c>
      <c r="HE66" s="240" t="str">
        <f t="shared" si="947"/>
        <v/>
      </c>
      <c r="HF66" s="240" t="str">
        <f>IF(HC66&lt;&gt;"",IF(ABS($F66-$G66)&gt;=PrSettings!$M$7,(ABS($F66-$G66-GZ66+HA66)&lt;=1)*1,IF(AND(HC66,$F66=$G66,$F66&gt;=PrSettings!$M$6),(ABS(GZ66-$F66)&lt;=1)*1,IF(AND(HC66,$F66+$G66&gt;=PrSettings!$M$8),(ABS(GZ66-$F66)+ABS(HA66-$G66)&lt;=1)*1,""))),"")</f>
        <v/>
      </c>
      <c r="HG66" s="273"/>
      <c r="HI66" s="238">
        <f t="shared" si="16"/>
        <v>31</v>
      </c>
      <c r="HJ66" s="239" t="str">
        <f t="shared" si="948"/>
        <v>Norway</v>
      </c>
      <c r="HK66" s="240">
        <f t="shared" si="74"/>
        <v>1</v>
      </c>
      <c r="HL66" s="239" t="str">
        <f t="shared" si="949"/>
        <v>France</v>
      </c>
      <c r="HM66" s="275"/>
      <c r="HN66" s="275"/>
      <c r="HO66" s="271"/>
      <c r="HP66" s="240" t="str">
        <f t="shared" si="950"/>
        <v/>
      </c>
      <c r="HQ66" s="240" t="str">
        <f>IF((HP66&lt;&gt;""),IF(OR($F66&lt;&gt;$G66,PrSettings!$M$4="●"),(($F66-$G66)=(HM66-HN66))*1,0),"")</f>
        <v/>
      </c>
      <c r="HR66" s="240" t="str">
        <f t="shared" si="951"/>
        <v/>
      </c>
      <c r="HS66" s="240" t="str">
        <f>IF(HP66&lt;&gt;"",IF(ABS($F66-$G66)&gt;=PrSettings!$M$7,(ABS($F66-$G66-HM66+HN66)&lt;=1)*1,IF(AND(HP66,$F66=$G66,$F66&gt;=PrSettings!$M$6),(ABS(HM66-$F66)&lt;=1)*1,IF(AND(HP66,$F66+$G66&gt;=PrSettings!$M$8),(ABS(HM66-$F66)+ABS(HN66-$G66)&lt;=1)*1,""))),"")</f>
        <v/>
      </c>
      <c r="HT66" s="273"/>
      <c r="HV66" s="238">
        <f t="shared" si="17"/>
        <v>31</v>
      </c>
      <c r="HW66" s="239" t="str">
        <f t="shared" si="952"/>
        <v>Norway</v>
      </c>
      <c r="HX66" s="240">
        <f t="shared" si="77"/>
        <v>1</v>
      </c>
      <c r="HY66" s="239" t="str">
        <f t="shared" si="953"/>
        <v>France</v>
      </c>
      <c r="HZ66" s="275"/>
      <c r="IA66" s="275"/>
      <c r="IB66" s="271"/>
      <c r="IC66" s="240" t="str">
        <f t="shared" si="954"/>
        <v/>
      </c>
      <c r="ID66" s="240" t="str">
        <f>IF((IC66&lt;&gt;""),IF(OR($F66&lt;&gt;$G66,PrSettings!$M$4="●"),(($F66-$G66)=(HZ66-IA66))*1,0),"")</f>
        <v/>
      </c>
      <c r="IE66" s="240" t="str">
        <f t="shared" si="955"/>
        <v/>
      </c>
      <c r="IF66" s="240" t="str">
        <f>IF(IC66&lt;&gt;"",IF(ABS($F66-$G66)&gt;=PrSettings!$M$7,(ABS($F66-$G66-HZ66+IA66)&lt;=1)*1,IF(AND(IC66,$F66=$G66,$F66&gt;=PrSettings!$M$6),(ABS(HZ66-$F66)&lt;=1)*1,IF(AND(IC66,$F66+$G66&gt;=PrSettings!$M$8),(ABS(HZ66-$F66)+ABS(IA66-$G66)&lt;=1)*1,""))),"")</f>
        <v/>
      </c>
      <c r="IG66" s="273"/>
      <c r="II66" s="238">
        <f t="shared" si="18"/>
        <v>31</v>
      </c>
      <c r="IJ66" s="239" t="str">
        <f t="shared" si="956"/>
        <v>Norway</v>
      </c>
      <c r="IK66" s="240">
        <f t="shared" si="80"/>
        <v>1</v>
      </c>
      <c r="IL66" s="239" t="str">
        <f t="shared" si="957"/>
        <v>France</v>
      </c>
      <c r="IM66" s="275"/>
      <c r="IN66" s="275"/>
      <c r="IO66" s="271"/>
      <c r="IP66" s="240" t="str">
        <f t="shared" si="958"/>
        <v/>
      </c>
      <c r="IQ66" s="240" t="str">
        <f>IF((IP66&lt;&gt;""),IF(OR($F66&lt;&gt;$G66,PrSettings!$M$4="●"),(($F66-$G66)=(IM66-IN66))*1,0),"")</f>
        <v/>
      </c>
      <c r="IR66" s="240" t="str">
        <f t="shared" si="959"/>
        <v/>
      </c>
      <c r="IS66" s="240" t="str">
        <f>IF(IP66&lt;&gt;"",IF(ABS($F66-$G66)&gt;=PrSettings!$M$7,(ABS($F66-$G66-IM66+IN66)&lt;=1)*1,IF(AND(IP66,$F66=$G66,$F66&gt;=PrSettings!$M$6),(ABS(IM66-$F66)&lt;=1)*1,IF(AND(IP66,$F66+$G66&gt;=PrSettings!$M$8),(ABS(IM66-$F66)+ABS(IN66-$G66)&lt;=1)*1,""))),"")</f>
        <v/>
      </c>
      <c r="IT66" s="273"/>
      <c r="IV66" s="238">
        <f t="shared" si="19"/>
        <v>31</v>
      </c>
      <c r="IW66" s="239" t="str">
        <f t="shared" si="960"/>
        <v>Norway</v>
      </c>
      <c r="IX66" s="240">
        <f t="shared" si="83"/>
        <v>1</v>
      </c>
      <c r="IY66" s="239" t="str">
        <f t="shared" si="961"/>
        <v>France</v>
      </c>
      <c r="IZ66" s="275"/>
      <c r="JA66" s="275"/>
      <c r="JB66" s="271"/>
      <c r="JC66" s="240" t="str">
        <f t="shared" si="962"/>
        <v/>
      </c>
      <c r="JD66" s="240" t="str">
        <f>IF((JC66&lt;&gt;""),IF(OR($F66&lt;&gt;$G66,PrSettings!$M$4="●"),(($F66-$G66)=(IZ66-JA66))*1,0),"")</f>
        <v/>
      </c>
      <c r="JE66" s="240" t="str">
        <f t="shared" si="963"/>
        <v/>
      </c>
      <c r="JF66" s="240" t="str">
        <f>IF(JC66&lt;&gt;"",IF(ABS($F66-$G66)&gt;=PrSettings!$M$7,(ABS($F66-$G66-IZ66+JA66)&lt;=1)*1,IF(AND(JC66,$F66=$G66,$F66&gt;=PrSettings!$M$6),(ABS(IZ66-$F66)&lt;=1)*1,IF(AND(JC66,$F66+$G66&gt;=PrSettings!$M$8),(ABS(IZ66-$F66)+ABS(JA66-$G66)&lt;=1)*1,""))),"")</f>
        <v/>
      </c>
      <c r="JG66" s="273"/>
      <c r="JI66" s="238">
        <f t="shared" si="20"/>
        <v>31</v>
      </c>
      <c r="JJ66" s="239" t="str">
        <f t="shared" si="964"/>
        <v>Norway</v>
      </c>
      <c r="JK66" s="240">
        <f t="shared" si="86"/>
        <v>1</v>
      </c>
      <c r="JL66" s="239" t="str">
        <f t="shared" si="965"/>
        <v>France</v>
      </c>
      <c r="JM66" s="275"/>
      <c r="JN66" s="275"/>
      <c r="JO66" s="271"/>
      <c r="JP66" s="240" t="str">
        <f t="shared" si="966"/>
        <v/>
      </c>
      <c r="JQ66" s="240" t="str">
        <f>IF((JP66&lt;&gt;""),IF(OR($F66&lt;&gt;$G66,PrSettings!$M$4="●"),(($F66-$G66)=(JM66-JN66))*1,0),"")</f>
        <v/>
      </c>
      <c r="JR66" s="240" t="str">
        <f t="shared" si="967"/>
        <v/>
      </c>
      <c r="JS66" s="240" t="str">
        <f>IF(JP66&lt;&gt;"",IF(ABS($F66-$G66)&gt;=PrSettings!$M$7,(ABS($F66-$G66-JM66+JN66)&lt;=1)*1,IF(AND(JP66,$F66=$G66,$F66&gt;=PrSettings!$M$6),(ABS(JM66-$F66)&lt;=1)*1,IF(AND(JP66,$F66+$G66&gt;=PrSettings!$M$8),(ABS(JM66-$F66)+ABS(JN66-$G66)&lt;=1)*1,""))),"")</f>
        <v/>
      </c>
      <c r="JT66" s="273"/>
      <c r="JV66" s="238">
        <f t="shared" si="21"/>
        <v>31</v>
      </c>
      <c r="JW66" s="239" t="str">
        <f t="shared" si="968"/>
        <v>Norway</v>
      </c>
      <c r="JX66" s="240">
        <f t="shared" si="89"/>
        <v>1</v>
      </c>
      <c r="JY66" s="239" t="str">
        <f t="shared" si="969"/>
        <v>France</v>
      </c>
      <c r="JZ66" s="275"/>
      <c r="KA66" s="275"/>
      <c r="KB66" s="271"/>
      <c r="KC66" s="240" t="str">
        <f t="shared" si="970"/>
        <v/>
      </c>
      <c r="KD66" s="240" t="str">
        <f>IF((KC66&lt;&gt;""),IF(OR($F66&lt;&gt;$G66,PrSettings!$M$4="●"),(($F66-$G66)=(JZ66-KA66))*1,0),"")</f>
        <v/>
      </c>
      <c r="KE66" s="240" t="str">
        <f t="shared" si="971"/>
        <v/>
      </c>
      <c r="KF66" s="240" t="str">
        <f>IF(KC66&lt;&gt;"",IF(ABS($F66-$G66)&gt;=PrSettings!$M$7,(ABS($F66-$G66-JZ66+KA66)&lt;=1)*1,IF(AND(KC66,$F66=$G66,$F66&gt;=PrSettings!$M$6),(ABS(JZ66-$F66)&lt;=1)*1,IF(AND(KC66,$F66+$G66&gt;=PrSettings!$M$8),(ABS(JZ66-$F66)+ABS(KA66-$G66)&lt;=1)*1,""))),"")</f>
        <v/>
      </c>
      <c r="KG66" s="273"/>
      <c r="KI66" s="238">
        <f t="shared" si="22"/>
        <v>31</v>
      </c>
      <c r="KJ66" s="239" t="str">
        <f t="shared" si="972"/>
        <v>Norway</v>
      </c>
      <c r="KK66" s="240">
        <f t="shared" si="92"/>
        <v>1</v>
      </c>
      <c r="KL66" s="239" t="str">
        <f t="shared" si="973"/>
        <v>France</v>
      </c>
      <c r="KM66" s="275"/>
      <c r="KN66" s="275"/>
      <c r="KO66" s="271"/>
      <c r="KP66" s="240" t="str">
        <f t="shared" si="974"/>
        <v/>
      </c>
      <c r="KQ66" s="240" t="str">
        <f>IF((KP66&lt;&gt;""),IF(OR($F66&lt;&gt;$G66,PrSettings!$M$4="●"),(($F66-$G66)=(KM66-KN66))*1,0),"")</f>
        <v/>
      </c>
      <c r="KR66" s="240" t="str">
        <f t="shared" si="975"/>
        <v/>
      </c>
      <c r="KS66" s="240" t="str">
        <f>IF(KP66&lt;&gt;"",IF(ABS($F66-$G66)&gt;=PrSettings!$M$7,(ABS($F66-$G66-KM66+KN66)&lt;=1)*1,IF(AND(KP66,$F66=$G66,$F66&gt;=PrSettings!$M$6),(ABS(KM66-$F66)&lt;=1)*1,IF(AND(KP66,$F66+$G66&gt;=PrSettings!$M$8),(ABS(KM66-$F66)+ABS(KN66-$G66)&lt;=1)*1,""))),"")</f>
        <v/>
      </c>
      <c r="KT66" s="273"/>
      <c r="KV66" s="238">
        <f t="shared" si="23"/>
        <v>31</v>
      </c>
      <c r="KW66" s="239" t="str">
        <f t="shared" si="976"/>
        <v>Norway</v>
      </c>
      <c r="KX66" s="240">
        <f t="shared" si="95"/>
        <v>1</v>
      </c>
      <c r="KY66" s="239" t="str">
        <f t="shared" si="977"/>
        <v>France</v>
      </c>
      <c r="KZ66" s="275"/>
      <c r="LA66" s="275"/>
      <c r="LB66" s="271"/>
      <c r="LC66" s="240" t="str">
        <f t="shared" si="978"/>
        <v/>
      </c>
      <c r="LD66" s="240" t="str">
        <f>IF((LC66&lt;&gt;""),IF(OR($F66&lt;&gt;$G66,PrSettings!$M$4="●"),(($F66-$G66)=(KZ66-LA66))*1,0),"")</f>
        <v/>
      </c>
      <c r="LE66" s="240" t="str">
        <f t="shared" si="979"/>
        <v/>
      </c>
      <c r="LF66" s="240" t="str">
        <f>IF(LC66&lt;&gt;"",IF(ABS($F66-$G66)&gt;=PrSettings!$M$7,(ABS($F66-$G66-KZ66+LA66)&lt;=1)*1,IF(AND(LC66,$F66=$G66,$F66&gt;=PrSettings!$M$6),(ABS(KZ66-$F66)&lt;=1)*1,IF(AND(LC66,$F66+$G66&gt;=PrSettings!$M$8),(ABS(KZ66-$F66)+ABS(LA66-$G66)&lt;=1)*1,""))),"")</f>
        <v/>
      </c>
      <c r="LG66" s="273"/>
      <c r="LI66" s="238">
        <f t="shared" si="24"/>
        <v>31</v>
      </c>
      <c r="LJ66" s="239" t="str">
        <f t="shared" si="980"/>
        <v>Norway</v>
      </c>
      <c r="LK66" s="240">
        <f t="shared" si="98"/>
        <v>1</v>
      </c>
      <c r="LL66" s="239" t="str">
        <f t="shared" si="981"/>
        <v>France</v>
      </c>
      <c r="LM66" s="275"/>
      <c r="LN66" s="275"/>
      <c r="LO66" s="271"/>
      <c r="LP66" s="240" t="str">
        <f t="shared" si="982"/>
        <v/>
      </c>
      <c r="LQ66" s="240" t="str">
        <f>IF((LP66&lt;&gt;""),IF(OR($F66&lt;&gt;$G66,PrSettings!$M$4="●"),(($F66-$G66)=(LM66-LN66))*1,0),"")</f>
        <v/>
      </c>
      <c r="LR66" s="240" t="str">
        <f t="shared" si="983"/>
        <v/>
      </c>
      <c r="LS66" s="240" t="str">
        <f>IF(LP66&lt;&gt;"",IF(ABS($F66-$G66)&gt;=PrSettings!$M$7,(ABS($F66-$G66-LM66+LN66)&lt;=1)*1,IF(AND(LP66,$F66=$G66,$F66&gt;=PrSettings!$M$6),(ABS(LM66-$F66)&lt;=1)*1,IF(AND(LP66,$F66+$G66&gt;=PrSettings!$M$8),(ABS(LM66-$F66)+ABS(LN66-$G66)&lt;=1)*1,""))),"")</f>
        <v/>
      </c>
      <c r="LT66" s="273"/>
      <c r="LV66" s="238">
        <f t="shared" si="25"/>
        <v>31</v>
      </c>
      <c r="LW66" s="239" t="str">
        <f t="shared" si="984"/>
        <v>Norway</v>
      </c>
      <c r="LX66" s="240">
        <f t="shared" si="101"/>
        <v>1</v>
      </c>
      <c r="LY66" s="239" t="str">
        <f t="shared" si="985"/>
        <v>France</v>
      </c>
      <c r="LZ66" s="275"/>
      <c r="MA66" s="275"/>
      <c r="MB66" s="271"/>
      <c r="MC66" s="240" t="str">
        <f t="shared" si="986"/>
        <v/>
      </c>
      <c r="MD66" s="240" t="str">
        <f>IF((MC66&lt;&gt;""),IF(OR($F66&lt;&gt;$G66,PrSettings!$M$4="●"),(($F66-$G66)=(LZ66-MA66))*1,0),"")</f>
        <v/>
      </c>
      <c r="ME66" s="240" t="str">
        <f t="shared" si="987"/>
        <v/>
      </c>
      <c r="MF66" s="240" t="str">
        <f>IF(MC66&lt;&gt;"",IF(ABS($F66-$G66)&gt;=PrSettings!$M$7,(ABS($F66-$G66-LZ66+MA66)&lt;=1)*1,IF(AND(MC66,$F66=$G66,$F66&gt;=PrSettings!$M$6),(ABS(LZ66-$F66)&lt;=1)*1,IF(AND(MC66,$F66+$G66&gt;=PrSettings!$M$8),(ABS(LZ66-$F66)+ABS(MA66-$G66)&lt;=1)*1,""))),"")</f>
        <v/>
      </c>
      <c r="MG66" s="273"/>
    </row>
    <row r="67" spans="2:345" x14ac:dyDescent="0.25">
      <c r="B67" s="238">
        <f>INDEX(Groups!$C$7:$C$65,MATCH(C67,Groups!$D$7:$D$65,0))</f>
        <v>14</v>
      </c>
      <c r="C67" s="239" t="str">
        <f>CalcI!$P$27</f>
        <v>Senegal</v>
      </c>
      <c r="D67" s="240">
        <f>INDEX(Groups!$C$7:$C$65,MATCH(E67,Groups!$D$7:$D$65,0))</f>
        <v>57</v>
      </c>
      <c r="E67" s="239" t="str">
        <f>CalcI!$Q$27</f>
        <v>Iraq</v>
      </c>
      <c r="F67" s="241" t="str">
        <f>CalcI!$R$27</f>
        <v/>
      </c>
      <c r="G67" s="242" t="str">
        <f>CalcI!$S$27</f>
        <v/>
      </c>
      <c r="I67" s="238">
        <f t="shared" si="0"/>
        <v>14</v>
      </c>
      <c r="J67" s="239" t="str">
        <f t="shared" si="884"/>
        <v>Senegal</v>
      </c>
      <c r="K67" s="240">
        <f t="shared" si="26"/>
        <v>57</v>
      </c>
      <c r="L67" s="239" t="str">
        <f t="shared" si="885"/>
        <v>Iraq</v>
      </c>
      <c r="M67" s="275"/>
      <c r="N67" s="275"/>
      <c r="O67" s="545"/>
      <c r="P67" s="240" t="str">
        <f t="shared" si="886"/>
        <v/>
      </c>
      <c r="Q67" s="240" t="str">
        <f>IF((P67&lt;&gt;""),IF(OR($F67&lt;&gt;$G67,PrSettings!$M$4="●"),(($F67-$G67)=(M67-N67))*1,0),"")</f>
        <v/>
      </c>
      <c r="R67" s="240" t="str">
        <f t="shared" si="887"/>
        <v/>
      </c>
      <c r="S67" s="240" t="str">
        <f>IF(P67&lt;&gt;"",IF(ABS($F67-$G67)&gt;=PrSettings!$M$7,(ABS($F67-$G67-M67+N67)&lt;=1)*1,IF(AND(P67,$F67=$G67,$F67&gt;=PrSettings!$M$6),(ABS(M67-$F67)&lt;=1)*1,IF(AND(P67,$F67+$G67&gt;=PrSettings!$M$8),(ABS(M67-$F67)+ABS(N67-$G67)&lt;=1)*1,""))),"")</f>
        <v/>
      </c>
      <c r="T67" s="546"/>
      <c r="V67" s="238">
        <f t="shared" si="1"/>
        <v>14</v>
      </c>
      <c r="W67" s="239" t="str">
        <f t="shared" si="888"/>
        <v>Senegal</v>
      </c>
      <c r="X67" s="240">
        <f t="shared" si="29"/>
        <v>57</v>
      </c>
      <c r="Y67" s="239" t="str">
        <f t="shared" si="889"/>
        <v>Iraq</v>
      </c>
      <c r="Z67" s="275"/>
      <c r="AA67" s="275"/>
      <c r="AB67" s="545"/>
      <c r="AC67" s="240" t="str">
        <f t="shared" si="890"/>
        <v/>
      </c>
      <c r="AD67" s="240" t="str">
        <f>IF((AC67&lt;&gt;""),IF(OR($F67&lt;&gt;$G67,PrSettings!$M$4="●"),(($F67-$G67)=(Z67-AA67))*1,0),"")</f>
        <v/>
      </c>
      <c r="AE67" s="240" t="str">
        <f t="shared" si="891"/>
        <v/>
      </c>
      <c r="AF67" s="240" t="str">
        <f>IF(AC67&lt;&gt;"",IF(ABS($F67-$G67)&gt;=PrSettings!$M$7,(ABS($F67-$G67-Z67+AA67)&lt;=1)*1,IF(AND(AC67,$F67=$G67,$F67&gt;=PrSettings!$M$6),(ABS(Z67-$F67)&lt;=1)*1,IF(AND(AC67,$F67+$G67&gt;=PrSettings!$M$8),(ABS(Z67-$F67)+ABS(AA67-$G67)&lt;=1)*1,""))),"")</f>
        <v/>
      </c>
      <c r="AG67" s="546"/>
      <c r="AI67" s="238">
        <f t="shared" si="2"/>
        <v>14</v>
      </c>
      <c r="AJ67" s="239" t="str">
        <f t="shared" si="892"/>
        <v>Senegal</v>
      </c>
      <c r="AK67" s="240">
        <f t="shared" si="32"/>
        <v>57</v>
      </c>
      <c r="AL67" s="239" t="str">
        <f t="shared" si="893"/>
        <v>Iraq</v>
      </c>
      <c r="AM67" s="275"/>
      <c r="AN67" s="275"/>
      <c r="AO67" s="545"/>
      <c r="AP67" s="240" t="str">
        <f t="shared" si="894"/>
        <v/>
      </c>
      <c r="AQ67" s="240" t="str">
        <f>IF((AP67&lt;&gt;""),IF(OR($F67&lt;&gt;$G67,PrSettings!$M$4="●"),(($F67-$G67)=(AM67-AN67))*1,0),"")</f>
        <v/>
      </c>
      <c r="AR67" s="240" t="str">
        <f t="shared" si="895"/>
        <v/>
      </c>
      <c r="AS67" s="240" t="str">
        <f>IF(AP67&lt;&gt;"",IF(ABS($F67-$G67)&gt;=PrSettings!$M$7,(ABS($F67-$G67-AM67+AN67)&lt;=1)*1,IF(AND(AP67,$F67=$G67,$F67&gt;=PrSettings!$M$6),(ABS(AM67-$F67)&lt;=1)*1,IF(AND(AP67,$F67+$G67&gt;=PrSettings!$M$8),(ABS(AM67-$F67)+ABS(AN67-$G67)&lt;=1)*1,""))),"")</f>
        <v/>
      </c>
      <c r="AT67" s="546"/>
      <c r="AV67" s="238">
        <f t="shared" si="3"/>
        <v>14</v>
      </c>
      <c r="AW67" s="239" t="str">
        <f t="shared" si="896"/>
        <v>Senegal</v>
      </c>
      <c r="AX67" s="240">
        <f t="shared" si="35"/>
        <v>57</v>
      </c>
      <c r="AY67" s="239" t="str">
        <f t="shared" si="897"/>
        <v>Iraq</v>
      </c>
      <c r="AZ67" s="275"/>
      <c r="BA67" s="275"/>
      <c r="BB67" s="545"/>
      <c r="BC67" s="240" t="str">
        <f t="shared" si="898"/>
        <v/>
      </c>
      <c r="BD67" s="240" t="str">
        <f>IF((BC67&lt;&gt;""),IF(OR($F67&lt;&gt;$G67,PrSettings!$M$4="●"),(($F67-$G67)=(AZ67-BA67))*1,0),"")</f>
        <v/>
      </c>
      <c r="BE67" s="240" t="str">
        <f t="shared" si="899"/>
        <v/>
      </c>
      <c r="BF67" s="240" t="str">
        <f>IF(BC67&lt;&gt;"",IF(ABS($F67-$G67)&gt;=PrSettings!$M$7,(ABS($F67-$G67-AZ67+BA67)&lt;=1)*1,IF(AND(BC67,$F67=$G67,$F67&gt;=PrSettings!$M$6),(ABS(AZ67-$F67)&lt;=1)*1,IF(AND(BC67,$F67+$G67&gt;=PrSettings!$M$8),(ABS(AZ67-$F67)+ABS(BA67-$G67)&lt;=1)*1,""))),"")</f>
        <v/>
      </c>
      <c r="BG67" s="546"/>
      <c r="BI67" s="238">
        <f t="shared" si="4"/>
        <v>14</v>
      </c>
      <c r="BJ67" s="239" t="str">
        <f t="shared" si="900"/>
        <v>Senegal</v>
      </c>
      <c r="BK67" s="240">
        <f t="shared" si="38"/>
        <v>57</v>
      </c>
      <c r="BL67" s="239" t="str">
        <f t="shared" si="901"/>
        <v>Iraq</v>
      </c>
      <c r="BM67" s="275"/>
      <c r="BN67" s="275"/>
      <c r="BO67" s="545"/>
      <c r="BP67" s="240" t="str">
        <f t="shared" si="902"/>
        <v/>
      </c>
      <c r="BQ67" s="240" t="str">
        <f>IF((BP67&lt;&gt;""),IF(OR($F67&lt;&gt;$G67,PrSettings!$M$4="●"),(($F67-$G67)=(BM67-BN67))*1,0),"")</f>
        <v/>
      </c>
      <c r="BR67" s="240" t="str">
        <f t="shared" si="903"/>
        <v/>
      </c>
      <c r="BS67" s="240" t="str">
        <f>IF(BP67&lt;&gt;"",IF(ABS($F67-$G67)&gt;=PrSettings!$M$7,(ABS($F67-$G67-BM67+BN67)&lt;=1)*1,IF(AND(BP67,$F67=$G67,$F67&gt;=PrSettings!$M$6),(ABS(BM67-$F67)&lt;=1)*1,IF(AND(BP67,$F67+$G67&gt;=PrSettings!$M$8),(ABS(BM67-$F67)+ABS(BN67-$G67)&lt;=1)*1,""))),"")</f>
        <v/>
      </c>
      <c r="BT67" s="546"/>
      <c r="BV67" s="238">
        <f t="shared" si="5"/>
        <v>14</v>
      </c>
      <c r="BW67" s="239" t="str">
        <f t="shared" si="904"/>
        <v>Senegal</v>
      </c>
      <c r="BX67" s="240">
        <f t="shared" si="41"/>
        <v>57</v>
      </c>
      <c r="BY67" s="239" t="str">
        <f t="shared" si="905"/>
        <v>Iraq</v>
      </c>
      <c r="BZ67" s="275"/>
      <c r="CA67" s="275"/>
      <c r="CB67" s="545"/>
      <c r="CC67" s="240" t="str">
        <f t="shared" si="906"/>
        <v/>
      </c>
      <c r="CD67" s="240" t="str">
        <f>IF((CC67&lt;&gt;""),IF(OR($F67&lt;&gt;$G67,PrSettings!$M$4="●"),(($F67-$G67)=(BZ67-CA67))*1,0),"")</f>
        <v/>
      </c>
      <c r="CE67" s="240" t="str">
        <f t="shared" si="907"/>
        <v/>
      </c>
      <c r="CF67" s="240" t="str">
        <f>IF(CC67&lt;&gt;"",IF(ABS($F67-$G67)&gt;=PrSettings!$M$7,(ABS($F67-$G67-BZ67+CA67)&lt;=1)*1,IF(AND(CC67,$F67=$G67,$F67&gt;=PrSettings!$M$6),(ABS(BZ67-$F67)&lt;=1)*1,IF(AND(CC67,$F67+$G67&gt;=PrSettings!$M$8),(ABS(BZ67-$F67)+ABS(CA67-$G67)&lt;=1)*1,""))),"")</f>
        <v/>
      </c>
      <c r="CG67" s="546"/>
      <c r="CI67" s="238">
        <f t="shared" si="6"/>
        <v>14</v>
      </c>
      <c r="CJ67" s="239" t="str">
        <f t="shared" si="908"/>
        <v>Senegal</v>
      </c>
      <c r="CK67" s="240">
        <f t="shared" si="44"/>
        <v>57</v>
      </c>
      <c r="CL67" s="239" t="str">
        <f t="shared" si="909"/>
        <v>Iraq</v>
      </c>
      <c r="CM67" s="275"/>
      <c r="CN67" s="275"/>
      <c r="CO67" s="545"/>
      <c r="CP67" s="240" t="str">
        <f t="shared" si="910"/>
        <v/>
      </c>
      <c r="CQ67" s="240" t="str">
        <f>IF((CP67&lt;&gt;""),IF(OR($F67&lt;&gt;$G67,PrSettings!$M$4="●"),(($F67-$G67)=(CM67-CN67))*1,0),"")</f>
        <v/>
      </c>
      <c r="CR67" s="240" t="str">
        <f t="shared" si="911"/>
        <v/>
      </c>
      <c r="CS67" s="240" t="str">
        <f>IF(CP67&lt;&gt;"",IF(ABS($F67-$G67)&gt;=PrSettings!$M$7,(ABS($F67-$G67-CM67+CN67)&lt;=1)*1,IF(AND(CP67,$F67=$G67,$F67&gt;=PrSettings!$M$6),(ABS(CM67-$F67)&lt;=1)*1,IF(AND(CP67,$F67+$G67&gt;=PrSettings!$M$8),(ABS(CM67-$F67)+ABS(CN67-$G67)&lt;=1)*1,""))),"")</f>
        <v/>
      </c>
      <c r="CT67" s="546"/>
      <c r="CV67" s="238">
        <f t="shared" si="7"/>
        <v>14</v>
      </c>
      <c r="CW67" s="239" t="str">
        <f t="shared" si="912"/>
        <v>Senegal</v>
      </c>
      <c r="CX67" s="240">
        <f t="shared" si="47"/>
        <v>57</v>
      </c>
      <c r="CY67" s="239" t="str">
        <f t="shared" si="913"/>
        <v>Iraq</v>
      </c>
      <c r="CZ67" s="275"/>
      <c r="DA67" s="275"/>
      <c r="DB67" s="545"/>
      <c r="DC67" s="240" t="str">
        <f t="shared" si="914"/>
        <v/>
      </c>
      <c r="DD67" s="240" t="str">
        <f>IF((DC67&lt;&gt;""),IF(OR($F67&lt;&gt;$G67,PrSettings!$M$4="●"),(($F67-$G67)=(CZ67-DA67))*1,0),"")</f>
        <v/>
      </c>
      <c r="DE67" s="240" t="str">
        <f t="shared" si="915"/>
        <v/>
      </c>
      <c r="DF67" s="240" t="str">
        <f>IF(DC67&lt;&gt;"",IF(ABS($F67-$G67)&gt;=PrSettings!$M$7,(ABS($F67-$G67-CZ67+DA67)&lt;=1)*1,IF(AND(DC67,$F67=$G67,$F67&gt;=PrSettings!$M$6),(ABS(CZ67-$F67)&lt;=1)*1,IF(AND(DC67,$F67+$G67&gt;=PrSettings!$M$8),(ABS(CZ67-$F67)+ABS(DA67-$G67)&lt;=1)*1,""))),"")</f>
        <v/>
      </c>
      <c r="DG67" s="546"/>
      <c r="DI67" s="238">
        <f t="shared" si="8"/>
        <v>14</v>
      </c>
      <c r="DJ67" s="239" t="str">
        <f t="shared" si="916"/>
        <v>Senegal</v>
      </c>
      <c r="DK67" s="240">
        <f t="shared" si="50"/>
        <v>57</v>
      </c>
      <c r="DL67" s="239" t="str">
        <f t="shared" si="917"/>
        <v>Iraq</v>
      </c>
      <c r="DM67" s="275"/>
      <c r="DN67" s="275"/>
      <c r="DO67" s="545"/>
      <c r="DP67" s="240" t="str">
        <f t="shared" si="918"/>
        <v/>
      </c>
      <c r="DQ67" s="240" t="str">
        <f>IF((DP67&lt;&gt;""),IF(OR($F67&lt;&gt;$G67,PrSettings!$M$4="●"),(($F67-$G67)=(DM67-DN67))*1,0),"")</f>
        <v/>
      </c>
      <c r="DR67" s="240" t="str">
        <f t="shared" si="919"/>
        <v/>
      </c>
      <c r="DS67" s="240" t="str">
        <f>IF(DP67&lt;&gt;"",IF(ABS($F67-$G67)&gt;=PrSettings!$M$7,(ABS($F67-$G67-DM67+DN67)&lt;=1)*1,IF(AND(DP67,$F67=$G67,$F67&gt;=PrSettings!$M$6),(ABS(DM67-$F67)&lt;=1)*1,IF(AND(DP67,$F67+$G67&gt;=PrSettings!$M$8),(ABS(DM67-$F67)+ABS(DN67-$G67)&lt;=1)*1,""))),"")</f>
        <v/>
      </c>
      <c r="DT67" s="546"/>
      <c r="DV67" s="238">
        <f t="shared" si="9"/>
        <v>14</v>
      </c>
      <c r="DW67" s="239" t="str">
        <f t="shared" si="920"/>
        <v>Senegal</v>
      </c>
      <c r="DX67" s="240">
        <f t="shared" si="53"/>
        <v>57</v>
      </c>
      <c r="DY67" s="239" t="str">
        <f t="shared" si="921"/>
        <v>Iraq</v>
      </c>
      <c r="DZ67" s="275"/>
      <c r="EA67" s="275"/>
      <c r="EB67" s="545"/>
      <c r="EC67" s="240" t="str">
        <f t="shared" si="922"/>
        <v/>
      </c>
      <c r="ED67" s="240" t="str">
        <f>IF((EC67&lt;&gt;""),IF(OR($F67&lt;&gt;$G67,PrSettings!$M$4="●"),(($F67-$G67)=(DZ67-EA67))*1,0),"")</f>
        <v/>
      </c>
      <c r="EE67" s="240" t="str">
        <f t="shared" si="923"/>
        <v/>
      </c>
      <c r="EF67" s="240" t="str">
        <f>IF(EC67&lt;&gt;"",IF(ABS($F67-$G67)&gt;=PrSettings!$M$7,(ABS($F67-$G67-DZ67+EA67)&lt;=1)*1,IF(AND(EC67,$F67=$G67,$F67&gt;=PrSettings!$M$6),(ABS(DZ67-$F67)&lt;=1)*1,IF(AND(EC67,$F67+$G67&gt;=PrSettings!$M$8),(ABS(DZ67-$F67)+ABS(EA67-$G67)&lt;=1)*1,""))),"")</f>
        <v/>
      </c>
      <c r="EG67" s="546"/>
      <c r="EI67" s="238">
        <f t="shared" si="10"/>
        <v>14</v>
      </c>
      <c r="EJ67" s="239" t="str">
        <f t="shared" si="924"/>
        <v>Senegal</v>
      </c>
      <c r="EK67" s="240">
        <f t="shared" si="56"/>
        <v>57</v>
      </c>
      <c r="EL67" s="239" t="str">
        <f t="shared" si="925"/>
        <v>Iraq</v>
      </c>
      <c r="EM67" s="275"/>
      <c r="EN67" s="275"/>
      <c r="EO67" s="545"/>
      <c r="EP67" s="240" t="str">
        <f t="shared" si="926"/>
        <v/>
      </c>
      <c r="EQ67" s="240" t="str">
        <f>IF((EP67&lt;&gt;""),IF(OR($F67&lt;&gt;$G67,PrSettings!$M$4="●"),(($F67-$G67)=(EM67-EN67))*1,0),"")</f>
        <v/>
      </c>
      <c r="ER67" s="240" t="str">
        <f t="shared" si="927"/>
        <v/>
      </c>
      <c r="ES67" s="240" t="str">
        <f>IF(EP67&lt;&gt;"",IF(ABS($F67-$G67)&gt;=PrSettings!$M$7,(ABS($F67-$G67-EM67+EN67)&lt;=1)*1,IF(AND(EP67,$F67=$G67,$F67&gt;=PrSettings!$M$6),(ABS(EM67-$F67)&lt;=1)*1,IF(AND(EP67,$F67+$G67&gt;=PrSettings!$M$8),(ABS(EM67-$F67)+ABS(EN67-$G67)&lt;=1)*1,""))),"")</f>
        <v/>
      </c>
      <c r="ET67" s="546"/>
      <c r="EV67" s="238">
        <f t="shared" si="11"/>
        <v>14</v>
      </c>
      <c r="EW67" s="239" t="str">
        <f t="shared" si="928"/>
        <v>Senegal</v>
      </c>
      <c r="EX67" s="240">
        <f t="shared" si="59"/>
        <v>57</v>
      </c>
      <c r="EY67" s="239" t="str">
        <f t="shared" si="929"/>
        <v>Iraq</v>
      </c>
      <c r="EZ67" s="275"/>
      <c r="FA67" s="275"/>
      <c r="FB67" s="545"/>
      <c r="FC67" s="240" t="str">
        <f t="shared" si="930"/>
        <v/>
      </c>
      <c r="FD67" s="240" t="str">
        <f>IF((FC67&lt;&gt;""),IF(OR($F67&lt;&gt;$G67,PrSettings!$M$4="●"),(($F67-$G67)=(EZ67-FA67))*1,0),"")</f>
        <v/>
      </c>
      <c r="FE67" s="240" t="str">
        <f t="shared" si="931"/>
        <v/>
      </c>
      <c r="FF67" s="240" t="str">
        <f>IF(FC67&lt;&gt;"",IF(ABS($F67-$G67)&gt;=PrSettings!$M$7,(ABS($F67-$G67-EZ67+FA67)&lt;=1)*1,IF(AND(FC67,$F67=$G67,$F67&gt;=PrSettings!$M$6),(ABS(EZ67-$F67)&lt;=1)*1,IF(AND(FC67,$F67+$G67&gt;=PrSettings!$M$8),(ABS(EZ67-$F67)+ABS(FA67-$G67)&lt;=1)*1,""))),"")</f>
        <v/>
      </c>
      <c r="FG67" s="546"/>
      <c r="FI67" s="238">
        <f t="shared" si="12"/>
        <v>14</v>
      </c>
      <c r="FJ67" s="239" t="str">
        <f t="shared" si="932"/>
        <v>Senegal</v>
      </c>
      <c r="FK67" s="240">
        <f t="shared" si="62"/>
        <v>57</v>
      </c>
      <c r="FL67" s="239" t="str">
        <f t="shared" si="933"/>
        <v>Iraq</v>
      </c>
      <c r="FM67" s="275"/>
      <c r="FN67" s="275"/>
      <c r="FO67" s="545"/>
      <c r="FP67" s="240" t="str">
        <f t="shared" si="934"/>
        <v/>
      </c>
      <c r="FQ67" s="240" t="str">
        <f>IF((FP67&lt;&gt;""),IF(OR($F67&lt;&gt;$G67,PrSettings!$M$4="●"),(($F67-$G67)=(FM67-FN67))*1,0),"")</f>
        <v/>
      </c>
      <c r="FR67" s="240" t="str">
        <f t="shared" si="935"/>
        <v/>
      </c>
      <c r="FS67" s="240" t="str">
        <f>IF(FP67&lt;&gt;"",IF(ABS($F67-$G67)&gt;=PrSettings!$M$7,(ABS($F67-$G67-FM67+FN67)&lt;=1)*1,IF(AND(FP67,$F67=$G67,$F67&gt;=PrSettings!$M$6),(ABS(FM67-$F67)&lt;=1)*1,IF(AND(FP67,$F67+$G67&gt;=PrSettings!$M$8),(ABS(FM67-$F67)+ABS(FN67-$G67)&lt;=1)*1,""))),"")</f>
        <v/>
      </c>
      <c r="FT67" s="546"/>
      <c r="FV67" s="238">
        <f t="shared" si="13"/>
        <v>14</v>
      </c>
      <c r="FW67" s="239" t="str">
        <f t="shared" si="936"/>
        <v>Senegal</v>
      </c>
      <c r="FX67" s="240">
        <f t="shared" si="65"/>
        <v>57</v>
      </c>
      <c r="FY67" s="239" t="str">
        <f t="shared" si="937"/>
        <v>Iraq</v>
      </c>
      <c r="FZ67" s="275"/>
      <c r="GA67" s="275"/>
      <c r="GB67" s="545"/>
      <c r="GC67" s="240" t="str">
        <f t="shared" si="938"/>
        <v/>
      </c>
      <c r="GD67" s="240" t="str">
        <f>IF((GC67&lt;&gt;""),IF(OR($F67&lt;&gt;$G67,PrSettings!$M$4="●"),(($F67-$G67)=(FZ67-GA67))*1,0),"")</f>
        <v/>
      </c>
      <c r="GE67" s="240" t="str">
        <f t="shared" si="939"/>
        <v/>
      </c>
      <c r="GF67" s="240" t="str">
        <f>IF(GC67&lt;&gt;"",IF(ABS($F67-$G67)&gt;=PrSettings!$M$7,(ABS($F67-$G67-FZ67+GA67)&lt;=1)*1,IF(AND(GC67,$F67=$G67,$F67&gt;=PrSettings!$M$6),(ABS(FZ67-$F67)&lt;=1)*1,IF(AND(GC67,$F67+$G67&gt;=PrSettings!$M$8),(ABS(FZ67-$F67)+ABS(GA67-$G67)&lt;=1)*1,""))),"")</f>
        <v/>
      </c>
      <c r="GG67" s="546"/>
      <c r="GI67" s="238">
        <f t="shared" si="14"/>
        <v>14</v>
      </c>
      <c r="GJ67" s="239" t="str">
        <f t="shared" si="940"/>
        <v>Senegal</v>
      </c>
      <c r="GK67" s="240">
        <f t="shared" si="68"/>
        <v>57</v>
      </c>
      <c r="GL67" s="239" t="str">
        <f t="shared" si="941"/>
        <v>Iraq</v>
      </c>
      <c r="GM67" s="275"/>
      <c r="GN67" s="275"/>
      <c r="GO67" s="545"/>
      <c r="GP67" s="240" t="str">
        <f t="shared" si="942"/>
        <v/>
      </c>
      <c r="GQ67" s="240" t="str">
        <f>IF((GP67&lt;&gt;""),IF(OR($F67&lt;&gt;$G67,PrSettings!$M$4="●"),(($F67-$G67)=(GM67-GN67))*1,0),"")</f>
        <v/>
      </c>
      <c r="GR67" s="240" t="str">
        <f t="shared" si="943"/>
        <v/>
      </c>
      <c r="GS67" s="240" t="str">
        <f>IF(GP67&lt;&gt;"",IF(ABS($F67-$G67)&gt;=PrSettings!$M$7,(ABS($F67-$G67-GM67+GN67)&lt;=1)*1,IF(AND(GP67,$F67=$G67,$F67&gt;=PrSettings!$M$6),(ABS(GM67-$F67)&lt;=1)*1,IF(AND(GP67,$F67+$G67&gt;=PrSettings!$M$8),(ABS(GM67-$F67)+ABS(GN67-$G67)&lt;=1)*1,""))),"")</f>
        <v/>
      </c>
      <c r="GT67" s="546"/>
      <c r="GV67" s="238">
        <f t="shared" si="15"/>
        <v>14</v>
      </c>
      <c r="GW67" s="239" t="str">
        <f t="shared" si="944"/>
        <v>Senegal</v>
      </c>
      <c r="GX67" s="240">
        <f t="shared" si="71"/>
        <v>57</v>
      </c>
      <c r="GY67" s="239" t="str">
        <f t="shared" si="945"/>
        <v>Iraq</v>
      </c>
      <c r="GZ67" s="275"/>
      <c r="HA67" s="275"/>
      <c r="HB67" s="545"/>
      <c r="HC67" s="240" t="str">
        <f t="shared" si="946"/>
        <v/>
      </c>
      <c r="HD67" s="240" t="str">
        <f>IF((HC67&lt;&gt;""),IF(OR($F67&lt;&gt;$G67,PrSettings!$M$4="●"),(($F67-$G67)=(GZ67-HA67))*1,0),"")</f>
        <v/>
      </c>
      <c r="HE67" s="240" t="str">
        <f t="shared" si="947"/>
        <v/>
      </c>
      <c r="HF67" s="240" t="str">
        <f>IF(HC67&lt;&gt;"",IF(ABS($F67-$G67)&gt;=PrSettings!$M$7,(ABS($F67-$G67-GZ67+HA67)&lt;=1)*1,IF(AND(HC67,$F67=$G67,$F67&gt;=PrSettings!$M$6),(ABS(GZ67-$F67)&lt;=1)*1,IF(AND(HC67,$F67+$G67&gt;=PrSettings!$M$8),(ABS(GZ67-$F67)+ABS(HA67-$G67)&lt;=1)*1,""))),"")</f>
        <v/>
      </c>
      <c r="HG67" s="546"/>
      <c r="HI67" s="238">
        <f t="shared" si="16"/>
        <v>14</v>
      </c>
      <c r="HJ67" s="239" t="str">
        <f t="shared" si="948"/>
        <v>Senegal</v>
      </c>
      <c r="HK67" s="240">
        <f t="shared" si="74"/>
        <v>57</v>
      </c>
      <c r="HL67" s="239" t="str">
        <f t="shared" si="949"/>
        <v>Iraq</v>
      </c>
      <c r="HM67" s="275"/>
      <c r="HN67" s="275"/>
      <c r="HO67" s="545"/>
      <c r="HP67" s="240" t="str">
        <f t="shared" si="950"/>
        <v/>
      </c>
      <c r="HQ67" s="240" t="str">
        <f>IF((HP67&lt;&gt;""),IF(OR($F67&lt;&gt;$G67,PrSettings!$M$4="●"),(($F67-$G67)=(HM67-HN67))*1,0),"")</f>
        <v/>
      </c>
      <c r="HR67" s="240" t="str">
        <f t="shared" si="951"/>
        <v/>
      </c>
      <c r="HS67" s="240" t="str">
        <f>IF(HP67&lt;&gt;"",IF(ABS($F67-$G67)&gt;=PrSettings!$M$7,(ABS($F67-$G67-HM67+HN67)&lt;=1)*1,IF(AND(HP67,$F67=$G67,$F67&gt;=PrSettings!$M$6),(ABS(HM67-$F67)&lt;=1)*1,IF(AND(HP67,$F67+$G67&gt;=PrSettings!$M$8),(ABS(HM67-$F67)+ABS(HN67-$G67)&lt;=1)*1,""))),"")</f>
        <v/>
      </c>
      <c r="HT67" s="546"/>
      <c r="HV67" s="238">
        <f t="shared" si="17"/>
        <v>14</v>
      </c>
      <c r="HW67" s="239" t="str">
        <f t="shared" si="952"/>
        <v>Senegal</v>
      </c>
      <c r="HX67" s="240">
        <f t="shared" si="77"/>
        <v>57</v>
      </c>
      <c r="HY67" s="239" t="str">
        <f t="shared" si="953"/>
        <v>Iraq</v>
      </c>
      <c r="HZ67" s="275"/>
      <c r="IA67" s="275"/>
      <c r="IB67" s="545"/>
      <c r="IC67" s="240" t="str">
        <f t="shared" si="954"/>
        <v/>
      </c>
      <c r="ID67" s="240" t="str">
        <f>IF((IC67&lt;&gt;""),IF(OR($F67&lt;&gt;$G67,PrSettings!$M$4="●"),(($F67-$G67)=(HZ67-IA67))*1,0),"")</f>
        <v/>
      </c>
      <c r="IE67" s="240" t="str">
        <f t="shared" si="955"/>
        <v/>
      </c>
      <c r="IF67" s="240" t="str">
        <f>IF(IC67&lt;&gt;"",IF(ABS($F67-$G67)&gt;=PrSettings!$M$7,(ABS($F67-$G67-HZ67+IA67)&lt;=1)*1,IF(AND(IC67,$F67=$G67,$F67&gt;=PrSettings!$M$6),(ABS(HZ67-$F67)&lt;=1)*1,IF(AND(IC67,$F67+$G67&gt;=PrSettings!$M$8),(ABS(HZ67-$F67)+ABS(IA67-$G67)&lt;=1)*1,""))),"")</f>
        <v/>
      </c>
      <c r="IG67" s="546"/>
      <c r="II67" s="238">
        <f t="shared" si="18"/>
        <v>14</v>
      </c>
      <c r="IJ67" s="239" t="str">
        <f t="shared" si="956"/>
        <v>Senegal</v>
      </c>
      <c r="IK67" s="240">
        <f t="shared" si="80"/>
        <v>57</v>
      </c>
      <c r="IL67" s="239" t="str">
        <f t="shared" si="957"/>
        <v>Iraq</v>
      </c>
      <c r="IM67" s="275"/>
      <c r="IN67" s="275"/>
      <c r="IO67" s="545"/>
      <c r="IP67" s="240" t="str">
        <f t="shared" si="958"/>
        <v/>
      </c>
      <c r="IQ67" s="240" t="str">
        <f>IF((IP67&lt;&gt;""),IF(OR($F67&lt;&gt;$G67,PrSettings!$M$4="●"),(($F67-$G67)=(IM67-IN67))*1,0),"")</f>
        <v/>
      </c>
      <c r="IR67" s="240" t="str">
        <f t="shared" si="959"/>
        <v/>
      </c>
      <c r="IS67" s="240" t="str">
        <f>IF(IP67&lt;&gt;"",IF(ABS($F67-$G67)&gt;=PrSettings!$M$7,(ABS($F67-$G67-IM67+IN67)&lt;=1)*1,IF(AND(IP67,$F67=$G67,$F67&gt;=PrSettings!$M$6),(ABS(IM67-$F67)&lt;=1)*1,IF(AND(IP67,$F67+$G67&gt;=PrSettings!$M$8),(ABS(IM67-$F67)+ABS(IN67-$G67)&lt;=1)*1,""))),"")</f>
        <v/>
      </c>
      <c r="IT67" s="546"/>
      <c r="IV67" s="238">
        <f t="shared" si="19"/>
        <v>14</v>
      </c>
      <c r="IW67" s="239" t="str">
        <f t="shared" si="960"/>
        <v>Senegal</v>
      </c>
      <c r="IX67" s="240">
        <f t="shared" si="83"/>
        <v>57</v>
      </c>
      <c r="IY67" s="239" t="str">
        <f t="shared" si="961"/>
        <v>Iraq</v>
      </c>
      <c r="IZ67" s="275"/>
      <c r="JA67" s="275"/>
      <c r="JB67" s="545"/>
      <c r="JC67" s="240" t="str">
        <f t="shared" si="962"/>
        <v/>
      </c>
      <c r="JD67" s="240" t="str">
        <f>IF((JC67&lt;&gt;""),IF(OR($F67&lt;&gt;$G67,PrSettings!$M$4="●"),(($F67-$G67)=(IZ67-JA67))*1,0),"")</f>
        <v/>
      </c>
      <c r="JE67" s="240" t="str">
        <f t="shared" si="963"/>
        <v/>
      </c>
      <c r="JF67" s="240" t="str">
        <f>IF(JC67&lt;&gt;"",IF(ABS($F67-$G67)&gt;=PrSettings!$M$7,(ABS($F67-$G67-IZ67+JA67)&lt;=1)*1,IF(AND(JC67,$F67=$G67,$F67&gt;=PrSettings!$M$6),(ABS(IZ67-$F67)&lt;=1)*1,IF(AND(JC67,$F67+$G67&gt;=PrSettings!$M$8),(ABS(IZ67-$F67)+ABS(JA67-$G67)&lt;=1)*1,""))),"")</f>
        <v/>
      </c>
      <c r="JG67" s="546"/>
      <c r="JI67" s="238">
        <f t="shared" si="20"/>
        <v>14</v>
      </c>
      <c r="JJ67" s="239" t="str">
        <f t="shared" si="964"/>
        <v>Senegal</v>
      </c>
      <c r="JK67" s="240">
        <f t="shared" si="86"/>
        <v>57</v>
      </c>
      <c r="JL67" s="239" t="str">
        <f t="shared" si="965"/>
        <v>Iraq</v>
      </c>
      <c r="JM67" s="275"/>
      <c r="JN67" s="275"/>
      <c r="JO67" s="545"/>
      <c r="JP67" s="240" t="str">
        <f t="shared" si="966"/>
        <v/>
      </c>
      <c r="JQ67" s="240" t="str">
        <f>IF((JP67&lt;&gt;""),IF(OR($F67&lt;&gt;$G67,PrSettings!$M$4="●"),(($F67-$G67)=(JM67-JN67))*1,0),"")</f>
        <v/>
      </c>
      <c r="JR67" s="240" t="str">
        <f t="shared" si="967"/>
        <v/>
      </c>
      <c r="JS67" s="240" t="str">
        <f>IF(JP67&lt;&gt;"",IF(ABS($F67-$G67)&gt;=PrSettings!$M$7,(ABS($F67-$G67-JM67+JN67)&lt;=1)*1,IF(AND(JP67,$F67=$G67,$F67&gt;=PrSettings!$M$6),(ABS(JM67-$F67)&lt;=1)*1,IF(AND(JP67,$F67+$G67&gt;=PrSettings!$M$8),(ABS(JM67-$F67)+ABS(JN67-$G67)&lt;=1)*1,""))),"")</f>
        <v/>
      </c>
      <c r="JT67" s="546"/>
      <c r="JV67" s="238">
        <f t="shared" si="21"/>
        <v>14</v>
      </c>
      <c r="JW67" s="239" t="str">
        <f t="shared" si="968"/>
        <v>Senegal</v>
      </c>
      <c r="JX67" s="240">
        <f t="shared" si="89"/>
        <v>57</v>
      </c>
      <c r="JY67" s="239" t="str">
        <f t="shared" si="969"/>
        <v>Iraq</v>
      </c>
      <c r="JZ67" s="275"/>
      <c r="KA67" s="275"/>
      <c r="KB67" s="545"/>
      <c r="KC67" s="240" t="str">
        <f t="shared" si="970"/>
        <v/>
      </c>
      <c r="KD67" s="240" t="str">
        <f>IF((KC67&lt;&gt;""),IF(OR($F67&lt;&gt;$G67,PrSettings!$M$4="●"),(($F67-$G67)=(JZ67-KA67))*1,0),"")</f>
        <v/>
      </c>
      <c r="KE67" s="240" t="str">
        <f t="shared" si="971"/>
        <v/>
      </c>
      <c r="KF67" s="240" t="str">
        <f>IF(KC67&lt;&gt;"",IF(ABS($F67-$G67)&gt;=PrSettings!$M$7,(ABS($F67-$G67-JZ67+KA67)&lt;=1)*1,IF(AND(KC67,$F67=$G67,$F67&gt;=PrSettings!$M$6),(ABS(JZ67-$F67)&lt;=1)*1,IF(AND(KC67,$F67+$G67&gt;=PrSettings!$M$8),(ABS(JZ67-$F67)+ABS(KA67-$G67)&lt;=1)*1,""))),"")</f>
        <v/>
      </c>
      <c r="KG67" s="546"/>
      <c r="KI67" s="238">
        <f t="shared" si="22"/>
        <v>14</v>
      </c>
      <c r="KJ67" s="239" t="str">
        <f t="shared" si="972"/>
        <v>Senegal</v>
      </c>
      <c r="KK67" s="240">
        <f t="shared" si="92"/>
        <v>57</v>
      </c>
      <c r="KL67" s="239" t="str">
        <f t="shared" si="973"/>
        <v>Iraq</v>
      </c>
      <c r="KM67" s="275"/>
      <c r="KN67" s="275"/>
      <c r="KO67" s="545"/>
      <c r="KP67" s="240" t="str">
        <f t="shared" si="974"/>
        <v/>
      </c>
      <c r="KQ67" s="240" t="str">
        <f>IF((KP67&lt;&gt;""),IF(OR($F67&lt;&gt;$G67,PrSettings!$M$4="●"),(($F67-$G67)=(KM67-KN67))*1,0),"")</f>
        <v/>
      </c>
      <c r="KR67" s="240" t="str">
        <f t="shared" si="975"/>
        <v/>
      </c>
      <c r="KS67" s="240" t="str">
        <f>IF(KP67&lt;&gt;"",IF(ABS($F67-$G67)&gt;=PrSettings!$M$7,(ABS($F67-$G67-KM67+KN67)&lt;=1)*1,IF(AND(KP67,$F67=$G67,$F67&gt;=PrSettings!$M$6),(ABS(KM67-$F67)&lt;=1)*1,IF(AND(KP67,$F67+$G67&gt;=PrSettings!$M$8),(ABS(KM67-$F67)+ABS(KN67-$G67)&lt;=1)*1,""))),"")</f>
        <v/>
      </c>
      <c r="KT67" s="546"/>
      <c r="KV67" s="238">
        <f t="shared" si="23"/>
        <v>14</v>
      </c>
      <c r="KW67" s="239" t="str">
        <f t="shared" si="976"/>
        <v>Senegal</v>
      </c>
      <c r="KX67" s="240">
        <f t="shared" si="95"/>
        <v>57</v>
      </c>
      <c r="KY67" s="239" t="str">
        <f t="shared" si="977"/>
        <v>Iraq</v>
      </c>
      <c r="KZ67" s="275"/>
      <c r="LA67" s="275"/>
      <c r="LB67" s="545"/>
      <c r="LC67" s="240" t="str">
        <f t="shared" si="978"/>
        <v/>
      </c>
      <c r="LD67" s="240" t="str">
        <f>IF((LC67&lt;&gt;""),IF(OR($F67&lt;&gt;$G67,PrSettings!$M$4="●"),(($F67-$G67)=(KZ67-LA67))*1,0),"")</f>
        <v/>
      </c>
      <c r="LE67" s="240" t="str">
        <f t="shared" si="979"/>
        <v/>
      </c>
      <c r="LF67" s="240" t="str">
        <f>IF(LC67&lt;&gt;"",IF(ABS($F67-$G67)&gt;=PrSettings!$M$7,(ABS($F67-$G67-KZ67+LA67)&lt;=1)*1,IF(AND(LC67,$F67=$G67,$F67&gt;=PrSettings!$M$6),(ABS(KZ67-$F67)&lt;=1)*1,IF(AND(LC67,$F67+$G67&gt;=PrSettings!$M$8),(ABS(KZ67-$F67)+ABS(LA67-$G67)&lt;=1)*1,""))),"")</f>
        <v/>
      </c>
      <c r="LG67" s="546"/>
      <c r="LI67" s="238">
        <f t="shared" si="24"/>
        <v>14</v>
      </c>
      <c r="LJ67" s="239" t="str">
        <f t="shared" si="980"/>
        <v>Senegal</v>
      </c>
      <c r="LK67" s="240">
        <f t="shared" si="98"/>
        <v>57</v>
      </c>
      <c r="LL67" s="239" t="str">
        <f t="shared" si="981"/>
        <v>Iraq</v>
      </c>
      <c r="LM67" s="275"/>
      <c r="LN67" s="275"/>
      <c r="LO67" s="545"/>
      <c r="LP67" s="240" t="str">
        <f t="shared" si="982"/>
        <v/>
      </c>
      <c r="LQ67" s="240" t="str">
        <f>IF((LP67&lt;&gt;""),IF(OR($F67&lt;&gt;$G67,PrSettings!$M$4="●"),(($F67-$G67)=(LM67-LN67))*1,0),"")</f>
        <v/>
      </c>
      <c r="LR67" s="240" t="str">
        <f t="shared" si="983"/>
        <v/>
      </c>
      <c r="LS67" s="240" t="str">
        <f>IF(LP67&lt;&gt;"",IF(ABS($F67-$G67)&gt;=PrSettings!$M$7,(ABS($F67-$G67-LM67+LN67)&lt;=1)*1,IF(AND(LP67,$F67=$G67,$F67&gt;=PrSettings!$M$6),(ABS(LM67-$F67)&lt;=1)*1,IF(AND(LP67,$F67+$G67&gt;=PrSettings!$M$8),(ABS(LM67-$F67)+ABS(LN67-$G67)&lt;=1)*1,""))),"")</f>
        <v/>
      </c>
      <c r="LT67" s="546"/>
      <c r="LV67" s="238">
        <f t="shared" si="25"/>
        <v>14</v>
      </c>
      <c r="LW67" s="239" t="str">
        <f t="shared" si="984"/>
        <v>Senegal</v>
      </c>
      <c r="LX67" s="240">
        <f t="shared" si="101"/>
        <v>57</v>
      </c>
      <c r="LY67" s="239" t="str">
        <f t="shared" si="985"/>
        <v>Iraq</v>
      </c>
      <c r="LZ67" s="275"/>
      <c r="MA67" s="275"/>
      <c r="MB67" s="545"/>
      <c r="MC67" s="240" t="str">
        <f t="shared" si="986"/>
        <v/>
      </c>
      <c r="MD67" s="240" t="str">
        <f>IF((MC67&lt;&gt;""),IF(OR($F67&lt;&gt;$G67,PrSettings!$M$4="●"),(($F67-$G67)=(LZ67-MA67))*1,0),"")</f>
        <v/>
      </c>
      <c r="ME67" s="240" t="str">
        <f t="shared" si="987"/>
        <v/>
      </c>
      <c r="MF67" s="240" t="str">
        <f>IF(MC67&lt;&gt;"",IF(ABS($F67-$G67)&gt;=PrSettings!$M$7,(ABS($F67-$G67-LZ67+MA67)&lt;=1)*1,IF(AND(MC67,$F67=$G67,$F67&gt;=PrSettings!$M$6),(ABS(LZ67-$F67)&lt;=1)*1,IF(AND(MC67,$F67+$G67&gt;=PrSettings!$M$8),(ABS(LZ67-$F67)+ABS(MA67-$G67)&lt;=1)*1,""))),"")</f>
        <v/>
      </c>
      <c r="MG67" s="546"/>
    </row>
    <row r="68" spans="2:345" ht="24" customHeight="1" x14ac:dyDescent="0.25">
      <c r="B68" s="247" t="str">
        <f>Language!$E$130&amp;" J"</f>
        <v>Group J</v>
      </c>
      <c r="C68" s="248"/>
      <c r="D68" s="253"/>
      <c r="E68" s="250"/>
      <c r="F68" s="254"/>
      <c r="G68" s="255"/>
      <c r="I68" s="247" t="str">
        <f t="shared" si="0"/>
        <v>Group J</v>
      </c>
      <c r="J68" s="249"/>
      <c r="K68" s="253"/>
      <c r="L68" s="250"/>
      <c r="M68" s="279"/>
      <c r="N68" s="280"/>
      <c r="O68" s="251"/>
      <c r="P68" s="263"/>
      <c r="Q68" s="263"/>
      <c r="R68" s="250"/>
      <c r="S68" s="250"/>
      <c r="T68" s="264"/>
      <c r="V68" s="247" t="str">
        <f t="shared" si="1"/>
        <v>Group J</v>
      </c>
      <c r="W68" s="249"/>
      <c r="X68" s="253"/>
      <c r="Y68" s="250"/>
      <c r="Z68" s="279"/>
      <c r="AA68" s="280"/>
      <c r="AB68" s="251"/>
      <c r="AC68" s="263"/>
      <c r="AD68" s="263"/>
      <c r="AE68" s="250"/>
      <c r="AF68" s="250"/>
      <c r="AG68" s="264"/>
      <c r="AI68" s="247" t="str">
        <f t="shared" si="2"/>
        <v>Group J</v>
      </c>
      <c r="AJ68" s="249"/>
      <c r="AK68" s="253"/>
      <c r="AL68" s="250"/>
      <c r="AM68" s="279"/>
      <c r="AN68" s="280"/>
      <c r="AO68" s="251"/>
      <c r="AP68" s="263"/>
      <c r="AQ68" s="263"/>
      <c r="AR68" s="250"/>
      <c r="AS68" s="250"/>
      <c r="AT68" s="264"/>
      <c r="AV68" s="247" t="str">
        <f t="shared" si="3"/>
        <v>Group J</v>
      </c>
      <c r="AW68" s="249"/>
      <c r="AX68" s="253"/>
      <c r="AY68" s="250"/>
      <c r="AZ68" s="279"/>
      <c r="BA68" s="280"/>
      <c r="BB68" s="251"/>
      <c r="BC68" s="263"/>
      <c r="BD68" s="263"/>
      <c r="BE68" s="250"/>
      <c r="BF68" s="250"/>
      <c r="BG68" s="264"/>
      <c r="BI68" s="247" t="str">
        <f t="shared" si="4"/>
        <v>Group J</v>
      </c>
      <c r="BJ68" s="249"/>
      <c r="BK68" s="253"/>
      <c r="BL68" s="250"/>
      <c r="BM68" s="279"/>
      <c r="BN68" s="280"/>
      <c r="BO68" s="251"/>
      <c r="BP68" s="263"/>
      <c r="BQ68" s="263"/>
      <c r="BR68" s="250"/>
      <c r="BS68" s="250"/>
      <c r="BT68" s="264"/>
      <c r="BV68" s="247" t="str">
        <f t="shared" si="5"/>
        <v>Group J</v>
      </c>
      <c r="BW68" s="249"/>
      <c r="BX68" s="253"/>
      <c r="BY68" s="250"/>
      <c r="BZ68" s="279"/>
      <c r="CA68" s="280"/>
      <c r="CB68" s="251"/>
      <c r="CC68" s="263"/>
      <c r="CD68" s="263"/>
      <c r="CE68" s="250"/>
      <c r="CF68" s="250"/>
      <c r="CG68" s="264"/>
      <c r="CI68" s="247" t="str">
        <f t="shared" si="6"/>
        <v>Group J</v>
      </c>
      <c r="CJ68" s="249"/>
      <c r="CK68" s="253"/>
      <c r="CL68" s="250"/>
      <c r="CM68" s="279"/>
      <c r="CN68" s="280"/>
      <c r="CO68" s="251"/>
      <c r="CP68" s="263"/>
      <c r="CQ68" s="263"/>
      <c r="CR68" s="250"/>
      <c r="CS68" s="250"/>
      <c r="CT68" s="264"/>
      <c r="CV68" s="247" t="str">
        <f t="shared" si="7"/>
        <v>Group J</v>
      </c>
      <c r="CW68" s="249"/>
      <c r="CX68" s="253"/>
      <c r="CY68" s="250"/>
      <c r="CZ68" s="279"/>
      <c r="DA68" s="280"/>
      <c r="DB68" s="251"/>
      <c r="DC68" s="263"/>
      <c r="DD68" s="263"/>
      <c r="DE68" s="250"/>
      <c r="DF68" s="250"/>
      <c r="DG68" s="264"/>
      <c r="DI68" s="247" t="str">
        <f t="shared" si="8"/>
        <v>Group J</v>
      </c>
      <c r="DJ68" s="249"/>
      <c r="DK68" s="253"/>
      <c r="DL68" s="250"/>
      <c r="DM68" s="279"/>
      <c r="DN68" s="280"/>
      <c r="DO68" s="251"/>
      <c r="DP68" s="263"/>
      <c r="DQ68" s="263"/>
      <c r="DR68" s="250"/>
      <c r="DS68" s="250"/>
      <c r="DT68" s="264"/>
      <c r="DV68" s="247" t="str">
        <f t="shared" si="9"/>
        <v>Group J</v>
      </c>
      <c r="DW68" s="249"/>
      <c r="DX68" s="253"/>
      <c r="DY68" s="250"/>
      <c r="DZ68" s="279"/>
      <c r="EA68" s="280"/>
      <c r="EB68" s="251"/>
      <c r="EC68" s="263"/>
      <c r="ED68" s="263"/>
      <c r="EE68" s="250"/>
      <c r="EF68" s="250"/>
      <c r="EG68" s="264"/>
      <c r="EI68" s="247" t="str">
        <f t="shared" si="10"/>
        <v>Group J</v>
      </c>
      <c r="EJ68" s="249"/>
      <c r="EK68" s="253"/>
      <c r="EL68" s="250"/>
      <c r="EM68" s="279"/>
      <c r="EN68" s="280"/>
      <c r="EO68" s="251"/>
      <c r="EP68" s="263"/>
      <c r="EQ68" s="263"/>
      <c r="ER68" s="250"/>
      <c r="ES68" s="250"/>
      <c r="ET68" s="264"/>
      <c r="EV68" s="247" t="str">
        <f t="shared" si="11"/>
        <v>Group J</v>
      </c>
      <c r="EW68" s="249"/>
      <c r="EX68" s="253"/>
      <c r="EY68" s="250"/>
      <c r="EZ68" s="279"/>
      <c r="FA68" s="280"/>
      <c r="FB68" s="251"/>
      <c r="FC68" s="263"/>
      <c r="FD68" s="263"/>
      <c r="FE68" s="250"/>
      <c r="FF68" s="250"/>
      <c r="FG68" s="264"/>
      <c r="FI68" s="247" t="str">
        <f t="shared" si="12"/>
        <v>Group J</v>
      </c>
      <c r="FJ68" s="249"/>
      <c r="FK68" s="253"/>
      <c r="FL68" s="250"/>
      <c r="FM68" s="279"/>
      <c r="FN68" s="280"/>
      <c r="FO68" s="251"/>
      <c r="FP68" s="263"/>
      <c r="FQ68" s="263"/>
      <c r="FR68" s="250"/>
      <c r="FS68" s="250"/>
      <c r="FT68" s="264"/>
      <c r="FV68" s="247" t="str">
        <f t="shared" si="13"/>
        <v>Group J</v>
      </c>
      <c r="FW68" s="249"/>
      <c r="FX68" s="253"/>
      <c r="FY68" s="250"/>
      <c r="FZ68" s="279"/>
      <c r="GA68" s="280"/>
      <c r="GB68" s="251"/>
      <c r="GC68" s="263"/>
      <c r="GD68" s="263"/>
      <c r="GE68" s="250"/>
      <c r="GF68" s="250"/>
      <c r="GG68" s="264"/>
      <c r="GI68" s="247" t="str">
        <f t="shared" si="14"/>
        <v>Group J</v>
      </c>
      <c r="GJ68" s="249"/>
      <c r="GK68" s="253"/>
      <c r="GL68" s="250"/>
      <c r="GM68" s="279"/>
      <c r="GN68" s="280"/>
      <c r="GO68" s="251"/>
      <c r="GP68" s="263"/>
      <c r="GQ68" s="263"/>
      <c r="GR68" s="250"/>
      <c r="GS68" s="250"/>
      <c r="GT68" s="264"/>
      <c r="GV68" s="247" t="str">
        <f t="shared" si="15"/>
        <v>Group J</v>
      </c>
      <c r="GW68" s="249"/>
      <c r="GX68" s="253"/>
      <c r="GY68" s="250"/>
      <c r="GZ68" s="279"/>
      <c r="HA68" s="280"/>
      <c r="HB68" s="251"/>
      <c r="HC68" s="263"/>
      <c r="HD68" s="263"/>
      <c r="HE68" s="250"/>
      <c r="HF68" s="250"/>
      <c r="HG68" s="264"/>
      <c r="HI68" s="247" t="str">
        <f t="shared" si="16"/>
        <v>Group J</v>
      </c>
      <c r="HJ68" s="249"/>
      <c r="HK68" s="253"/>
      <c r="HL68" s="250"/>
      <c r="HM68" s="279"/>
      <c r="HN68" s="280"/>
      <c r="HO68" s="251"/>
      <c r="HP68" s="263"/>
      <c r="HQ68" s="263"/>
      <c r="HR68" s="250"/>
      <c r="HS68" s="250"/>
      <c r="HT68" s="264"/>
      <c r="HV68" s="247" t="str">
        <f t="shared" si="17"/>
        <v>Group J</v>
      </c>
      <c r="HW68" s="249"/>
      <c r="HX68" s="253"/>
      <c r="HY68" s="250"/>
      <c r="HZ68" s="279"/>
      <c r="IA68" s="280"/>
      <c r="IB68" s="251"/>
      <c r="IC68" s="263"/>
      <c r="ID68" s="263"/>
      <c r="IE68" s="250"/>
      <c r="IF68" s="250"/>
      <c r="IG68" s="264"/>
      <c r="II68" s="247" t="str">
        <f t="shared" si="18"/>
        <v>Group J</v>
      </c>
      <c r="IJ68" s="249"/>
      <c r="IK68" s="253"/>
      <c r="IL68" s="250"/>
      <c r="IM68" s="279"/>
      <c r="IN68" s="280"/>
      <c r="IO68" s="251"/>
      <c r="IP68" s="263"/>
      <c r="IQ68" s="263"/>
      <c r="IR68" s="250"/>
      <c r="IS68" s="250"/>
      <c r="IT68" s="264"/>
      <c r="IV68" s="247" t="str">
        <f t="shared" si="19"/>
        <v>Group J</v>
      </c>
      <c r="IW68" s="249"/>
      <c r="IX68" s="253"/>
      <c r="IY68" s="250"/>
      <c r="IZ68" s="279"/>
      <c r="JA68" s="280"/>
      <c r="JB68" s="251"/>
      <c r="JC68" s="263"/>
      <c r="JD68" s="263"/>
      <c r="JE68" s="250"/>
      <c r="JF68" s="250"/>
      <c r="JG68" s="264"/>
      <c r="JI68" s="247" t="str">
        <f t="shared" si="20"/>
        <v>Group J</v>
      </c>
      <c r="JJ68" s="249"/>
      <c r="JK68" s="253"/>
      <c r="JL68" s="250"/>
      <c r="JM68" s="279"/>
      <c r="JN68" s="280"/>
      <c r="JO68" s="251"/>
      <c r="JP68" s="263"/>
      <c r="JQ68" s="263"/>
      <c r="JR68" s="250"/>
      <c r="JS68" s="250"/>
      <c r="JT68" s="264"/>
      <c r="JV68" s="247" t="str">
        <f t="shared" si="21"/>
        <v>Group J</v>
      </c>
      <c r="JW68" s="249"/>
      <c r="JX68" s="253"/>
      <c r="JY68" s="250"/>
      <c r="JZ68" s="279"/>
      <c r="KA68" s="280"/>
      <c r="KB68" s="251"/>
      <c r="KC68" s="263"/>
      <c r="KD68" s="263"/>
      <c r="KE68" s="250"/>
      <c r="KF68" s="250"/>
      <c r="KG68" s="264"/>
      <c r="KI68" s="247" t="str">
        <f t="shared" si="22"/>
        <v>Group J</v>
      </c>
      <c r="KJ68" s="249"/>
      <c r="KK68" s="253"/>
      <c r="KL68" s="250"/>
      <c r="KM68" s="279"/>
      <c r="KN68" s="280"/>
      <c r="KO68" s="251"/>
      <c r="KP68" s="263"/>
      <c r="KQ68" s="263"/>
      <c r="KR68" s="250"/>
      <c r="KS68" s="250"/>
      <c r="KT68" s="264"/>
      <c r="KV68" s="247" t="str">
        <f t="shared" si="23"/>
        <v>Group J</v>
      </c>
      <c r="KW68" s="249"/>
      <c r="KX68" s="253"/>
      <c r="KY68" s="250"/>
      <c r="KZ68" s="279"/>
      <c r="LA68" s="280"/>
      <c r="LB68" s="251"/>
      <c r="LC68" s="263"/>
      <c r="LD68" s="263"/>
      <c r="LE68" s="250"/>
      <c r="LF68" s="250"/>
      <c r="LG68" s="264"/>
      <c r="LI68" s="247" t="str">
        <f t="shared" si="24"/>
        <v>Group J</v>
      </c>
      <c r="LJ68" s="249"/>
      <c r="LK68" s="253"/>
      <c r="LL68" s="250"/>
      <c r="LM68" s="279"/>
      <c r="LN68" s="280"/>
      <c r="LO68" s="251"/>
      <c r="LP68" s="263"/>
      <c r="LQ68" s="263"/>
      <c r="LR68" s="250"/>
      <c r="LS68" s="250"/>
      <c r="LT68" s="264"/>
      <c r="LV68" s="247" t="str">
        <f t="shared" si="25"/>
        <v>Group J</v>
      </c>
      <c r="LW68" s="249"/>
      <c r="LX68" s="253"/>
      <c r="LY68" s="250"/>
      <c r="LZ68" s="279"/>
      <c r="MA68" s="280"/>
      <c r="MB68" s="251"/>
      <c r="MC68" s="263"/>
      <c r="MD68" s="263"/>
      <c r="ME68" s="250"/>
      <c r="MF68" s="250"/>
      <c r="MG68" s="264"/>
    </row>
    <row r="69" spans="2:345" x14ac:dyDescent="0.25">
      <c r="B69" s="238">
        <f>INDEX(Groups!$C$7:$C$65,MATCH(C69,Groups!$D$7:$D$65,0))</f>
        <v>3</v>
      </c>
      <c r="C69" s="239" t="str">
        <f>CalcJ!$P$22</f>
        <v>Argentina</v>
      </c>
      <c r="D69" s="240">
        <f>INDEX(Groups!$C$7:$C$65,MATCH(E69,Groups!$D$7:$D$65,0))</f>
        <v>28</v>
      </c>
      <c r="E69" s="239" t="str">
        <f>CalcJ!$Q$22</f>
        <v>Algeria</v>
      </c>
      <c r="F69" s="241" t="str">
        <f>CalcJ!$R$22</f>
        <v/>
      </c>
      <c r="G69" s="242" t="str">
        <f>CalcJ!$S$22</f>
        <v/>
      </c>
      <c r="I69" s="238">
        <f t="shared" ref="I69:I88" si="988">$B69</f>
        <v>3</v>
      </c>
      <c r="J69" s="239" t="str">
        <f t="shared" ref="J69:J74" si="989">$C69</f>
        <v>Argentina</v>
      </c>
      <c r="K69" s="240">
        <f t="shared" si="26"/>
        <v>28</v>
      </c>
      <c r="L69" s="239" t="str">
        <f t="shared" ref="L69:L74" si="990">$E69</f>
        <v>Algeria</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Argentina</v>
      </c>
      <c r="X69" s="240">
        <f t="shared" si="29"/>
        <v>28</v>
      </c>
      <c r="Y69" s="239" t="str">
        <f t="shared" ref="Y69:Y74" si="995">$E69</f>
        <v>Algeria</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Argentina</v>
      </c>
      <c r="AK69" s="240">
        <f t="shared" si="32"/>
        <v>28</v>
      </c>
      <c r="AL69" s="239" t="str">
        <f t="shared" ref="AL69:AL74" si="1000">$E69</f>
        <v>Algeria</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Argentina</v>
      </c>
      <c r="AX69" s="240">
        <f t="shared" si="35"/>
        <v>28</v>
      </c>
      <c r="AY69" s="239" t="str">
        <f t="shared" ref="AY69:AY74" si="1005">$E69</f>
        <v>Algeria</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Argentina</v>
      </c>
      <c r="BK69" s="240">
        <f t="shared" si="38"/>
        <v>28</v>
      </c>
      <c r="BL69" s="239" t="str">
        <f t="shared" ref="BL69:BL74" si="1010">$E69</f>
        <v>Algeria</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Argentina</v>
      </c>
      <c r="BX69" s="240">
        <f t="shared" si="41"/>
        <v>28</v>
      </c>
      <c r="BY69" s="239" t="str">
        <f t="shared" ref="BY69:BY74" si="1015">$E69</f>
        <v>Algeria</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Argentina</v>
      </c>
      <c r="CK69" s="240">
        <f t="shared" si="44"/>
        <v>28</v>
      </c>
      <c r="CL69" s="239" t="str">
        <f t="shared" ref="CL69:CL74" si="1020">$E69</f>
        <v>Algeria</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Argentina</v>
      </c>
      <c r="CX69" s="240">
        <f t="shared" si="47"/>
        <v>28</v>
      </c>
      <c r="CY69" s="239" t="str">
        <f t="shared" ref="CY69:CY74" si="1025">$E69</f>
        <v>Algeria</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Argentina</v>
      </c>
      <c r="DK69" s="240">
        <f t="shared" si="50"/>
        <v>28</v>
      </c>
      <c r="DL69" s="239" t="str">
        <f t="shared" ref="DL69:DL74" si="1030">$E69</f>
        <v>Algeria</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Argentina</v>
      </c>
      <c r="DX69" s="240">
        <f t="shared" si="53"/>
        <v>28</v>
      </c>
      <c r="DY69" s="239" t="str">
        <f t="shared" ref="DY69:DY74" si="1035">$E69</f>
        <v>Algeria</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Argentina</v>
      </c>
      <c r="EK69" s="240">
        <f t="shared" si="56"/>
        <v>28</v>
      </c>
      <c r="EL69" s="239" t="str">
        <f t="shared" ref="EL69:EL74" si="1040">$E69</f>
        <v>Algeria</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Argentina</v>
      </c>
      <c r="EX69" s="240">
        <f t="shared" si="59"/>
        <v>28</v>
      </c>
      <c r="EY69" s="239" t="str">
        <f t="shared" ref="EY69:EY74" si="1045">$E69</f>
        <v>Algeria</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Argentina</v>
      </c>
      <c r="FK69" s="240">
        <f t="shared" si="62"/>
        <v>28</v>
      </c>
      <c r="FL69" s="239" t="str">
        <f t="shared" ref="FL69:FL74" si="1050">$E69</f>
        <v>Algeria</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Argentina</v>
      </c>
      <c r="FX69" s="240">
        <f t="shared" si="65"/>
        <v>28</v>
      </c>
      <c r="FY69" s="239" t="str">
        <f t="shared" ref="FY69:FY74" si="1055">$E69</f>
        <v>Algeria</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Argentina</v>
      </c>
      <c r="GK69" s="240">
        <f t="shared" si="68"/>
        <v>28</v>
      </c>
      <c r="GL69" s="239" t="str">
        <f t="shared" ref="GL69:GL74" si="1060">$E69</f>
        <v>Algeria</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Argentina</v>
      </c>
      <c r="GX69" s="240">
        <f t="shared" si="71"/>
        <v>28</v>
      </c>
      <c r="GY69" s="239" t="str">
        <f t="shared" ref="GY69:GY74" si="1065">$E69</f>
        <v>Algeria</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Argentina</v>
      </c>
      <c r="HK69" s="240">
        <f t="shared" si="74"/>
        <v>28</v>
      </c>
      <c r="HL69" s="239" t="str">
        <f t="shared" ref="HL69:HL74" si="1070">$E69</f>
        <v>Algeria</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Argentina</v>
      </c>
      <c r="HX69" s="240">
        <f t="shared" si="77"/>
        <v>28</v>
      </c>
      <c r="HY69" s="239" t="str">
        <f t="shared" ref="HY69:HY74" si="1075">$E69</f>
        <v>Algeria</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Argentina</v>
      </c>
      <c r="IK69" s="240">
        <f t="shared" si="80"/>
        <v>28</v>
      </c>
      <c r="IL69" s="239" t="str">
        <f t="shared" ref="IL69:IL74" si="1080">$E69</f>
        <v>Algeria</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Argentina</v>
      </c>
      <c r="IX69" s="240">
        <f t="shared" si="83"/>
        <v>28</v>
      </c>
      <c r="IY69" s="239" t="str">
        <f t="shared" ref="IY69:IY74" si="1085">$E69</f>
        <v>Algeria</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Argentina</v>
      </c>
      <c r="JK69" s="240">
        <f t="shared" si="86"/>
        <v>28</v>
      </c>
      <c r="JL69" s="239" t="str">
        <f t="shared" ref="JL69:JL74" si="1090">$E69</f>
        <v>Algeria</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Argentina</v>
      </c>
      <c r="JX69" s="240">
        <f t="shared" si="89"/>
        <v>28</v>
      </c>
      <c r="JY69" s="239" t="str">
        <f t="shared" ref="JY69:JY74" si="1095">$E69</f>
        <v>Algeria</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Argentina</v>
      </c>
      <c r="KK69" s="240">
        <f t="shared" si="92"/>
        <v>28</v>
      </c>
      <c r="KL69" s="239" t="str">
        <f t="shared" ref="KL69:KL74" si="1100">$E69</f>
        <v>Algeria</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Argentina</v>
      </c>
      <c r="KX69" s="240">
        <f t="shared" si="95"/>
        <v>28</v>
      </c>
      <c r="KY69" s="239" t="str">
        <f t="shared" ref="KY69:KY74" si="1105">$E69</f>
        <v>Algeria</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Argentina</v>
      </c>
      <c r="LK69" s="240">
        <f t="shared" si="98"/>
        <v>28</v>
      </c>
      <c r="LL69" s="239" t="str">
        <f t="shared" ref="LL69:LL74" si="1110">$E69</f>
        <v>Algeria</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Argentina</v>
      </c>
      <c r="LX69" s="240">
        <f t="shared" si="101"/>
        <v>28</v>
      </c>
      <c r="LY69" s="239" t="str">
        <f t="shared" ref="LY69:LY74" si="1115">$E69</f>
        <v>Algeria</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x14ac:dyDescent="0.25">
      <c r="B70" s="238">
        <f>INDEX(Groups!$C$7:$C$65,MATCH(C70,Groups!$D$7:$D$65,0))</f>
        <v>24</v>
      </c>
      <c r="C70" s="239" t="str">
        <f>CalcJ!$P$23</f>
        <v>Austria</v>
      </c>
      <c r="D70" s="240">
        <f>INDEX(Groups!$C$7:$C$65,MATCH(E70,Groups!$D$7:$D$65,0))</f>
        <v>63</v>
      </c>
      <c r="E70" s="239" t="str">
        <f>CalcJ!$Q$23</f>
        <v>Jordan</v>
      </c>
      <c r="F70" s="821" t="str">
        <f>CalcJ!$R$23</f>
        <v/>
      </c>
      <c r="G70" s="242" t="str">
        <f>CalcJ!$S$23</f>
        <v/>
      </c>
      <c r="I70" s="238">
        <f t="shared" si="988"/>
        <v>24</v>
      </c>
      <c r="J70" s="239" t="str">
        <f t="shared" si="989"/>
        <v>Austria</v>
      </c>
      <c r="K70" s="240">
        <f t="shared" ref="K70:K74" si="1118">$D70</f>
        <v>63</v>
      </c>
      <c r="L70" s="239" t="str">
        <f t="shared" si="990"/>
        <v>Jordan</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Austria</v>
      </c>
      <c r="X70" s="240">
        <f t="shared" ref="X70:X74" si="1119">$D70</f>
        <v>63</v>
      </c>
      <c r="Y70" s="239" t="str">
        <f t="shared" si="995"/>
        <v>Jordan</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Austria</v>
      </c>
      <c r="AK70" s="240">
        <f t="shared" ref="AK70:AK74" si="1120">$D70</f>
        <v>63</v>
      </c>
      <c r="AL70" s="239" t="str">
        <f t="shared" si="1000"/>
        <v>Jordan</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Austria</v>
      </c>
      <c r="AX70" s="240">
        <f t="shared" ref="AX70:AX74" si="1121">$D70</f>
        <v>63</v>
      </c>
      <c r="AY70" s="239" t="str">
        <f t="shared" si="1005"/>
        <v>Jordan</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Austria</v>
      </c>
      <c r="BK70" s="240">
        <f t="shared" ref="BK70:BK74" si="1122">$D70</f>
        <v>63</v>
      </c>
      <c r="BL70" s="239" t="str">
        <f t="shared" si="1010"/>
        <v>Jordan</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Austria</v>
      </c>
      <c r="BX70" s="240">
        <f t="shared" ref="BX70:BX74" si="1123">$D70</f>
        <v>63</v>
      </c>
      <c r="BY70" s="239" t="str">
        <f t="shared" si="1015"/>
        <v>Jordan</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Austria</v>
      </c>
      <c r="CK70" s="240">
        <f t="shared" ref="CK70:CK74" si="1124">$D70</f>
        <v>63</v>
      </c>
      <c r="CL70" s="239" t="str">
        <f t="shared" si="1020"/>
        <v>Jordan</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Austria</v>
      </c>
      <c r="CX70" s="240">
        <f t="shared" ref="CX70:CX74" si="1125">$D70</f>
        <v>63</v>
      </c>
      <c r="CY70" s="239" t="str">
        <f t="shared" si="1025"/>
        <v>Jordan</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Austria</v>
      </c>
      <c r="DK70" s="240">
        <f t="shared" ref="DK70:DK74" si="1126">$D70</f>
        <v>63</v>
      </c>
      <c r="DL70" s="239" t="str">
        <f t="shared" si="1030"/>
        <v>Jordan</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Austria</v>
      </c>
      <c r="DX70" s="240">
        <f t="shared" ref="DX70:DX74" si="1127">$D70</f>
        <v>63</v>
      </c>
      <c r="DY70" s="239" t="str">
        <f t="shared" si="1035"/>
        <v>Jordan</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Austria</v>
      </c>
      <c r="EK70" s="240">
        <f t="shared" ref="EK70:EK74" si="1128">$D70</f>
        <v>63</v>
      </c>
      <c r="EL70" s="239" t="str">
        <f t="shared" si="1040"/>
        <v>Jordan</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Austria</v>
      </c>
      <c r="EX70" s="240">
        <f t="shared" ref="EX70:EX74" si="1129">$D70</f>
        <v>63</v>
      </c>
      <c r="EY70" s="239" t="str">
        <f t="shared" si="1045"/>
        <v>Jordan</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Austria</v>
      </c>
      <c r="FK70" s="240">
        <f t="shared" ref="FK70:FK74" si="1130">$D70</f>
        <v>63</v>
      </c>
      <c r="FL70" s="239" t="str">
        <f t="shared" si="1050"/>
        <v>Jordan</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Austria</v>
      </c>
      <c r="FX70" s="240">
        <f t="shared" ref="FX70:FX74" si="1131">$D70</f>
        <v>63</v>
      </c>
      <c r="FY70" s="239" t="str">
        <f t="shared" si="1055"/>
        <v>Jordan</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Austria</v>
      </c>
      <c r="GK70" s="240">
        <f t="shared" ref="GK70:GK74" si="1132">$D70</f>
        <v>63</v>
      </c>
      <c r="GL70" s="239" t="str">
        <f t="shared" si="1060"/>
        <v>Jordan</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Austria</v>
      </c>
      <c r="GX70" s="240">
        <f t="shared" ref="GX70:GX74" si="1133">$D70</f>
        <v>63</v>
      </c>
      <c r="GY70" s="239" t="str">
        <f t="shared" si="1065"/>
        <v>Jordan</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Austria</v>
      </c>
      <c r="HK70" s="240">
        <f t="shared" ref="HK70:HK74" si="1134">$D70</f>
        <v>63</v>
      </c>
      <c r="HL70" s="239" t="str">
        <f t="shared" si="1070"/>
        <v>Jordan</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Austria</v>
      </c>
      <c r="HX70" s="240">
        <f t="shared" ref="HX70:HX74" si="1135">$D70</f>
        <v>63</v>
      </c>
      <c r="HY70" s="239" t="str">
        <f t="shared" si="1075"/>
        <v>Jordan</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Austria</v>
      </c>
      <c r="IK70" s="240">
        <f t="shared" ref="IK70:IK74" si="1136">$D70</f>
        <v>63</v>
      </c>
      <c r="IL70" s="239" t="str">
        <f t="shared" si="1080"/>
        <v>Jordan</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Austria</v>
      </c>
      <c r="IX70" s="240">
        <f t="shared" ref="IX70:IX74" si="1137">$D70</f>
        <v>63</v>
      </c>
      <c r="IY70" s="239" t="str">
        <f t="shared" si="1085"/>
        <v>Jordan</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Austria</v>
      </c>
      <c r="JK70" s="240">
        <f t="shared" ref="JK70:JK74" si="1138">$D70</f>
        <v>63</v>
      </c>
      <c r="JL70" s="239" t="str">
        <f t="shared" si="1090"/>
        <v>Jordan</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Austria</v>
      </c>
      <c r="JX70" s="240">
        <f t="shared" ref="JX70:JX74" si="1139">$D70</f>
        <v>63</v>
      </c>
      <c r="JY70" s="239" t="str">
        <f t="shared" si="1095"/>
        <v>Jordan</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Austria</v>
      </c>
      <c r="KK70" s="240">
        <f t="shared" ref="KK70:KK74" si="1140">$D70</f>
        <v>63</v>
      </c>
      <c r="KL70" s="239" t="str">
        <f t="shared" si="1100"/>
        <v>Jordan</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Austria</v>
      </c>
      <c r="KX70" s="240">
        <f t="shared" ref="KX70:KX74" si="1141">$D70</f>
        <v>63</v>
      </c>
      <c r="KY70" s="239" t="str">
        <f t="shared" si="1105"/>
        <v>Jordan</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Austria</v>
      </c>
      <c r="LK70" s="240">
        <f t="shared" ref="LK70:LK74" si="1142">$D70</f>
        <v>63</v>
      </c>
      <c r="LL70" s="239" t="str">
        <f t="shared" si="1110"/>
        <v>Jordan</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Austria</v>
      </c>
      <c r="LX70" s="240">
        <f t="shared" ref="LX70:LX74" si="1143">$D70</f>
        <v>63</v>
      </c>
      <c r="LY70" s="239" t="str">
        <f t="shared" si="1115"/>
        <v>Jordan</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x14ac:dyDescent="0.25">
      <c r="B71" s="238">
        <f>INDEX(Groups!$C$7:$C$65,MATCH(C71,Groups!$D$7:$D$65,0))</f>
        <v>3</v>
      </c>
      <c r="C71" s="239" t="str">
        <f>CalcJ!$P$24</f>
        <v>Argentina</v>
      </c>
      <c r="D71" s="240">
        <f>INDEX(Groups!$C$7:$C$65,MATCH(E71,Groups!$D$7:$D$65,0))</f>
        <v>24</v>
      </c>
      <c r="E71" s="239" t="str">
        <f>CalcJ!$Q$24</f>
        <v>Austria</v>
      </c>
      <c r="F71" s="241" t="str">
        <f>CalcJ!$R$24</f>
        <v/>
      </c>
      <c r="G71" s="242" t="str">
        <f>CalcJ!$S$24</f>
        <v/>
      </c>
      <c r="I71" s="238">
        <f t="shared" si="988"/>
        <v>3</v>
      </c>
      <c r="J71" s="239" t="str">
        <f t="shared" si="989"/>
        <v>Argentina</v>
      </c>
      <c r="K71" s="240">
        <f t="shared" si="1118"/>
        <v>24</v>
      </c>
      <c r="L71" s="239" t="str">
        <f t="shared" si="990"/>
        <v>Austria</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Argentina</v>
      </c>
      <c r="X71" s="240">
        <f t="shared" si="1119"/>
        <v>24</v>
      </c>
      <c r="Y71" s="239" t="str">
        <f t="shared" si="995"/>
        <v>Austria</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Argentina</v>
      </c>
      <c r="AK71" s="240">
        <f t="shared" si="1120"/>
        <v>24</v>
      </c>
      <c r="AL71" s="239" t="str">
        <f t="shared" si="1000"/>
        <v>Austria</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Argentina</v>
      </c>
      <c r="AX71" s="240">
        <f t="shared" si="1121"/>
        <v>24</v>
      </c>
      <c r="AY71" s="239" t="str">
        <f t="shared" si="1005"/>
        <v>Austria</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Argentina</v>
      </c>
      <c r="BK71" s="240">
        <f t="shared" si="1122"/>
        <v>24</v>
      </c>
      <c r="BL71" s="239" t="str">
        <f t="shared" si="1010"/>
        <v>Austria</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Argentina</v>
      </c>
      <c r="BX71" s="240">
        <f t="shared" si="1123"/>
        <v>24</v>
      </c>
      <c r="BY71" s="239" t="str">
        <f t="shared" si="1015"/>
        <v>Austria</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Argentina</v>
      </c>
      <c r="CK71" s="240">
        <f t="shared" si="1124"/>
        <v>24</v>
      </c>
      <c r="CL71" s="239" t="str">
        <f t="shared" si="1020"/>
        <v>Austria</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Argentina</v>
      </c>
      <c r="CX71" s="240">
        <f t="shared" si="1125"/>
        <v>24</v>
      </c>
      <c r="CY71" s="239" t="str">
        <f t="shared" si="1025"/>
        <v>Austria</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Argentina</v>
      </c>
      <c r="DK71" s="240">
        <f t="shared" si="1126"/>
        <v>24</v>
      </c>
      <c r="DL71" s="239" t="str">
        <f t="shared" si="1030"/>
        <v>Austria</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Argentina</v>
      </c>
      <c r="DX71" s="240">
        <f t="shared" si="1127"/>
        <v>24</v>
      </c>
      <c r="DY71" s="239" t="str">
        <f t="shared" si="1035"/>
        <v>Austria</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Argentina</v>
      </c>
      <c r="EK71" s="240">
        <f t="shared" si="1128"/>
        <v>24</v>
      </c>
      <c r="EL71" s="239" t="str">
        <f t="shared" si="1040"/>
        <v>Austria</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Argentina</v>
      </c>
      <c r="EX71" s="240">
        <f t="shared" si="1129"/>
        <v>24</v>
      </c>
      <c r="EY71" s="239" t="str">
        <f t="shared" si="1045"/>
        <v>Austria</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Argentina</v>
      </c>
      <c r="FK71" s="240">
        <f t="shared" si="1130"/>
        <v>24</v>
      </c>
      <c r="FL71" s="239" t="str">
        <f t="shared" si="1050"/>
        <v>Austria</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Argentina</v>
      </c>
      <c r="FX71" s="240">
        <f t="shared" si="1131"/>
        <v>24</v>
      </c>
      <c r="FY71" s="239" t="str">
        <f t="shared" si="1055"/>
        <v>Austria</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Argentina</v>
      </c>
      <c r="GK71" s="240">
        <f t="shared" si="1132"/>
        <v>24</v>
      </c>
      <c r="GL71" s="239" t="str">
        <f t="shared" si="1060"/>
        <v>Austria</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Argentina</v>
      </c>
      <c r="GX71" s="240">
        <f t="shared" si="1133"/>
        <v>24</v>
      </c>
      <c r="GY71" s="239" t="str">
        <f t="shared" si="1065"/>
        <v>Austria</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Argentina</v>
      </c>
      <c r="HK71" s="240">
        <f t="shared" si="1134"/>
        <v>24</v>
      </c>
      <c r="HL71" s="239" t="str">
        <f t="shared" si="1070"/>
        <v>Austria</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Argentina</v>
      </c>
      <c r="HX71" s="240">
        <f t="shared" si="1135"/>
        <v>24</v>
      </c>
      <c r="HY71" s="239" t="str">
        <f t="shared" si="1075"/>
        <v>Austria</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Argentina</v>
      </c>
      <c r="IK71" s="240">
        <f t="shared" si="1136"/>
        <v>24</v>
      </c>
      <c r="IL71" s="239" t="str">
        <f t="shared" si="1080"/>
        <v>Austria</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Argentina</v>
      </c>
      <c r="IX71" s="240">
        <f t="shared" si="1137"/>
        <v>24</v>
      </c>
      <c r="IY71" s="239" t="str">
        <f t="shared" si="1085"/>
        <v>Austria</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Argentina</v>
      </c>
      <c r="JK71" s="240">
        <f t="shared" si="1138"/>
        <v>24</v>
      </c>
      <c r="JL71" s="239" t="str">
        <f t="shared" si="1090"/>
        <v>Austria</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Argentina</v>
      </c>
      <c r="JX71" s="240">
        <f t="shared" si="1139"/>
        <v>24</v>
      </c>
      <c r="JY71" s="239" t="str">
        <f t="shared" si="1095"/>
        <v>Austria</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Argentina</v>
      </c>
      <c r="KK71" s="240">
        <f t="shared" si="1140"/>
        <v>24</v>
      </c>
      <c r="KL71" s="239" t="str">
        <f t="shared" si="1100"/>
        <v>Austria</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Argentina</v>
      </c>
      <c r="KX71" s="240">
        <f t="shared" si="1141"/>
        <v>24</v>
      </c>
      <c r="KY71" s="239" t="str">
        <f t="shared" si="1105"/>
        <v>Austria</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Argentina</v>
      </c>
      <c r="LK71" s="240">
        <f t="shared" si="1142"/>
        <v>24</v>
      </c>
      <c r="LL71" s="239" t="str">
        <f t="shared" si="1110"/>
        <v>Austria</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Argentina</v>
      </c>
      <c r="LX71" s="240">
        <f t="shared" si="1143"/>
        <v>24</v>
      </c>
      <c r="LY71" s="239" t="str">
        <f t="shared" si="1115"/>
        <v>Austria</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x14ac:dyDescent="0.25">
      <c r="B72" s="238">
        <f>INDEX(Groups!$C$7:$C$65,MATCH(C72,Groups!$D$7:$D$65,0))</f>
        <v>63</v>
      </c>
      <c r="C72" s="239" t="str">
        <f>CalcJ!$P$25</f>
        <v>Jordan</v>
      </c>
      <c r="D72" s="240">
        <f>INDEX(Groups!$C$7:$C$65,MATCH(E72,Groups!$D$7:$D$65,0))</f>
        <v>28</v>
      </c>
      <c r="E72" s="239" t="str">
        <f>CalcJ!$Q$25</f>
        <v>Algeria</v>
      </c>
      <c r="F72" s="241" t="str">
        <f>CalcJ!$R$25</f>
        <v/>
      </c>
      <c r="G72" s="242" t="str">
        <f>CalcJ!$S$25</f>
        <v/>
      </c>
      <c r="I72" s="238">
        <f t="shared" si="988"/>
        <v>63</v>
      </c>
      <c r="J72" s="239" t="str">
        <f t="shared" si="989"/>
        <v>Jordan</v>
      </c>
      <c r="K72" s="240">
        <f t="shared" si="1118"/>
        <v>28</v>
      </c>
      <c r="L72" s="239" t="str">
        <f t="shared" si="990"/>
        <v>Algeria</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v>
      </c>
      <c r="X72" s="240">
        <f t="shared" si="1119"/>
        <v>28</v>
      </c>
      <c r="Y72" s="239" t="str">
        <f t="shared" si="995"/>
        <v>Algeria</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v>
      </c>
      <c r="AK72" s="240">
        <f t="shared" si="1120"/>
        <v>28</v>
      </c>
      <c r="AL72" s="239" t="str">
        <f t="shared" si="1000"/>
        <v>Algeria</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v>
      </c>
      <c r="AX72" s="240">
        <f t="shared" si="1121"/>
        <v>28</v>
      </c>
      <c r="AY72" s="239" t="str">
        <f t="shared" si="1005"/>
        <v>Algeria</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v>
      </c>
      <c r="BK72" s="240">
        <f t="shared" si="1122"/>
        <v>28</v>
      </c>
      <c r="BL72" s="239" t="str">
        <f t="shared" si="1010"/>
        <v>Algeria</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v>
      </c>
      <c r="BX72" s="240">
        <f t="shared" si="1123"/>
        <v>28</v>
      </c>
      <c r="BY72" s="239" t="str">
        <f t="shared" si="1015"/>
        <v>Algeria</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v>
      </c>
      <c r="CK72" s="240">
        <f t="shared" si="1124"/>
        <v>28</v>
      </c>
      <c r="CL72" s="239" t="str">
        <f t="shared" si="1020"/>
        <v>Algeria</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v>
      </c>
      <c r="CX72" s="240">
        <f t="shared" si="1125"/>
        <v>28</v>
      </c>
      <c r="CY72" s="239" t="str">
        <f t="shared" si="1025"/>
        <v>Algeria</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v>
      </c>
      <c r="DK72" s="240">
        <f t="shared" si="1126"/>
        <v>28</v>
      </c>
      <c r="DL72" s="239" t="str">
        <f t="shared" si="1030"/>
        <v>Algeria</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v>
      </c>
      <c r="DX72" s="240">
        <f t="shared" si="1127"/>
        <v>28</v>
      </c>
      <c r="DY72" s="239" t="str">
        <f t="shared" si="1035"/>
        <v>Algeria</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v>
      </c>
      <c r="EK72" s="240">
        <f t="shared" si="1128"/>
        <v>28</v>
      </c>
      <c r="EL72" s="239" t="str">
        <f t="shared" si="1040"/>
        <v>Algeria</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v>
      </c>
      <c r="EX72" s="240">
        <f t="shared" si="1129"/>
        <v>28</v>
      </c>
      <c r="EY72" s="239" t="str">
        <f t="shared" si="1045"/>
        <v>Algeria</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v>
      </c>
      <c r="FK72" s="240">
        <f t="shared" si="1130"/>
        <v>28</v>
      </c>
      <c r="FL72" s="239" t="str">
        <f t="shared" si="1050"/>
        <v>Algeria</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v>
      </c>
      <c r="FX72" s="240">
        <f t="shared" si="1131"/>
        <v>28</v>
      </c>
      <c r="FY72" s="239" t="str">
        <f t="shared" si="1055"/>
        <v>Algeria</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v>
      </c>
      <c r="GK72" s="240">
        <f t="shared" si="1132"/>
        <v>28</v>
      </c>
      <c r="GL72" s="239" t="str">
        <f t="shared" si="1060"/>
        <v>Algeria</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v>
      </c>
      <c r="GX72" s="240">
        <f t="shared" si="1133"/>
        <v>28</v>
      </c>
      <c r="GY72" s="239" t="str">
        <f t="shared" si="1065"/>
        <v>Algeria</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v>
      </c>
      <c r="HK72" s="240">
        <f t="shared" si="1134"/>
        <v>28</v>
      </c>
      <c r="HL72" s="239" t="str">
        <f t="shared" si="1070"/>
        <v>Algeria</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v>
      </c>
      <c r="HX72" s="240">
        <f t="shared" si="1135"/>
        <v>28</v>
      </c>
      <c r="HY72" s="239" t="str">
        <f t="shared" si="1075"/>
        <v>Algeria</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v>
      </c>
      <c r="IK72" s="240">
        <f t="shared" si="1136"/>
        <v>28</v>
      </c>
      <c r="IL72" s="239" t="str">
        <f t="shared" si="1080"/>
        <v>Algeria</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v>
      </c>
      <c r="IX72" s="240">
        <f t="shared" si="1137"/>
        <v>28</v>
      </c>
      <c r="IY72" s="239" t="str">
        <f t="shared" si="1085"/>
        <v>Algeria</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v>
      </c>
      <c r="JK72" s="240">
        <f t="shared" si="1138"/>
        <v>28</v>
      </c>
      <c r="JL72" s="239" t="str">
        <f t="shared" si="1090"/>
        <v>Algeria</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v>
      </c>
      <c r="JX72" s="240">
        <f t="shared" si="1139"/>
        <v>28</v>
      </c>
      <c r="JY72" s="239" t="str">
        <f t="shared" si="1095"/>
        <v>Algeria</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v>
      </c>
      <c r="KK72" s="240">
        <f t="shared" si="1140"/>
        <v>28</v>
      </c>
      <c r="KL72" s="239" t="str">
        <f t="shared" si="1100"/>
        <v>Algeria</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v>
      </c>
      <c r="KX72" s="240">
        <f t="shared" si="1141"/>
        <v>28</v>
      </c>
      <c r="KY72" s="239" t="str">
        <f t="shared" si="1105"/>
        <v>Algeria</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v>
      </c>
      <c r="LK72" s="240">
        <f t="shared" si="1142"/>
        <v>28</v>
      </c>
      <c r="LL72" s="239" t="str">
        <f t="shared" si="1110"/>
        <v>Algeria</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v>
      </c>
      <c r="LX72" s="240">
        <f t="shared" si="1143"/>
        <v>28</v>
      </c>
      <c r="LY72" s="239" t="str">
        <f t="shared" si="1115"/>
        <v>Algeria</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x14ac:dyDescent="0.25">
      <c r="B73" s="238">
        <f>INDEX(Groups!$C$7:$C$65,MATCH(C73,Groups!$D$7:$D$65,0))</f>
        <v>28</v>
      </c>
      <c r="C73" s="239" t="str">
        <f>CalcJ!$P$26</f>
        <v>Algeria</v>
      </c>
      <c r="D73" s="240">
        <f>INDEX(Groups!$C$7:$C$65,MATCH(E73,Groups!$D$7:$D$65,0))</f>
        <v>24</v>
      </c>
      <c r="E73" s="239" t="str">
        <f>CalcJ!$Q$26</f>
        <v>Austria</v>
      </c>
      <c r="F73" s="241" t="str">
        <f>CalcJ!$R$26</f>
        <v/>
      </c>
      <c r="G73" s="242" t="str">
        <f>CalcJ!$S$26</f>
        <v/>
      </c>
      <c r="I73" s="238">
        <f t="shared" si="988"/>
        <v>28</v>
      </c>
      <c r="J73" s="239" t="str">
        <f t="shared" si="989"/>
        <v>Algeria</v>
      </c>
      <c r="K73" s="240">
        <f t="shared" si="1118"/>
        <v>24</v>
      </c>
      <c r="L73" s="239" t="str">
        <f t="shared" si="990"/>
        <v>Austria</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Algeria</v>
      </c>
      <c r="X73" s="240">
        <f t="shared" si="1119"/>
        <v>24</v>
      </c>
      <c r="Y73" s="239" t="str">
        <f t="shared" si="995"/>
        <v>Austria</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Algeria</v>
      </c>
      <c r="AK73" s="240">
        <f t="shared" si="1120"/>
        <v>24</v>
      </c>
      <c r="AL73" s="239" t="str">
        <f t="shared" si="1000"/>
        <v>Austria</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Algeria</v>
      </c>
      <c r="AX73" s="240">
        <f t="shared" si="1121"/>
        <v>24</v>
      </c>
      <c r="AY73" s="239" t="str">
        <f t="shared" si="1005"/>
        <v>Austria</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Algeria</v>
      </c>
      <c r="BK73" s="240">
        <f t="shared" si="1122"/>
        <v>24</v>
      </c>
      <c r="BL73" s="239" t="str">
        <f t="shared" si="1010"/>
        <v>Austria</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Algeria</v>
      </c>
      <c r="BX73" s="240">
        <f t="shared" si="1123"/>
        <v>24</v>
      </c>
      <c r="BY73" s="239" t="str">
        <f t="shared" si="1015"/>
        <v>Austria</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Algeria</v>
      </c>
      <c r="CK73" s="240">
        <f t="shared" si="1124"/>
        <v>24</v>
      </c>
      <c r="CL73" s="239" t="str">
        <f t="shared" si="1020"/>
        <v>Austria</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Algeria</v>
      </c>
      <c r="CX73" s="240">
        <f t="shared" si="1125"/>
        <v>24</v>
      </c>
      <c r="CY73" s="239" t="str">
        <f t="shared" si="1025"/>
        <v>Austria</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Algeria</v>
      </c>
      <c r="DK73" s="240">
        <f t="shared" si="1126"/>
        <v>24</v>
      </c>
      <c r="DL73" s="239" t="str">
        <f t="shared" si="1030"/>
        <v>Austria</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Algeria</v>
      </c>
      <c r="DX73" s="240">
        <f t="shared" si="1127"/>
        <v>24</v>
      </c>
      <c r="DY73" s="239" t="str">
        <f t="shared" si="1035"/>
        <v>Austria</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Algeria</v>
      </c>
      <c r="EK73" s="240">
        <f t="shared" si="1128"/>
        <v>24</v>
      </c>
      <c r="EL73" s="239" t="str">
        <f t="shared" si="1040"/>
        <v>Austria</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Algeria</v>
      </c>
      <c r="EX73" s="240">
        <f t="shared" si="1129"/>
        <v>24</v>
      </c>
      <c r="EY73" s="239" t="str">
        <f t="shared" si="1045"/>
        <v>Austria</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Algeria</v>
      </c>
      <c r="FK73" s="240">
        <f t="shared" si="1130"/>
        <v>24</v>
      </c>
      <c r="FL73" s="239" t="str">
        <f t="shared" si="1050"/>
        <v>Austria</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Algeria</v>
      </c>
      <c r="FX73" s="240">
        <f t="shared" si="1131"/>
        <v>24</v>
      </c>
      <c r="FY73" s="239" t="str">
        <f t="shared" si="1055"/>
        <v>Austria</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Algeria</v>
      </c>
      <c r="GK73" s="240">
        <f t="shared" si="1132"/>
        <v>24</v>
      </c>
      <c r="GL73" s="239" t="str">
        <f t="shared" si="1060"/>
        <v>Austria</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Algeria</v>
      </c>
      <c r="GX73" s="240">
        <f t="shared" si="1133"/>
        <v>24</v>
      </c>
      <c r="GY73" s="239" t="str">
        <f t="shared" si="1065"/>
        <v>Austria</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Algeria</v>
      </c>
      <c r="HK73" s="240">
        <f t="shared" si="1134"/>
        <v>24</v>
      </c>
      <c r="HL73" s="239" t="str">
        <f t="shared" si="1070"/>
        <v>Austria</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Algeria</v>
      </c>
      <c r="HX73" s="240">
        <f t="shared" si="1135"/>
        <v>24</v>
      </c>
      <c r="HY73" s="239" t="str">
        <f t="shared" si="1075"/>
        <v>Austria</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Algeria</v>
      </c>
      <c r="IK73" s="240">
        <f t="shared" si="1136"/>
        <v>24</v>
      </c>
      <c r="IL73" s="239" t="str">
        <f t="shared" si="1080"/>
        <v>Austria</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Algeria</v>
      </c>
      <c r="IX73" s="240">
        <f t="shared" si="1137"/>
        <v>24</v>
      </c>
      <c r="IY73" s="239" t="str">
        <f t="shared" si="1085"/>
        <v>Austria</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Algeria</v>
      </c>
      <c r="JK73" s="240">
        <f t="shared" si="1138"/>
        <v>24</v>
      </c>
      <c r="JL73" s="239" t="str">
        <f t="shared" si="1090"/>
        <v>Austria</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Algeria</v>
      </c>
      <c r="JX73" s="240">
        <f t="shared" si="1139"/>
        <v>24</v>
      </c>
      <c r="JY73" s="239" t="str">
        <f t="shared" si="1095"/>
        <v>Austria</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Algeria</v>
      </c>
      <c r="KK73" s="240">
        <f t="shared" si="1140"/>
        <v>24</v>
      </c>
      <c r="KL73" s="239" t="str">
        <f t="shared" si="1100"/>
        <v>Austria</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Algeria</v>
      </c>
      <c r="KX73" s="240">
        <f t="shared" si="1141"/>
        <v>24</v>
      </c>
      <c r="KY73" s="239" t="str">
        <f t="shared" si="1105"/>
        <v>Austria</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Algeria</v>
      </c>
      <c r="LK73" s="240">
        <f t="shared" si="1142"/>
        <v>24</v>
      </c>
      <c r="LL73" s="239" t="str">
        <f t="shared" si="1110"/>
        <v>Austria</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Algeria</v>
      </c>
      <c r="LX73" s="240">
        <f t="shared" si="1143"/>
        <v>24</v>
      </c>
      <c r="LY73" s="239" t="str">
        <f t="shared" si="1115"/>
        <v>Austria</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x14ac:dyDescent="0.25">
      <c r="B74" s="238">
        <f>INDEX(Groups!$C$7:$C$65,MATCH(C74,Groups!$D$7:$D$65,0))</f>
        <v>63</v>
      </c>
      <c r="C74" s="239" t="str">
        <f>CalcJ!$P$27</f>
        <v>Jordan</v>
      </c>
      <c r="D74" s="240">
        <f>INDEX(Groups!$C$7:$C$65,MATCH(E74,Groups!$D$7:$D$65,0))</f>
        <v>3</v>
      </c>
      <c r="E74" s="239" t="str">
        <f>CalcJ!$Q$27</f>
        <v>Argentina</v>
      </c>
      <c r="F74" s="241" t="str">
        <f>CalcJ!$R$27</f>
        <v/>
      </c>
      <c r="G74" s="242" t="str">
        <f>CalcJ!$S$27</f>
        <v/>
      </c>
      <c r="I74" s="238">
        <f t="shared" si="988"/>
        <v>63</v>
      </c>
      <c r="J74" s="239" t="str">
        <f t="shared" si="989"/>
        <v>Jordan</v>
      </c>
      <c r="K74" s="240">
        <f t="shared" si="1118"/>
        <v>3</v>
      </c>
      <c r="L74" s="239" t="str">
        <f t="shared" si="990"/>
        <v>Argentina</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v>
      </c>
      <c r="X74" s="240">
        <f t="shared" si="1119"/>
        <v>3</v>
      </c>
      <c r="Y74" s="239" t="str">
        <f t="shared" si="995"/>
        <v>Argentina</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v>
      </c>
      <c r="AK74" s="240">
        <f t="shared" si="1120"/>
        <v>3</v>
      </c>
      <c r="AL74" s="239" t="str">
        <f t="shared" si="1000"/>
        <v>Argentina</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v>
      </c>
      <c r="AX74" s="240">
        <f t="shared" si="1121"/>
        <v>3</v>
      </c>
      <c r="AY74" s="239" t="str">
        <f t="shared" si="1005"/>
        <v>Argentina</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v>
      </c>
      <c r="BK74" s="240">
        <f t="shared" si="1122"/>
        <v>3</v>
      </c>
      <c r="BL74" s="239" t="str">
        <f t="shared" si="1010"/>
        <v>Argentina</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v>
      </c>
      <c r="BX74" s="240">
        <f t="shared" si="1123"/>
        <v>3</v>
      </c>
      <c r="BY74" s="239" t="str">
        <f t="shared" si="1015"/>
        <v>Argentina</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v>
      </c>
      <c r="CK74" s="240">
        <f t="shared" si="1124"/>
        <v>3</v>
      </c>
      <c r="CL74" s="239" t="str">
        <f t="shared" si="1020"/>
        <v>Argentina</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v>
      </c>
      <c r="CX74" s="240">
        <f t="shared" si="1125"/>
        <v>3</v>
      </c>
      <c r="CY74" s="239" t="str">
        <f t="shared" si="1025"/>
        <v>Argentina</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v>
      </c>
      <c r="DK74" s="240">
        <f t="shared" si="1126"/>
        <v>3</v>
      </c>
      <c r="DL74" s="239" t="str">
        <f t="shared" si="1030"/>
        <v>Argentina</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v>
      </c>
      <c r="DX74" s="240">
        <f t="shared" si="1127"/>
        <v>3</v>
      </c>
      <c r="DY74" s="239" t="str">
        <f t="shared" si="1035"/>
        <v>Argentina</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v>
      </c>
      <c r="EK74" s="240">
        <f t="shared" si="1128"/>
        <v>3</v>
      </c>
      <c r="EL74" s="239" t="str">
        <f t="shared" si="1040"/>
        <v>Argentina</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v>
      </c>
      <c r="EX74" s="240">
        <f t="shared" si="1129"/>
        <v>3</v>
      </c>
      <c r="EY74" s="239" t="str">
        <f t="shared" si="1045"/>
        <v>Argentina</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v>
      </c>
      <c r="FK74" s="240">
        <f t="shared" si="1130"/>
        <v>3</v>
      </c>
      <c r="FL74" s="239" t="str">
        <f t="shared" si="1050"/>
        <v>Argentina</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v>
      </c>
      <c r="FX74" s="240">
        <f t="shared" si="1131"/>
        <v>3</v>
      </c>
      <c r="FY74" s="239" t="str">
        <f t="shared" si="1055"/>
        <v>Argentina</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v>
      </c>
      <c r="GK74" s="240">
        <f t="shared" si="1132"/>
        <v>3</v>
      </c>
      <c r="GL74" s="239" t="str">
        <f t="shared" si="1060"/>
        <v>Argentina</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v>
      </c>
      <c r="GX74" s="240">
        <f t="shared" si="1133"/>
        <v>3</v>
      </c>
      <c r="GY74" s="239" t="str">
        <f t="shared" si="1065"/>
        <v>Argentina</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v>
      </c>
      <c r="HK74" s="240">
        <f t="shared" si="1134"/>
        <v>3</v>
      </c>
      <c r="HL74" s="239" t="str">
        <f t="shared" si="1070"/>
        <v>Argentina</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v>
      </c>
      <c r="HX74" s="240">
        <f t="shared" si="1135"/>
        <v>3</v>
      </c>
      <c r="HY74" s="239" t="str">
        <f t="shared" si="1075"/>
        <v>Argentina</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v>
      </c>
      <c r="IK74" s="240">
        <f t="shared" si="1136"/>
        <v>3</v>
      </c>
      <c r="IL74" s="239" t="str">
        <f t="shared" si="1080"/>
        <v>Argentina</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v>
      </c>
      <c r="IX74" s="240">
        <f t="shared" si="1137"/>
        <v>3</v>
      </c>
      <c r="IY74" s="239" t="str">
        <f t="shared" si="1085"/>
        <v>Argentina</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v>
      </c>
      <c r="JK74" s="240">
        <f t="shared" si="1138"/>
        <v>3</v>
      </c>
      <c r="JL74" s="239" t="str">
        <f t="shared" si="1090"/>
        <v>Argentina</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v>
      </c>
      <c r="JX74" s="240">
        <f t="shared" si="1139"/>
        <v>3</v>
      </c>
      <c r="JY74" s="239" t="str">
        <f t="shared" si="1095"/>
        <v>Argentina</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v>
      </c>
      <c r="KK74" s="240">
        <f t="shared" si="1140"/>
        <v>3</v>
      </c>
      <c r="KL74" s="239" t="str">
        <f t="shared" si="1100"/>
        <v>Argentina</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v>
      </c>
      <c r="KX74" s="240">
        <f t="shared" si="1141"/>
        <v>3</v>
      </c>
      <c r="KY74" s="239" t="str">
        <f t="shared" si="1105"/>
        <v>Argentina</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v>
      </c>
      <c r="LK74" s="240">
        <f t="shared" si="1142"/>
        <v>3</v>
      </c>
      <c r="LL74" s="239" t="str">
        <f t="shared" si="1110"/>
        <v>Argentina</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v>
      </c>
      <c r="LX74" s="240">
        <f t="shared" si="1143"/>
        <v>3</v>
      </c>
      <c r="LY74" s="239" t="str">
        <f t="shared" si="1115"/>
        <v>Argentina</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x14ac:dyDescent="0.25">
      <c r="B75" s="247" t="str">
        <f>Language!$E$130&amp;" K"</f>
        <v>Group K</v>
      </c>
      <c r="C75" s="248"/>
      <c r="D75" s="253"/>
      <c r="E75" s="250"/>
      <c r="F75" s="254"/>
      <c r="G75" s="255"/>
      <c r="I75" s="247" t="str">
        <f t="shared" si="988"/>
        <v>Group K</v>
      </c>
      <c r="J75" s="253"/>
      <c r="K75" s="253"/>
      <c r="L75" s="250"/>
      <c r="M75" s="279"/>
      <c r="N75" s="280"/>
      <c r="O75" s="251"/>
      <c r="P75" s="263"/>
      <c r="Q75" s="263"/>
      <c r="R75" s="250"/>
      <c r="S75" s="250"/>
      <c r="T75" s="264"/>
      <c r="V75" s="247" t="str">
        <f t="shared" si="993"/>
        <v>Group K</v>
      </c>
      <c r="W75" s="253"/>
      <c r="X75" s="253"/>
      <c r="Y75" s="250"/>
      <c r="Z75" s="279"/>
      <c r="AA75" s="280"/>
      <c r="AB75" s="251"/>
      <c r="AC75" s="263"/>
      <c r="AD75" s="263"/>
      <c r="AE75" s="250"/>
      <c r="AF75" s="250"/>
      <c r="AG75" s="264"/>
      <c r="AI75" s="247" t="str">
        <f t="shared" si="998"/>
        <v>Group K</v>
      </c>
      <c r="AJ75" s="253"/>
      <c r="AK75" s="253"/>
      <c r="AL75" s="250"/>
      <c r="AM75" s="279"/>
      <c r="AN75" s="280"/>
      <c r="AO75" s="251"/>
      <c r="AP75" s="263"/>
      <c r="AQ75" s="263"/>
      <c r="AR75" s="250"/>
      <c r="AS75" s="250"/>
      <c r="AT75" s="264"/>
      <c r="AV75" s="247" t="str">
        <f t="shared" si="1003"/>
        <v>Group K</v>
      </c>
      <c r="AW75" s="253"/>
      <c r="AX75" s="253"/>
      <c r="AY75" s="250"/>
      <c r="AZ75" s="279"/>
      <c r="BA75" s="280"/>
      <c r="BB75" s="251"/>
      <c r="BC75" s="263"/>
      <c r="BD75" s="263"/>
      <c r="BE75" s="250"/>
      <c r="BF75" s="250"/>
      <c r="BG75" s="264"/>
      <c r="BI75" s="247" t="str">
        <f t="shared" si="1008"/>
        <v>Group K</v>
      </c>
      <c r="BJ75" s="253"/>
      <c r="BK75" s="253"/>
      <c r="BL75" s="250"/>
      <c r="BM75" s="279"/>
      <c r="BN75" s="280"/>
      <c r="BO75" s="251"/>
      <c r="BP75" s="263"/>
      <c r="BQ75" s="263"/>
      <c r="BR75" s="250"/>
      <c r="BS75" s="250"/>
      <c r="BT75" s="264"/>
      <c r="BV75" s="247" t="str">
        <f t="shared" si="1013"/>
        <v>Group K</v>
      </c>
      <c r="BW75" s="253"/>
      <c r="BX75" s="253"/>
      <c r="BY75" s="250"/>
      <c r="BZ75" s="279"/>
      <c r="CA75" s="280"/>
      <c r="CB75" s="251"/>
      <c r="CC75" s="263"/>
      <c r="CD75" s="263"/>
      <c r="CE75" s="250"/>
      <c r="CF75" s="250"/>
      <c r="CG75" s="264"/>
      <c r="CI75" s="247" t="str">
        <f t="shared" si="1018"/>
        <v>Group K</v>
      </c>
      <c r="CJ75" s="253"/>
      <c r="CK75" s="253"/>
      <c r="CL75" s="250"/>
      <c r="CM75" s="279"/>
      <c r="CN75" s="280"/>
      <c r="CO75" s="251"/>
      <c r="CP75" s="263"/>
      <c r="CQ75" s="263"/>
      <c r="CR75" s="250"/>
      <c r="CS75" s="250"/>
      <c r="CT75" s="264"/>
      <c r="CV75" s="247" t="str">
        <f t="shared" si="1023"/>
        <v>Group K</v>
      </c>
      <c r="CW75" s="253"/>
      <c r="CX75" s="253"/>
      <c r="CY75" s="250"/>
      <c r="CZ75" s="279"/>
      <c r="DA75" s="280"/>
      <c r="DB75" s="251"/>
      <c r="DC75" s="263"/>
      <c r="DD75" s="263"/>
      <c r="DE75" s="250"/>
      <c r="DF75" s="250"/>
      <c r="DG75" s="264"/>
      <c r="DI75" s="247" t="str">
        <f t="shared" si="1028"/>
        <v>Group K</v>
      </c>
      <c r="DJ75" s="253"/>
      <c r="DK75" s="253"/>
      <c r="DL75" s="250"/>
      <c r="DM75" s="279"/>
      <c r="DN75" s="280"/>
      <c r="DO75" s="251"/>
      <c r="DP75" s="263"/>
      <c r="DQ75" s="263"/>
      <c r="DR75" s="250"/>
      <c r="DS75" s="250"/>
      <c r="DT75" s="264"/>
      <c r="DV75" s="247" t="str">
        <f t="shared" si="1033"/>
        <v>Group K</v>
      </c>
      <c r="DW75" s="253"/>
      <c r="DX75" s="253"/>
      <c r="DY75" s="250"/>
      <c r="DZ75" s="279"/>
      <c r="EA75" s="280"/>
      <c r="EB75" s="251"/>
      <c r="EC75" s="263"/>
      <c r="ED75" s="263"/>
      <c r="EE75" s="250"/>
      <c r="EF75" s="250"/>
      <c r="EG75" s="264"/>
      <c r="EI75" s="247" t="str">
        <f t="shared" si="1038"/>
        <v>Group K</v>
      </c>
      <c r="EJ75" s="253"/>
      <c r="EK75" s="253"/>
      <c r="EL75" s="250"/>
      <c r="EM75" s="279"/>
      <c r="EN75" s="280"/>
      <c r="EO75" s="251"/>
      <c r="EP75" s="263"/>
      <c r="EQ75" s="263"/>
      <c r="ER75" s="250"/>
      <c r="ES75" s="250"/>
      <c r="ET75" s="264"/>
      <c r="EV75" s="247" t="str">
        <f t="shared" si="1043"/>
        <v>Group K</v>
      </c>
      <c r="EW75" s="253"/>
      <c r="EX75" s="253"/>
      <c r="EY75" s="250"/>
      <c r="EZ75" s="279"/>
      <c r="FA75" s="280"/>
      <c r="FB75" s="251"/>
      <c r="FC75" s="263"/>
      <c r="FD75" s="263"/>
      <c r="FE75" s="250"/>
      <c r="FF75" s="250"/>
      <c r="FG75" s="264"/>
      <c r="FI75" s="247" t="str">
        <f t="shared" si="1048"/>
        <v>Group K</v>
      </c>
      <c r="FJ75" s="253"/>
      <c r="FK75" s="253"/>
      <c r="FL75" s="250"/>
      <c r="FM75" s="279"/>
      <c r="FN75" s="280"/>
      <c r="FO75" s="251"/>
      <c r="FP75" s="263"/>
      <c r="FQ75" s="263"/>
      <c r="FR75" s="250"/>
      <c r="FS75" s="250"/>
      <c r="FT75" s="264"/>
      <c r="FV75" s="247" t="str">
        <f t="shared" si="1053"/>
        <v>Group K</v>
      </c>
      <c r="FW75" s="253"/>
      <c r="FX75" s="253"/>
      <c r="FY75" s="250"/>
      <c r="FZ75" s="279"/>
      <c r="GA75" s="280"/>
      <c r="GB75" s="251"/>
      <c r="GC75" s="263"/>
      <c r="GD75" s="263"/>
      <c r="GE75" s="250"/>
      <c r="GF75" s="250"/>
      <c r="GG75" s="264"/>
      <c r="GI75" s="247" t="str">
        <f t="shared" si="1058"/>
        <v>Group K</v>
      </c>
      <c r="GJ75" s="253"/>
      <c r="GK75" s="253"/>
      <c r="GL75" s="250"/>
      <c r="GM75" s="279"/>
      <c r="GN75" s="280"/>
      <c r="GO75" s="251"/>
      <c r="GP75" s="263"/>
      <c r="GQ75" s="263"/>
      <c r="GR75" s="250"/>
      <c r="GS75" s="250"/>
      <c r="GT75" s="264"/>
      <c r="GV75" s="247" t="str">
        <f t="shared" si="1063"/>
        <v>Group K</v>
      </c>
      <c r="GW75" s="253"/>
      <c r="GX75" s="253"/>
      <c r="GY75" s="250"/>
      <c r="GZ75" s="279"/>
      <c r="HA75" s="280"/>
      <c r="HB75" s="251"/>
      <c r="HC75" s="263"/>
      <c r="HD75" s="263"/>
      <c r="HE75" s="250"/>
      <c r="HF75" s="250"/>
      <c r="HG75" s="264"/>
      <c r="HI75" s="247" t="str">
        <f t="shared" si="1068"/>
        <v>Group K</v>
      </c>
      <c r="HJ75" s="253"/>
      <c r="HK75" s="253"/>
      <c r="HL75" s="250"/>
      <c r="HM75" s="279"/>
      <c r="HN75" s="280"/>
      <c r="HO75" s="251"/>
      <c r="HP75" s="263"/>
      <c r="HQ75" s="263"/>
      <c r="HR75" s="250"/>
      <c r="HS75" s="250"/>
      <c r="HT75" s="264"/>
      <c r="HV75" s="247" t="str">
        <f t="shared" si="1073"/>
        <v>Group K</v>
      </c>
      <c r="HW75" s="253"/>
      <c r="HX75" s="253"/>
      <c r="HY75" s="250"/>
      <c r="HZ75" s="279"/>
      <c r="IA75" s="280"/>
      <c r="IB75" s="251"/>
      <c r="IC75" s="263"/>
      <c r="ID75" s="263"/>
      <c r="IE75" s="250"/>
      <c r="IF75" s="250"/>
      <c r="IG75" s="264"/>
      <c r="II75" s="247" t="str">
        <f t="shared" si="1078"/>
        <v>Group K</v>
      </c>
      <c r="IJ75" s="253"/>
      <c r="IK75" s="253"/>
      <c r="IL75" s="250"/>
      <c r="IM75" s="279"/>
      <c r="IN75" s="280"/>
      <c r="IO75" s="251"/>
      <c r="IP75" s="263"/>
      <c r="IQ75" s="263"/>
      <c r="IR75" s="250"/>
      <c r="IS75" s="250"/>
      <c r="IT75" s="264"/>
      <c r="IV75" s="247" t="str">
        <f t="shared" si="1083"/>
        <v>Group K</v>
      </c>
      <c r="IW75" s="253"/>
      <c r="IX75" s="253"/>
      <c r="IY75" s="250"/>
      <c r="IZ75" s="279"/>
      <c r="JA75" s="280"/>
      <c r="JB75" s="251"/>
      <c r="JC75" s="263"/>
      <c r="JD75" s="263"/>
      <c r="JE75" s="250"/>
      <c r="JF75" s="250"/>
      <c r="JG75" s="264"/>
      <c r="JI75" s="247" t="str">
        <f t="shared" si="1088"/>
        <v>Group K</v>
      </c>
      <c r="JJ75" s="253"/>
      <c r="JK75" s="253"/>
      <c r="JL75" s="250"/>
      <c r="JM75" s="279"/>
      <c r="JN75" s="280"/>
      <c r="JO75" s="251"/>
      <c r="JP75" s="263"/>
      <c r="JQ75" s="263"/>
      <c r="JR75" s="250"/>
      <c r="JS75" s="250"/>
      <c r="JT75" s="264"/>
      <c r="JV75" s="247" t="str">
        <f t="shared" si="1093"/>
        <v>Group K</v>
      </c>
      <c r="JW75" s="253"/>
      <c r="JX75" s="253"/>
      <c r="JY75" s="250"/>
      <c r="JZ75" s="279"/>
      <c r="KA75" s="280"/>
      <c r="KB75" s="251"/>
      <c r="KC75" s="263"/>
      <c r="KD75" s="263"/>
      <c r="KE75" s="250"/>
      <c r="KF75" s="250"/>
      <c r="KG75" s="264"/>
      <c r="KI75" s="247" t="str">
        <f t="shared" si="1098"/>
        <v>Group K</v>
      </c>
      <c r="KJ75" s="253"/>
      <c r="KK75" s="253"/>
      <c r="KL75" s="250"/>
      <c r="KM75" s="279"/>
      <c r="KN75" s="280"/>
      <c r="KO75" s="251"/>
      <c r="KP75" s="263"/>
      <c r="KQ75" s="263"/>
      <c r="KR75" s="250"/>
      <c r="KS75" s="250"/>
      <c r="KT75" s="264"/>
      <c r="KV75" s="247" t="str">
        <f t="shared" si="1103"/>
        <v>Group K</v>
      </c>
      <c r="KW75" s="253"/>
      <c r="KX75" s="253"/>
      <c r="KY75" s="250"/>
      <c r="KZ75" s="279"/>
      <c r="LA75" s="280"/>
      <c r="LB75" s="251"/>
      <c r="LC75" s="263"/>
      <c r="LD75" s="263"/>
      <c r="LE75" s="250"/>
      <c r="LF75" s="250"/>
      <c r="LG75" s="264"/>
      <c r="LI75" s="247" t="str">
        <f t="shared" si="1108"/>
        <v>Group K</v>
      </c>
      <c r="LJ75" s="253"/>
      <c r="LK75" s="253"/>
      <c r="LL75" s="250"/>
      <c r="LM75" s="279"/>
      <c r="LN75" s="280"/>
      <c r="LO75" s="251"/>
      <c r="LP75" s="263"/>
      <c r="LQ75" s="263"/>
      <c r="LR75" s="250"/>
      <c r="LS75" s="250"/>
      <c r="LT75" s="264"/>
      <c r="LV75" s="247" t="str">
        <f t="shared" si="1113"/>
        <v>Group K</v>
      </c>
      <c r="LW75" s="253"/>
      <c r="LX75" s="253"/>
      <c r="LY75" s="250"/>
      <c r="LZ75" s="279"/>
      <c r="MA75" s="280"/>
      <c r="MB75" s="251"/>
      <c r="MC75" s="263"/>
      <c r="MD75" s="263"/>
      <c r="ME75" s="250"/>
      <c r="MF75" s="250"/>
      <c r="MG75" s="264"/>
    </row>
    <row r="76" spans="2:345" x14ac:dyDescent="0.25">
      <c r="B76" s="238">
        <f>INDEX(Groups!$C$7:$C$65,MATCH(C76,Groups!$D$7:$D$65,0))</f>
        <v>5</v>
      </c>
      <c r="C76" s="239" t="str">
        <f>CalcK!$P$22</f>
        <v>Portugal</v>
      </c>
      <c r="D76" s="240">
        <f>INDEX(Groups!$C$7:$C$65,MATCH(E76,Groups!$D$7:$D$65,0))</f>
        <v>46</v>
      </c>
      <c r="E76" s="239" t="str">
        <f>CalcK!$Q$22</f>
        <v>DR Congo</v>
      </c>
      <c r="F76" s="241" t="str">
        <f>CalcK!$R$22</f>
        <v/>
      </c>
      <c r="G76" s="242" t="str">
        <f>CalcK!$S$22</f>
        <v/>
      </c>
      <c r="I76" s="238">
        <f t="shared" si="988"/>
        <v>5</v>
      </c>
      <c r="J76" s="239" t="str">
        <f t="shared" ref="J76:J81" si="1144">$C76</f>
        <v>Portugal</v>
      </c>
      <c r="K76" s="240">
        <f t="shared" ref="K76:K81" si="1145">$D76</f>
        <v>46</v>
      </c>
      <c r="L76" s="239" t="str">
        <f t="shared" ref="L76:L81" si="1146">$E76</f>
        <v>DR 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DR 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DR 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DR 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DR 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DR 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DR 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DR 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DR 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DR 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DR 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DR 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DR 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DR 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DR 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DR 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DR 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DR 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DR 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DR 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DR 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DR 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DR 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DR 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DR 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DR 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x14ac:dyDescent="0.25">
      <c r="B77" s="238">
        <f>INDEX(Groups!$C$7:$C$65,MATCH(C77,Groups!$D$7:$D$65,0))</f>
        <v>50</v>
      </c>
      <c r="C77" s="239" t="str">
        <f>CalcK!$P$23</f>
        <v>Uzbekistan</v>
      </c>
      <c r="D77" s="240">
        <f>INDEX(Groups!$C$7:$C$65,MATCH(E77,Groups!$D$7:$D$65,0))</f>
        <v>13</v>
      </c>
      <c r="E77" s="239" t="str">
        <f>CalcK!$Q$23</f>
        <v>Colombia</v>
      </c>
      <c r="F77" s="821" t="str">
        <f>CalcK!$R$23</f>
        <v/>
      </c>
      <c r="G77" s="242" t="str">
        <f>CalcK!$S$23</f>
        <v/>
      </c>
      <c r="I77" s="238">
        <f t="shared" si="988"/>
        <v>50</v>
      </c>
      <c r="J77" s="239" t="str">
        <f t="shared" si="1144"/>
        <v>Uzbekistan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Uzbekistan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Uzbekistan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Uzbekistan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Uzbekistan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Uzbekistan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Uzbekistan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Uzbekistan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Uzbekistan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Uzbekistan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Uzbekistan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Uzbekistan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Uzbekistan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Uzbekistan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Uzbekistan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Uzbekistan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Uzbekistan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Uzbekistan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Uzbekistan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Uzbekistan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Uzbekistan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Uzbekistan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Uzbekistan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Uzbekistan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Uzbekistan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Uzbekistan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x14ac:dyDescent="0.25">
      <c r="B78" s="238">
        <f>INDEX(Groups!$C$7:$C$65,MATCH(C78,Groups!$D$7:$D$65,0))</f>
        <v>5</v>
      </c>
      <c r="C78" s="239" t="str">
        <f>CalcK!$P$24</f>
        <v>Portugal</v>
      </c>
      <c r="D78" s="240">
        <f>INDEX(Groups!$C$7:$C$65,MATCH(E78,Groups!$D$7:$D$65,0))</f>
        <v>50</v>
      </c>
      <c r="E78" s="239" t="str">
        <f>CalcK!$Q$24</f>
        <v>Uzbekistan</v>
      </c>
      <c r="F78" s="241" t="str">
        <f>CalcK!$R$24</f>
        <v/>
      </c>
      <c r="G78" s="242" t="str">
        <f>CalcK!$S$24</f>
        <v/>
      </c>
      <c r="I78" s="238">
        <f t="shared" si="988"/>
        <v>5</v>
      </c>
      <c r="J78" s="239" t="str">
        <f t="shared" si="1144"/>
        <v>Portugal</v>
      </c>
      <c r="K78" s="240">
        <f t="shared" si="1145"/>
        <v>50</v>
      </c>
      <c r="L78" s="239" t="str">
        <f t="shared" si="1146"/>
        <v>Uzbekistan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Uzbekistan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Uzbekistan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Uzbekistan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Uzbekistan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Uzbekistan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Uzbekistan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Uzbekistan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Uzbekistan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Uzbekistan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Uzbekistan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Uzbekistan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Uzbekistan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Uzbekistan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Uzbekistan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Uzbekistan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Uzbekistan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Uzbekistan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Uzbekistan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Uzbekistan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Uzbekistan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Uzbekistan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Uzbekistan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Uzbekistan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Uzbekistan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Uzbekistan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x14ac:dyDescent="0.25">
      <c r="B79" s="238">
        <f>INDEX(Groups!$C$7:$C$65,MATCH(C79,Groups!$D$7:$D$65,0))</f>
        <v>13</v>
      </c>
      <c r="C79" s="239" t="str">
        <f>CalcK!$P$25</f>
        <v>Colombia</v>
      </c>
      <c r="D79" s="240">
        <f>INDEX(Groups!$C$7:$C$65,MATCH(E79,Groups!$D$7:$D$65,0))</f>
        <v>46</v>
      </c>
      <c r="E79" s="239" t="str">
        <f>CalcK!$Q$25</f>
        <v>DR Congo</v>
      </c>
      <c r="F79" s="241" t="str">
        <f>CalcK!$R$25</f>
        <v/>
      </c>
      <c r="G79" s="242" t="str">
        <f>CalcK!$S$25</f>
        <v/>
      </c>
      <c r="I79" s="238">
        <f t="shared" si="988"/>
        <v>13</v>
      </c>
      <c r="J79" s="239" t="str">
        <f t="shared" si="1144"/>
        <v>Colombia</v>
      </c>
      <c r="K79" s="240">
        <f t="shared" si="1145"/>
        <v>46</v>
      </c>
      <c r="L79" s="239" t="str">
        <f t="shared" si="1146"/>
        <v>DR 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DR 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DR 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DR 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DR 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DR 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DR 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DR 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DR 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DR 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DR 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DR 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DR 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DR 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DR 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DR 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DR 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DR 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DR 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DR 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DR 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DR 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DR 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DR 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DR 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DR 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x14ac:dyDescent="0.25">
      <c r="B80" s="238">
        <f>INDEX(Groups!$C$7:$C$65,MATCH(C80,Groups!$D$7:$D$65,0))</f>
        <v>13</v>
      </c>
      <c r="C80" s="239" t="str">
        <f>CalcK!$P$26</f>
        <v>Colombia</v>
      </c>
      <c r="D80" s="240">
        <f>INDEX(Groups!$C$7:$C$65,MATCH(E80,Groups!$D$7:$D$65,0))</f>
        <v>5</v>
      </c>
      <c r="E80" s="239" t="str">
        <f>CalcK!$Q$26</f>
        <v>Portugal</v>
      </c>
      <c r="F80" s="241" t="str">
        <f>CalcK!$R$26</f>
        <v/>
      </c>
      <c r="G80" s="242" t="str">
        <f>CalcK!$S$26</f>
        <v/>
      </c>
      <c r="I80" s="238">
        <f t="shared" si="98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x14ac:dyDescent="0.25">
      <c r="B81" s="238">
        <f>INDEX(Groups!$C$7:$C$65,MATCH(C81,Groups!$D$7:$D$65,0))</f>
        <v>46</v>
      </c>
      <c r="C81" s="239" t="str">
        <f>CalcK!$P$27</f>
        <v>DR Congo</v>
      </c>
      <c r="D81" s="240">
        <f>INDEX(Groups!$C$7:$C$65,MATCH(E81,Groups!$D$7:$D$65,0))</f>
        <v>50</v>
      </c>
      <c r="E81" s="239" t="str">
        <f>CalcK!$Q$27</f>
        <v>Uzbekistan</v>
      </c>
      <c r="F81" s="241" t="str">
        <f>CalcK!$R$27</f>
        <v/>
      </c>
      <c r="G81" s="242" t="str">
        <f>CalcK!$S$27</f>
        <v/>
      </c>
      <c r="I81" s="238">
        <f t="shared" si="988"/>
        <v>46</v>
      </c>
      <c r="J81" s="239" t="str">
        <f t="shared" si="1144"/>
        <v>DR Congo</v>
      </c>
      <c r="K81" s="240">
        <f t="shared" si="1145"/>
        <v>50</v>
      </c>
      <c r="L81" s="239" t="str">
        <f t="shared" si="1146"/>
        <v>Uzbekistan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DR Congo</v>
      </c>
      <c r="X81" s="240">
        <f t="shared" si="1150"/>
        <v>50</v>
      </c>
      <c r="Y81" s="239" t="str">
        <f t="shared" si="1151"/>
        <v>Uzbekistan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DR Congo</v>
      </c>
      <c r="AK81" s="240">
        <f t="shared" si="1155"/>
        <v>50</v>
      </c>
      <c r="AL81" s="239" t="str">
        <f t="shared" si="1156"/>
        <v>Uzbekistan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DR Congo</v>
      </c>
      <c r="AX81" s="240">
        <f t="shared" si="1160"/>
        <v>50</v>
      </c>
      <c r="AY81" s="239" t="str">
        <f t="shared" si="1161"/>
        <v>Uzbekistan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DR Congo</v>
      </c>
      <c r="BK81" s="240">
        <f t="shared" si="1165"/>
        <v>50</v>
      </c>
      <c r="BL81" s="239" t="str">
        <f t="shared" si="1166"/>
        <v>Uzbekistan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DR Congo</v>
      </c>
      <c r="BX81" s="240">
        <f t="shared" si="1170"/>
        <v>50</v>
      </c>
      <c r="BY81" s="239" t="str">
        <f t="shared" si="1171"/>
        <v>Uzbekistan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DR Congo</v>
      </c>
      <c r="CK81" s="240">
        <f t="shared" si="1175"/>
        <v>50</v>
      </c>
      <c r="CL81" s="239" t="str">
        <f t="shared" si="1176"/>
        <v>Uzbekistan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DR Congo</v>
      </c>
      <c r="CX81" s="240">
        <f t="shared" si="1180"/>
        <v>50</v>
      </c>
      <c r="CY81" s="239" t="str">
        <f t="shared" si="1181"/>
        <v>Uzbekistan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DR Congo</v>
      </c>
      <c r="DK81" s="240">
        <f t="shared" si="1185"/>
        <v>50</v>
      </c>
      <c r="DL81" s="239" t="str">
        <f t="shared" si="1186"/>
        <v>Uzbekistan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DR Congo</v>
      </c>
      <c r="DX81" s="240">
        <f t="shared" si="1190"/>
        <v>50</v>
      </c>
      <c r="DY81" s="239" t="str">
        <f t="shared" si="1191"/>
        <v>Uzbekistan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DR Congo</v>
      </c>
      <c r="EK81" s="240">
        <f t="shared" si="1195"/>
        <v>50</v>
      </c>
      <c r="EL81" s="239" t="str">
        <f t="shared" si="1196"/>
        <v>Uzbekistan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DR Congo</v>
      </c>
      <c r="EX81" s="240">
        <f t="shared" si="1200"/>
        <v>50</v>
      </c>
      <c r="EY81" s="239" t="str">
        <f t="shared" si="1201"/>
        <v>Uzbekistan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DR Congo</v>
      </c>
      <c r="FK81" s="240">
        <f t="shared" si="1205"/>
        <v>50</v>
      </c>
      <c r="FL81" s="239" t="str">
        <f t="shared" si="1206"/>
        <v>Uzbekistan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DR Congo</v>
      </c>
      <c r="FX81" s="240">
        <f t="shared" si="1210"/>
        <v>50</v>
      </c>
      <c r="FY81" s="239" t="str">
        <f t="shared" si="1211"/>
        <v>Uzbekistan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DR Congo</v>
      </c>
      <c r="GK81" s="240">
        <f t="shared" si="1215"/>
        <v>50</v>
      </c>
      <c r="GL81" s="239" t="str">
        <f t="shared" si="1216"/>
        <v>Uzbekistan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DR Congo</v>
      </c>
      <c r="GX81" s="240">
        <f t="shared" si="1220"/>
        <v>50</v>
      </c>
      <c r="GY81" s="239" t="str">
        <f t="shared" si="1221"/>
        <v>Uzbekistan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DR Congo</v>
      </c>
      <c r="HK81" s="240">
        <f t="shared" si="1225"/>
        <v>50</v>
      </c>
      <c r="HL81" s="239" t="str">
        <f t="shared" si="1226"/>
        <v>Uzbekistan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DR Congo</v>
      </c>
      <c r="HX81" s="240">
        <f t="shared" si="1230"/>
        <v>50</v>
      </c>
      <c r="HY81" s="239" t="str">
        <f t="shared" si="1231"/>
        <v>Uzbekistan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DR Congo</v>
      </c>
      <c r="IK81" s="240">
        <f t="shared" si="1235"/>
        <v>50</v>
      </c>
      <c r="IL81" s="239" t="str">
        <f t="shared" si="1236"/>
        <v>Uzbekistan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DR Congo</v>
      </c>
      <c r="IX81" s="240">
        <f t="shared" si="1240"/>
        <v>50</v>
      </c>
      <c r="IY81" s="239" t="str">
        <f t="shared" si="1241"/>
        <v>Uzbekistan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DR Congo</v>
      </c>
      <c r="JK81" s="240">
        <f t="shared" si="1245"/>
        <v>50</v>
      </c>
      <c r="JL81" s="239" t="str">
        <f t="shared" si="1246"/>
        <v>Uzbekistan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DR Congo</v>
      </c>
      <c r="JX81" s="240">
        <f t="shared" si="1250"/>
        <v>50</v>
      </c>
      <c r="JY81" s="239" t="str">
        <f t="shared" si="1251"/>
        <v>Uzbekistan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DR Congo</v>
      </c>
      <c r="KK81" s="240">
        <f t="shared" si="1255"/>
        <v>50</v>
      </c>
      <c r="KL81" s="239" t="str">
        <f t="shared" si="1256"/>
        <v>Uzbekistan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DR Congo</v>
      </c>
      <c r="KX81" s="240">
        <f t="shared" si="1260"/>
        <v>50</v>
      </c>
      <c r="KY81" s="239" t="str">
        <f t="shared" si="1261"/>
        <v>Uzbekistan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DR Congo</v>
      </c>
      <c r="LK81" s="240">
        <f t="shared" si="1265"/>
        <v>50</v>
      </c>
      <c r="LL81" s="239" t="str">
        <f t="shared" si="1266"/>
        <v>Uzbekistan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DR Congo</v>
      </c>
      <c r="LX81" s="240">
        <f t="shared" si="1270"/>
        <v>50</v>
      </c>
      <c r="LY81" s="239" t="str">
        <f t="shared" si="1271"/>
        <v>Uzbekistan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x14ac:dyDescent="0.25">
      <c r="B82" s="247" t="str">
        <f>Language!$E$130&amp;" L"</f>
        <v>Group L</v>
      </c>
      <c r="C82" s="248"/>
      <c r="D82" s="253"/>
      <c r="E82" s="250"/>
      <c r="F82" s="254"/>
      <c r="G82" s="255"/>
      <c r="I82" s="247" t="str">
        <f t="shared" si="988"/>
        <v>Group L</v>
      </c>
      <c r="J82" s="253"/>
      <c r="K82" s="253"/>
      <c r="L82" s="250"/>
      <c r="M82" s="279"/>
      <c r="N82" s="280"/>
      <c r="O82" s="251"/>
      <c r="P82" s="263"/>
      <c r="Q82" s="263"/>
      <c r="R82" s="250"/>
      <c r="S82" s="250"/>
      <c r="T82" s="264"/>
      <c r="V82" s="247" t="str">
        <f t="shared" si="993"/>
        <v>Group L</v>
      </c>
      <c r="W82" s="253"/>
      <c r="X82" s="253"/>
      <c r="Y82" s="250"/>
      <c r="Z82" s="279"/>
      <c r="AA82" s="280"/>
      <c r="AB82" s="251"/>
      <c r="AC82" s="263"/>
      <c r="AD82" s="263"/>
      <c r="AE82" s="250"/>
      <c r="AF82" s="250"/>
      <c r="AG82" s="264"/>
      <c r="AI82" s="247" t="str">
        <f t="shared" si="998"/>
        <v>Group L</v>
      </c>
      <c r="AJ82" s="253"/>
      <c r="AK82" s="253"/>
      <c r="AL82" s="250"/>
      <c r="AM82" s="279"/>
      <c r="AN82" s="280"/>
      <c r="AO82" s="251"/>
      <c r="AP82" s="263"/>
      <c r="AQ82" s="263"/>
      <c r="AR82" s="250"/>
      <c r="AS82" s="250"/>
      <c r="AT82" s="264"/>
      <c r="AV82" s="247" t="str">
        <f t="shared" si="1003"/>
        <v>Group L</v>
      </c>
      <c r="AW82" s="253"/>
      <c r="AX82" s="253"/>
      <c r="AY82" s="250"/>
      <c r="AZ82" s="279"/>
      <c r="BA82" s="280"/>
      <c r="BB82" s="251"/>
      <c r="BC82" s="263"/>
      <c r="BD82" s="263"/>
      <c r="BE82" s="250"/>
      <c r="BF82" s="250"/>
      <c r="BG82" s="264"/>
      <c r="BI82" s="247" t="str">
        <f t="shared" si="1008"/>
        <v>Group L</v>
      </c>
      <c r="BJ82" s="253"/>
      <c r="BK82" s="253"/>
      <c r="BL82" s="250"/>
      <c r="BM82" s="279"/>
      <c r="BN82" s="280"/>
      <c r="BO82" s="251"/>
      <c r="BP82" s="263"/>
      <c r="BQ82" s="263"/>
      <c r="BR82" s="250"/>
      <c r="BS82" s="250"/>
      <c r="BT82" s="264"/>
      <c r="BV82" s="247" t="str">
        <f t="shared" si="1013"/>
        <v>Group L</v>
      </c>
      <c r="BW82" s="253"/>
      <c r="BX82" s="253"/>
      <c r="BY82" s="250"/>
      <c r="BZ82" s="279"/>
      <c r="CA82" s="280"/>
      <c r="CB82" s="251"/>
      <c r="CC82" s="263"/>
      <c r="CD82" s="263"/>
      <c r="CE82" s="250"/>
      <c r="CF82" s="250"/>
      <c r="CG82" s="264"/>
      <c r="CI82" s="247" t="str">
        <f t="shared" si="1018"/>
        <v>Group L</v>
      </c>
      <c r="CJ82" s="253"/>
      <c r="CK82" s="253"/>
      <c r="CL82" s="250"/>
      <c r="CM82" s="279"/>
      <c r="CN82" s="280"/>
      <c r="CO82" s="251"/>
      <c r="CP82" s="263"/>
      <c r="CQ82" s="263"/>
      <c r="CR82" s="250"/>
      <c r="CS82" s="250"/>
      <c r="CT82" s="264"/>
      <c r="CV82" s="247" t="str">
        <f t="shared" si="1023"/>
        <v>Group L</v>
      </c>
      <c r="CW82" s="253"/>
      <c r="CX82" s="253"/>
      <c r="CY82" s="250"/>
      <c r="CZ82" s="279"/>
      <c r="DA82" s="280"/>
      <c r="DB82" s="251"/>
      <c r="DC82" s="263"/>
      <c r="DD82" s="263"/>
      <c r="DE82" s="250"/>
      <c r="DF82" s="250"/>
      <c r="DG82" s="264"/>
      <c r="DI82" s="247" t="str">
        <f t="shared" si="1028"/>
        <v>Group L</v>
      </c>
      <c r="DJ82" s="253"/>
      <c r="DK82" s="253"/>
      <c r="DL82" s="250"/>
      <c r="DM82" s="279"/>
      <c r="DN82" s="280"/>
      <c r="DO82" s="251"/>
      <c r="DP82" s="263"/>
      <c r="DQ82" s="263"/>
      <c r="DR82" s="250"/>
      <c r="DS82" s="250"/>
      <c r="DT82" s="264"/>
      <c r="DV82" s="247" t="str">
        <f t="shared" si="1033"/>
        <v>Group L</v>
      </c>
      <c r="DW82" s="253"/>
      <c r="DX82" s="253"/>
      <c r="DY82" s="250"/>
      <c r="DZ82" s="279"/>
      <c r="EA82" s="280"/>
      <c r="EB82" s="251"/>
      <c r="EC82" s="263"/>
      <c r="ED82" s="263"/>
      <c r="EE82" s="250"/>
      <c r="EF82" s="250"/>
      <c r="EG82" s="264"/>
      <c r="EI82" s="247" t="str">
        <f t="shared" si="1038"/>
        <v>Group L</v>
      </c>
      <c r="EJ82" s="253"/>
      <c r="EK82" s="253"/>
      <c r="EL82" s="250"/>
      <c r="EM82" s="279"/>
      <c r="EN82" s="280"/>
      <c r="EO82" s="251"/>
      <c r="EP82" s="263"/>
      <c r="EQ82" s="263"/>
      <c r="ER82" s="250"/>
      <c r="ES82" s="250"/>
      <c r="ET82" s="264"/>
      <c r="EV82" s="247" t="str">
        <f t="shared" si="1043"/>
        <v>Group L</v>
      </c>
      <c r="EW82" s="253"/>
      <c r="EX82" s="253"/>
      <c r="EY82" s="250"/>
      <c r="EZ82" s="279"/>
      <c r="FA82" s="280"/>
      <c r="FB82" s="251"/>
      <c r="FC82" s="263"/>
      <c r="FD82" s="263"/>
      <c r="FE82" s="250"/>
      <c r="FF82" s="250"/>
      <c r="FG82" s="264"/>
      <c r="FI82" s="247" t="str">
        <f t="shared" si="1048"/>
        <v>Group L</v>
      </c>
      <c r="FJ82" s="253"/>
      <c r="FK82" s="253"/>
      <c r="FL82" s="250"/>
      <c r="FM82" s="279"/>
      <c r="FN82" s="280"/>
      <c r="FO82" s="251"/>
      <c r="FP82" s="263"/>
      <c r="FQ82" s="263"/>
      <c r="FR82" s="250"/>
      <c r="FS82" s="250"/>
      <c r="FT82" s="264"/>
      <c r="FV82" s="247" t="str">
        <f t="shared" si="1053"/>
        <v>Group L</v>
      </c>
      <c r="FW82" s="253"/>
      <c r="FX82" s="253"/>
      <c r="FY82" s="250"/>
      <c r="FZ82" s="279"/>
      <c r="GA82" s="280"/>
      <c r="GB82" s="251"/>
      <c r="GC82" s="263"/>
      <c r="GD82" s="263"/>
      <c r="GE82" s="250"/>
      <c r="GF82" s="250"/>
      <c r="GG82" s="264"/>
      <c r="GI82" s="247" t="str">
        <f t="shared" si="1058"/>
        <v>Group L</v>
      </c>
      <c r="GJ82" s="253"/>
      <c r="GK82" s="253"/>
      <c r="GL82" s="250"/>
      <c r="GM82" s="279"/>
      <c r="GN82" s="280"/>
      <c r="GO82" s="251"/>
      <c r="GP82" s="263"/>
      <c r="GQ82" s="263"/>
      <c r="GR82" s="250"/>
      <c r="GS82" s="250"/>
      <c r="GT82" s="264"/>
      <c r="GV82" s="247" t="str">
        <f t="shared" si="1063"/>
        <v>Group L</v>
      </c>
      <c r="GW82" s="253"/>
      <c r="GX82" s="253"/>
      <c r="GY82" s="250"/>
      <c r="GZ82" s="279"/>
      <c r="HA82" s="280"/>
      <c r="HB82" s="251"/>
      <c r="HC82" s="263"/>
      <c r="HD82" s="263"/>
      <c r="HE82" s="250"/>
      <c r="HF82" s="250"/>
      <c r="HG82" s="264"/>
      <c r="HI82" s="247" t="str">
        <f t="shared" si="1068"/>
        <v>Group L</v>
      </c>
      <c r="HJ82" s="253"/>
      <c r="HK82" s="253"/>
      <c r="HL82" s="250"/>
      <c r="HM82" s="279"/>
      <c r="HN82" s="280"/>
      <c r="HO82" s="251"/>
      <c r="HP82" s="263"/>
      <c r="HQ82" s="263"/>
      <c r="HR82" s="250"/>
      <c r="HS82" s="250"/>
      <c r="HT82" s="264"/>
      <c r="HV82" s="247" t="str">
        <f t="shared" si="1073"/>
        <v>Group L</v>
      </c>
      <c r="HW82" s="253"/>
      <c r="HX82" s="253"/>
      <c r="HY82" s="250"/>
      <c r="HZ82" s="279"/>
      <c r="IA82" s="280"/>
      <c r="IB82" s="251"/>
      <c r="IC82" s="263"/>
      <c r="ID82" s="263"/>
      <c r="IE82" s="250"/>
      <c r="IF82" s="250"/>
      <c r="IG82" s="264"/>
      <c r="II82" s="247" t="str">
        <f t="shared" si="1078"/>
        <v>Group L</v>
      </c>
      <c r="IJ82" s="253"/>
      <c r="IK82" s="253"/>
      <c r="IL82" s="250"/>
      <c r="IM82" s="279"/>
      <c r="IN82" s="280"/>
      <c r="IO82" s="251"/>
      <c r="IP82" s="263"/>
      <c r="IQ82" s="263"/>
      <c r="IR82" s="250"/>
      <c r="IS82" s="250"/>
      <c r="IT82" s="264"/>
      <c r="IV82" s="247" t="str">
        <f t="shared" si="1083"/>
        <v>Group L</v>
      </c>
      <c r="IW82" s="253"/>
      <c r="IX82" s="253"/>
      <c r="IY82" s="250"/>
      <c r="IZ82" s="279"/>
      <c r="JA82" s="280"/>
      <c r="JB82" s="251"/>
      <c r="JC82" s="263"/>
      <c r="JD82" s="263"/>
      <c r="JE82" s="250"/>
      <c r="JF82" s="250"/>
      <c r="JG82" s="264"/>
      <c r="JI82" s="247" t="str">
        <f t="shared" si="1088"/>
        <v>Group L</v>
      </c>
      <c r="JJ82" s="253"/>
      <c r="JK82" s="253"/>
      <c r="JL82" s="250"/>
      <c r="JM82" s="279"/>
      <c r="JN82" s="280"/>
      <c r="JO82" s="251"/>
      <c r="JP82" s="263"/>
      <c r="JQ82" s="263"/>
      <c r="JR82" s="250"/>
      <c r="JS82" s="250"/>
      <c r="JT82" s="264"/>
      <c r="JV82" s="247" t="str">
        <f t="shared" si="1093"/>
        <v>Group L</v>
      </c>
      <c r="JW82" s="253"/>
      <c r="JX82" s="253"/>
      <c r="JY82" s="250"/>
      <c r="JZ82" s="279"/>
      <c r="KA82" s="280"/>
      <c r="KB82" s="251"/>
      <c r="KC82" s="263"/>
      <c r="KD82" s="263"/>
      <c r="KE82" s="250"/>
      <c r="KF82" s="250"/>
      <c r="KG82" s="264"/>
      <c r="KI82" s="247" t="str">
        <f t="shared" si="1098"/>
        <v>Group L</v>
      </c>
      <c r="KJ82" s="253"/>
      <c r="KK82" s="253"/>
      <c r="KL82" s="250"/>
      <c r="KM82" s="279"/>
      <c r="KN82" s="280"/>
      <c r="KO82" s="251"/>
      <c r="KP82" s="263"/>
      <c r="KQ82" s="263"/>
      <c r="KR82" s="250"/>
      <c r="KS82" s="250"/>
      <c r="KT82" s="264"/>
      <c r="KV82" s="247" t="str">
        <f t="shared" si="1103"/>
        <v>Group L</v>
      </c>
      <c r="KW82" s="253"/>
      <c r="KX82" s="253"/>
      <c r="KY82" s="250"/>
      <c r="KZ82" s="279"/>
      <c r="LA82" s="280"/>
      <c r="LB82" s="251"/>
      <c r="LC82" s="263"/>
      <c r="LD82" s="263"/>
      <c r="LE82" s="250"/>
      <c r="LF82" s="250"/>
      <c r="LG82" s="264"/>
      <c r="LI82" s="247" t="str">
        <f t="shared" si="1108"/>
        <v>Group L</v>
      </c>
      <c r="LJ82" s="253"/>
      <c r="LK82" s="253"/>
      <c r="LL82" s="250"/>
      <c r="LM82" s="279"/>
      <c r="LN82" s="280"/>
      <c r="LO82" s="251"/>
      <c r="LP82" s="263"/>
      <c r="LQ82" s="263"/>
      <c r="LR82" s="250"/>
      <c r="LS82" s="250"/>
      <c r="LT82" s="264"/>
      <c r="LV82" s="247" t="str">
        <f t="shared" si="1113"/>
        <v>Group L</v>
      </c>
      <c r="LW82" s="253"/>
      <c r="LX82" s="253"/>
      <c r="LY82" s="250"/>
      <c r="LZ82" s="279"/>
      <c r="MA82" s="280"/>
      <c r="MB82" s="251"/>
      <c r="MC82" s="263"/>
      <c r="MD82" s="263"/>
      <c r="ME82" s="250"/>
      <c r="MF82" s="250"/>
      <c r="MG82" s="264"/>
    </row>
    <row r="83" spans="1:345" x14ac:dyDescent="0.25">
      <c r="B83" s="238">
        <f>INDEX(Groups!$C$7:$C$65,MATCH(C83,Groups!$D$7:$D$65,0))</f>
        <v>4</v>
      </c>
      <c r="C83" s="239" t="str">
        <f>CalcL!$P$22</f>
        <v>England</v>
      </c>
      <c r="D83" s="240">
        <f>INDEX(Groups!$C$7:$C$65,MATCH(E83,Groups!$D$7:$D$65,0))</f>
        <v>11</v>
      </c>
      <c r="E83" s="239" t="str">
        <f>CalcL!$Q$22</f>
        <v>Croatia</v>
      </c>
      <c r="F83" s="241" t="str">
        <f>CalcL!$R$22</f>
        <v/>
      </c>
      <c r="G83" s="242" t="str">
        <f>CalcL!$S$22</f>
        <v/>
      </c>
      <c r="I83" s="238">
        <f t="shared" si="988"/>
        <v>4</v>
      </c>
      <c r="J83" s="239" t="str">
        <f t="shared" ref="J83:J88" si="1274">$C83</f>
        <v>England</v>
      </c>
      <c r="K83" s="240">
        <f t="shared" ref="K83:K88" si="1275">$D83</f>
        <v>11</v>
      </c>
      <c r="L83" s="239" t="str">
        <f t="shared" ref="L83:L88" si="1276">$E83</f>
        <v>Croatia</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England</v>
      </c>
      <c r="X83" s="240">
        <f t="shared" ref="X83:X88" si="1280">$D83</f>
        <v>11</v>
      </c>
      <c r="Y83" s="239" t="str">
        <f t="shared" ref="Y83:Y88" si="1281">$E83</f>
        <v>Croatia</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England</v>
      </c>
      <c r="AK83" s="240">
        <f t="shared" ref="AK83:AK88" si="1285">$D83</f>
        <v>11</v>
      </c>
      <c r="AL83" s="239" t="str">
        <f t="shared" ref="AL83:AL88" si="1286">$E83</f>
        <v>Croatia</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England</v>
      </c>
      <c r="AX83" s="240">
        <f t="shared" ref="AX83:AX88" si="1290">$D83</f>
        <v>11</v>
      </c>
      <c r="AY83" s="239" t="str">
        <f t="shared" ref="AY83:AY88" si="1291">$E83</f>
        <v>Croatia</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England</v>
      </c>
      <c r="BK83" s="240">
        <f t="shared" ref="BK83:BK88" si="1295">$D83</f>
        <v>11</v>
      </c>
      <c r="BL83" s="239" t="str">
        <f t="shared" ref="BL83:BL88" si="1296">$E83</f>
        <v>Croatia</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England</v>
      </c>
      <c r="BX83" s="240">
        <f t="shared" ref="BX83:BX88" si="1300">$D83</f>
        <v>11</v>
      </c>
      <c r="BY83" s="239" t="str">
        <f t="shared" ref="BY83:BY88" si="1301">$E83</f>
        <v>Croatia</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England</v>
      </c>
      <c r="CK83" s="240">
        <f t="shared" ref="CK83:CK88" si="1305">$D83</f>
        <v>11</v>
      </c>
      <c r="CL83" s="239" t="str">
        <f t="shared" ref="CL83:CL88" si="1306">$E83</f>
        <v>Croatia</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England</v>
      </c>
      <c r="CX83" s="240">
        <f t="shared" ref="CX83:CX88" si="1310">$D83</f>
        <v>11</v>
      </c>
      <c r="CY83" s="239" t="str">
        <f t="shared" ref="CY83:CY88" si="1311">$E83</f>
        <v>Croatia</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England</v>
      </c>
      <c r="DK83" s="240">
        <f t="shared" ref="DK83:DK88" si="1315">$D83</f>
        <v>11</v>
      </c>
      <c r="DL83" s="239" t="str">
        <f t="shared" ref="DL83:DL88" si="1316">$E83</f>
        <v>Croatia</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England</v>
      </c>
      <c r="DX83" s="240">
        <f t="shared" ref="DX83:DX88" si="1320">$D83</f>
        <v>11</v>
      </c>
      <c r="DY83" s="239" t="str">
        <f t="shared" ref="DY83:DY88" si="1321">$E83</f>
        <v>Croatia</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England</v>
      </c>
      <c r="EK83" s="240">
        <f t="shared" ref="EK83:EK88" si="1325">$D83</f>
        <v>11</v>
      </c>
      <c r="EL83" s="239" t="str">
        <f t="shared" ref="EL83:EL88" si="1326">$E83</f>
        <v>Croatia</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England</v>
      </c>
      <c r="EX83" s="240">
        <f t="shared" ref="EX83:EX88" si="1330">$D83</f>
        <v>11</v>
      </c>
      <c r="EY83" s="239" t="str">
        <f t="shared" ref="EY83:EY88" si="1331">$E83</f>
        <v>Croatia</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England</v>
      </c>
      <c r="FK83" s="240">
        <f t="shared" ref="FK83:FK88" si="1335">$D83</f>
        <v>11</v>
      </c>
      <c r="FL83" s="239" t="str">
        <f t="shared" ref="FL83:FL88" si="1336">$E83</f>
        <v>Croatia</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England</v>
      </c>
      <c r="FX83" s="240">
        <f t="shared" ref="FX83:FX88" si="1340">$D83</f>
        <v>11</v>
      </c>
      <c r="FY83" s="239" t="str">
        <f t="shared" ref="FY83:FY88" si="1341">$E83</f>
        <v>Croatia</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England</v>
      </c>
      <c r="GK83" s="240">
        <f t="shared" ref="GK83:GK88" si="1345">$D83</f>
        <v>11</v>
      </c>
      <c r="GL83" s="239" t="str">
        <f t="shared" ref="GL83:GL88" si="1346">$E83</f>
        <v>Croatia</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England</v>
      </c>
      <c r="GX83" s="240">
        <f t="shared" ref="GX83:GX88" si="1350">$D83</f>
        <v>11</v>
      </c>
      <c r="GY83" s="239" t="str">
        <f t="shared" ref="GY83:GY88" si="1351">$E83</f>
        <v>Croatia</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England</v>
      </c>
      <c r="HK83" s="240">
        <f t="shared" ref="HK83:HK88" si="1355">$D83</f>
        <v>11</v>
      </c>
      <c r="HL83" s="239" t="str">
        <f t="shared" ref="HL83:HL88" si="1356">$E83</f>
        <v>Croatia</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England</v>
      </c>
      <c r="HX83" s="240">
        <f t="shared" ref="HX83:HX88" si="1360">$D83</f>
        <v>11</v>
      </c>
      <c r="HY83" s="239" t="str">
        <f t="shared" ref="HY83:HY88" si="1361">$E83</f>
        <v>Croatia</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England</v>
      </c>
      <c r="IK83" s="240">
        <f t="shared" ref="IK83:IK88" si="1365">$D83</f>
        <v>11</v>
      </c>
      <c r="IL83" s="239" t="str">
        <f t="shared" ref="IL83:IL88" si="1366">$E83</f>
        <v>Croatia</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England</v>
      </c>
      <c r="IX83" s="240">
        <f t="shared" ref="IX83:IX88" si="1370">$D83</f>
        <v>11</v>
      </c>
      <c r="IY83" s="239" t="str">
        <f t="shared" ref="IY83:IY88" si="1371">$E83</f>
        <v>Croatia</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England</v>
      </c>
      <c r="JK83" s="240">
        <f t="shared" ref="JK83:JK88" si="1375">$D83</f>
        <v>11</v>
      </c>
      <c r="JL83" s="239" t="str">
        <f t="shared" ref="JL83:JL88" si="1376">$E83</f>
        <v>Croatia</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England</v>
      </c>
      <c r="JX83" s="240">
        <f t="shared" ref="JX83:JX88" si="1380">$D83</f>
        <v>11</v>
      </c>
      <c r="JY83" s="239" t="str">
        <f t="shared" ref="JY83:JY88" si="1381">$E83</f>
        <v>Croatia</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England</v>
      </c>
      <c r="KK83" s="240">
        <f t="shared" ref="KK83:KK88" si="1385">$D83</f>
        <v>11</v>
      </c>
      <c r="KL83" s="239" t="str">
        <f t="shared" ref="KL83:KL88" si="1386">$E83</f>
        <v>Croatia</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England</v>
      </c>
      <c r="KX83" s="240">
        <f t="shared" ref="KX83:KX88" si="1390">$D83</f>
        <v>11</v>
      </c>
      <c r="KY83" s="239" t="str">
        <f t="shared" ref="KY83:KY88" si="1391">$E83</f>
        <v>Croatia</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England</v>
      </c>
      <c r="LK83" s="240">
        <f t="shared" ref="LK83:LK88" si="1395">$D83</f>
        <v>11</v>
      </c>
      <c r="LL83" s="239" t="str">
        <f t="shared" ref="LL83:LL88" si="1396">$E83</f>
        <v>Croatia</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England</v>
      </c>
      <c r="LX83" s="240">
        <f t="shared" ref="LX83:LX88" si="1400">$D83</f>
        <v>11</v>
      </c>
      <c r="LY83" s="239" t="str">
        <f t="shared" ref="LY83:LY88" si="1401">$E83</f>
        <v>Croatia</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x14ac:dyDescent="0.25">
      <c r="B84" s="238">
        <f>INDEX(Groups!$C$7:$C$65,MATCH(C84,Groups!$D$7:$D$65,0))</f>
        <v>74</v>
      </c>
      <c r="C84" s="239" t="str">
        <f>CalcL!$P$23</f>
        <v>Ghana</v>
      </c>
      <c r="D84" s="240">
        <f>INDEX(Groups!$C$7:$C$65,MATCH(E84,Groups!$D$7:$D$65,0))</f>
        <v>33</v>
      </c>
      <c r="E84" s="239" t="str">
        <f>CalcL!$Q$23</f>
        <v>Panama</v>
      </c>
      <c r="F84" s="821" t="str">
        <f>CalcL!$R$23</f>
        <v/>
      </c>
      <c r="G84" s="242" t="str">
        <f>CalcL!$S$23</f>
        <v/>
      </c>
      <c r="I84" s="238">
        <f t="shared" si="98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x14ac:dyDescent="0.25">
      <c r="B85" s="238">
        <f>INDEX(Groups!$C$7:$C$65,MATCH(C85,Groups!$D$7:$D$65,0))</f>
        <v>4</v>
      </c>
      <c r="C85" s="239" t="str">
        <f>CalcL!$P$24</f>
        <v>England</v>
      </c>
      <c r="D85" s="240">
        <f>INDEX(Groups!$C$7:$C$65,MATCH(E85,Groups!$D$7:$D$65,0))</f>
        <v>74</v>
      </c>
      <c r="E85" s="239" t="str">
        <f>CalcL!$Q$24</f>
        <v>Ghana</v>
      </c>
      <c r="F85" s="241" t="str">
        <f>CalcL!$R$24</f>
        <v/>
      </c>
      <c r="G85" s="242" t="str">
        <f>CalcL!$S$24</f>
        <v/>
      </c>
      <c r="I85" s="238">
        <f t="shared" si="988"/>
        <v>4</v>
      </c>
      <c r="J85" s="239" t="str">
        <f t="shared" si="1274"/>
        <v>England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x14ac:dyDescent="0.25">
      <c r="B86" s="238">
        <f>INDEX(Groups!$C$7:$C$65,MATCH(C86,Groups!$D$7:$D$65,0))</f>
        <v>33</v>
      </c>
      <c r="C86" s="239" t="str">
        <f>CalcL!$P$25</f>
        <v>Panama</v>
      </c>
      <c r="D86" s="240">
        <f>INDEX(Groups!$C$7:$C$65,MATCH(E86,Groups!$D$7:$D$65,0))</f>
        <v>11</v>
      </c>
      <c r="E86" s="239" t="str">
        <f>CalcL!$Q$25</f>
        <v>Croatia</v>
      </c>
      <c r="F86" s="241" t="str">
        <f>CalcL!$R$25</f>
        <v/>
      </c>
      <c r="G86" s="242" t="str">
        <f>CalcL!$S$25</f>
        <v/>
      </c>
      <c r="I86" s="238">
        <f t="shared" si="988"/>
        <v>33</v>
      </c>
      <c r="J86" s="239" t="str">
        <f t="shared" si="1274"/>
        <v>Panama</v>
      </c>
      <c r="K86" s="240">
        <f t="shared" si="1275"/>
        <v>11</v>
      </c>
      <c r="L86" s="239" t="str">
        <f t="shared" si="1276"/>
        <v>Croatia</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Croatia</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Croatia</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Croatia</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Croatia</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Croatia</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Croatia</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Croatia</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Croatia</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Croatia</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Croatia</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Croatia</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Croatia</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Croatia</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Croatia</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Croatia</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Croatia</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Croatia</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Croatia</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Croatia</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Croatia</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Croatia</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Croatia</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Croatia</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Croatia</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Croatia</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x14ac:dyDescent="0.25">
      <c r="B87" s="238">
        <f>INDEX(Groups!$C$7:$C$65,MATCH(C87,Groups!$D$7:$D$65,0))</f>
        <v>33</v>
      </c>
      <c r="C87" s="239" t="str">
        <f>CalcL!$P$26</f>
        <v>Panama</v>
      </c>
      <c r="D87" s="240">
        <f>INDEX(Groups!$C$7:$C$65,MATCH(E87,Groups!$D$7:$D$65,0))</f>
        <v>4</v>
      </c>
      <c r="E87" s="239" t="str">
        <f>CalcL!$Q$26</f>
        <v>England</v>
      </c>
      <c r="F87" s="241" t="str">
        <f>CalcL!$R$26</f>
        <v/>
      </c>
      <c r="G87" s="242" t="str">
        <f>CalcL!$S$26</f>
        <v/>
      </c>
      <c r="I87" s="238">
        <f t="shared" si="988"/>
        <v>33</v>
      </c>
      <c r="J87" s="239" t="str">
        <f t="shared" si="1274"/>
        <v>Panama</v>
      </c>
      <c r="K87" s="240">
        <f t="shared" si="1275"/>
        <v>4</v>
      </c>
      <c r="L87" s="239" t="str">
        <f t="shared" si="1276"/>
        <v>England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x14ac:dyDescent="0.25">
      <c r="B88" s="238">
        <f>INDEX(Groups!$C$7:$C$65,MATCH(C88,Groups!$D$7:$D$65,0))</f>
        <v>11</v>
      </c>
      <c r="C88" s="239" t="str">
        <f>CalcL!$P$27</f>
        <v>Croatia</v>
      </c>
      <c r="D88" s="240">
        <f>INDEX(Groups!$C$7:$C$65,MATCH(E88,Groups!$D$7:$D$65,0))</f>
        <v>74</v>
      </c>
      <c r="E88" s="239" t="str">
        <f>CalcL!$Q$27</f>
        <v>Ghana</v>
      </c>
      <c r="F88" s="241" t="str">
        <f>CalcL!$R$27</f>
        <v/>
      </c>
      <c r="G88" s="242" t="str">
        <f>CalcL!$S$27</f>
        <v/>
      </c>
      <c r="I88" s="238">
        <f t="shared" si="988"/>
        <v>11</v>
      </c>
      <c r="J88" s="239" t="str">
        <f t="shared" si="1274"/>
        <v>Croatia</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Croatia</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Croatia</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Croatia</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Croatia</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Croatia</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Croatia</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Croatia</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Croatia</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Croatia</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Croatia</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Croatia</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Croatia</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Croatia</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Croatia</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Croatia</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Croatia</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Croatia</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Croatia</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Croatia</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Croatia</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Croatia</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Croatia</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Croatia</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Croatia</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Croatia</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x14ac:dyDescent="0.25">
      <c r="A89" s="235"/>
      <c r="B89" s="247" t="str">
        <f>Language!$E$214</f>
        <v>Round of 32</v>
      </c>
      <c r="C89" s="253"/>
      <c r="D89" s="253"/>
      <c r="E89" s="250"/>
      <c r="F89" s="254"/>
      <c r="G89" s="255"/>
      <c r="I89" s="247" t="str">
        <f t="shared" ref="I89:I106" si="1404">$B89</f>
        <v>Round of 32</v>
      </c>
      <c r="J89" s="249"/>
      <c r="K89" s="249"/>
      <c r="L89" s="250"/>
      <c r="M89" s="279"/>
      <c r="N89" s="280"/>
      <c r="O89" s="251"/>
      <c r="P89" s="263"/>
      <c r="Q89" s="263"/>
      <c r="R89" s="250"/>
      <c r="S89" s="250"/>
      <c r="T89" s="264"/>
      <c r="V89" s="247" t="str">
        <f t="shared" ref="V89:V106" si="1405">$B89</f>
        <v>Round of 32</v>
      </c>
      <c r="W89" s="249"/>
      <c r="X89" s="249"/>
      <c r="Y89" s="250"/>
      <c r="Z89" s="279"/>
      <c r="AA89" s="280"/>
      <c r="AB89" s="251"/>
      <c r="AC89" s="263"/>
      <c r="AD89" s="263"/>
      <c r="AE89" s="250"/>
      <c r="AF89" s="250"/>
      <c r="AG89" s="264"/>
      <c r="AI89" s="247" t="str">
        <f t="shared" ref="AI89:AI106" si="1406">$B89</f>
        <v>Round of 32</v>
      </c>
      <c r="AJ89" s="249"/>
      <c r="AK89" s="249"/>
      <c r="AL89" s="250"/>
      <c r="AM89" s="279"/>
      <c r="AN89" s="280"/>
      <c r="AO89" s="251"/>
      <c r="AP89" s="263"/>
      <c r="AQ89" s="263"/>
      <c r="AR89" s="250"/>
      <c r="AS89" s="250"/>
      <c r="AT89" s="264"/>
      <c r="AV89" s="247" t="str">
        <f t="shared" ref="AV89:AV106" si="1407">$B89</f>
        <v>Round of 32</v>
      </c>
      <c r="AW89" s="249"/>
      <c r="AX89" s="249"/>
      <c r="AY89" s="250"/>
      <c r="AZ89" s="279"/>
      <c r="BA89" s="280"/>
      <c r="BB89" s="251"/>
      <c r="BC89" s="263"/>
      <c r="BD89" s="263"/>
      <c r="BE89" s="250"/>
      <c r="BF89" s="250"/>
      <c r="BG89" s="264"/>
      <c r="BI89" s="247" t="str">
        <f t="shared" ref="BI89:BI106" si="1408">$B89</f>
        <v>Round of 32</v>
      </c>
      <c r="BJ89" s="249"/>
      <c r="BK89" s="249"/>
      <c r="BL89" s="250"/>
      <c r="BM89" s="279"/>
      <c r="BN89" s="280"/>
      <c r="BO89" s="251"/>
      <c r="BP89" s="263"/>
      <c r="BQ89" s="263"/>
      <c r="BR89" s="250"/>
      <c r="BS89" s="250"/>
      <c r="BT89" s="264"/>
      <c r="BV89" s="247" t="str">
        <f t="shared" ref="BV89:BV106" si="1409">$B89</f>
        <v>Round of 32</v>
      </c>
      <c r="BW89" s="249"/>
      <c r="BX89" s="249"/>
      <c r="BY89" s="250"/>
      <c r="BZ89" s="279"/>
      <c r="CA89" s="280"/>
      <c r="CB89" s="251"/>
      <c r="CC89" s="263"/>
      <c r="CD89" s="263"/>
      <c r="CE89" s="250"/>
      <c r="CF89" s="250"/>
      <c r="CG89" s="264"/>
      <c r="CI89" s="247" t="str">
        <f t="shared" ref="CI89:CI106" si="1410">$B89</f>
        <v>Round of 32</v>
      </c>
      <c r="CJ89" s="249"/>
      <c r="CK89" s="249"/>
      <c r="CL89" s="250"/>
      <c r="CM89" s="279"/>
      <c r="CN89" s="280"/>
      <c r="CO89" s="251"/>
      <c r="CP89" s="263"/>
      <c r="CQ89" s="263"/>
      <c r="CR89" s="250"/>
      <c r="CS89" s="250"/>
      <c r="CT89" s="264"/>
      <c r="CV89" s="247" t="str">
        <f t="shared" ref="CV89:CV106" si="1411">$B89</f>
        <v>Round of 32</v>
      </c>
      <c r="CW89" s="249"/>
      <c r="CX89" s="249"/>
      <c r="CY89" s="250"/>
      <c r="CZ89" s="279"/>
      <c r="DA89" s="280"/>
      <c r="DB89" s="251"/>
      <c r="DC89" s="263"/>
      <c r="DD89" s="263"/>
      <c r="DE89" s="250"/>
      <c r="DF89" s="250"/>
      <c r="DG89" s="264"/>
      <c r="DI89" s="247" t="str">
        <f t="shared" ref="DI89:DI106" si="1412">$B89</f>
        <v>Round of 32</v>
      </c>
      <c r="DJ89" s="249"/>
      <c r="DK89" s="249"/>
      <c r="DL89" s="250"/>
      <c r="DM89" s="279"/>
      <c r="DN89" s="280"/>
      <c r="DO89" s="251"/>
      <c r="DP89" s="263"/>
      <c r="DQ89" s="263"/>
      <c r="DR89" s="250"/>
      <c r="DS89" s="250"/>
      <c r="DT89" s="264"/>
      <c r="DV89" s="247" t="str">
        <f t="shared" ref="DV89:DV106" si="1413">$B89</f>
        <v>Round of 32</v>
      </c>
      <c r="DW89" s="249"/>
      <c r="DX89" s="249"/>
      <c r="DY89" s="250"/>
      <c r="DZ89" s="279"/>
      <c r="EA89" s="280"/>
      <c r="EB89" s="251"/>
      <c r="EC89" s="263"/>
      <c r="ED89" s="263"/>
      <c r="EE89" s="250"/>
      <c r="EF89" s="250"/>
      <c r="EG89" s="264"/>
      <c r="EI89" s="247" t="str">
        <f t="shared" ref="EI89:EI106" si="1414">$B89</f>
        <v>Round of 32</v>
      </c>
      <c r="EJ89" s="249"/>
      <c r="EK89" s="249"/>
      <c r="EL89" s="250"/>
      <c r="EM89" s="279"/>
      <c r="EN89" s="280"/>
      <c r="EO89" s="251"/>
      <c r="EP89" s="263"/>
      <c r="EQ89" s="263"/>
      <c r="ER89" s="250"/>
      <c r="ES89" s="250"/>
      <c r="ET89" s="264"/>
      <c r="EV89" s="247" t="str">
        <f t="shared" ref="EV89:EV106" si="1415">$B89</f>
        <v>Round of 32</v>
      </c>
      <c r="EW89" s="249"/>
      <c r="EX89" s="249"/>
      <c r="EY89" s="250"/>
      <c r="EZ89" s="279"/>
      <c r="FA89" s="280"/>
      <c r="FB89" s="251"/>
      <c r="FC89" s="263"/>
      <c r="FD89" s="263"/>
      <c r="FE89" s="250"/>
      <c r="FF89" s="250"/>
      <c r="FG89" s="264"/>
      <c r="FI89" s="247" t="str">
        <f t="shared" ref="FI89:FI106" si="1416">$B89</f>
        <v>Round of 32</v>
      </c>
      <c r="FJ89" s="249"/>
      <c r="FK89" s="249"/>
      <c r="FL89" s="250"/>
      <c r="FM89" s="279"/>
      <c r="FN89" s="280"/>
      <c r="FO89" s="251"/>
      <c r="FP89" s="263"/>
      <c r="FQ89" s="263"/>
      <c r="FR89" s="250"/>
      <c r="FS89" s="250"/>
      <c r="FT89" s="264"/>
      <c r="FV89" s="247" t="str">
        <f t="shared" ref="FV89:FV106" si="1417">$B89</f>
        <v>Round of 32</v>
      </c>
      <c r="FW89" s="249"/>
      <c r="FX89" s="249"/>
      <c r="FY89" s="250"/>
      <c r="FZ89" s="279"/>
      <c r="GA89" s="280"/>
      <c r="GB89" s="251"/>
      <c r="GC89" s="263"/>
      <c r="GD89" s="263"/>
      <c r="GE89" s="250"/>
      <c r="GF89" s="250"/>
      <c r="GG89" s="264"/>
      <c r="GI89" s="247" t="str">
        <f t="shared" ref="GI89:GI106" si="1418">$B89</f>
        <v>Round of 32</v>
      </c>
      <c r="GJ89" s="249"/>
      <c r="GK89" s="249"/>
      <c r="GL89" s="250"/>
      <c r="GM89" s="279"/>
      <c r="GN89" s="280"/>
      <c r="GO89" s="251"/>
      <c r="GP89" s="263"/>
      <c r="GQ89" s="263"/>
      <c r="GR89" s="250"/>
      <c r="GS89" s="250"/>
      <c r="GT89" s="264"/>
      <c r="GV89" s="247" t="str">
        <f t="shared" ref="GV89:GV106" si="1419">$B89</f>
        <v>Round of 32</v>
      </c>
      <c r="GW89" s="249"/>
      <c r="GX89" s="249"/>
      <c r="GY89" s="250"/>
      <c r="GZ89" s="279"/>
      <c r="HA89" s="280"/>
      <c r="HB89" s="251"/>
      <c r="HC89" s="263"/>
      <c r="HD89" s="263"/>
      <c r="HE89" s="250"/>
      <c r="HF89" s="250"/>
      <c r="HG89" s="264"/>
      <c r="HI89" s="247" t="str">
        <f t="shared" ref="HI89:HI106" si="1420">$B89</f>
        <v>Round of 32</v>
      </c>
      <c r="HJ89" s="249"/>
      <c r="HK89" s="249"/>
      <c r="HL89" s="250"/>
      <c r="HM89" s="279"/>
      <c r="HN89" s="280"/>
      <c r="HO89" s="251"/>
      <c r="HP89" s="263"/>
      <c r="HQ89" s="263"/>
      <c r="HR89" s="250"/>
      <c r="HS89" s="250"/>
      <c r="HT89" s="264"/>
      <c r="HV89" s="247" t="str">
        <f t="shared" ref="HV89:HV106" si="1421">$B89</f>
        <v>Round of 32</v>
      </c>
      <c r="HW89" s="249"/>
      <c r="HX89" s="249"/>
      <c r="HY89" s="250"/>
      <c r="HZ89" s="279"/>
      <c r="IA89" s="280"/>
      <c r="IB89" s="251"/>
      <c r="IC89" s="263"/>
      <c r="ID89" s="263"/>
      <c r="IE89" s="250"/>
      <c r="IF89" s="250"/>
      <c r="IG89" s="264"/>
      <c r="II89" s="247" t="str">
        <f t="shared" ref="II89:II106" si="1422">$B89</f>
        <v>Round of 32</v>
      </c>
      <c r="IJ89" s="249"/>
      <c r="IK89" s="249"/>
      <c r="IL89" s="250"/>
      <c r="IM89" s="279"/>
      <c r="IN89" s="280"/>
      <c r="IO89" s="251"/>
      <c r="IP89" s="263"/>
      <c r="IQ89" s="263"/>
      <c r="IR89" s="250"/>
      <c r="IS89" s="250"/>
      <c r="IT89" s="264"/>
      <c r="IV89" s="247" t="str">
        <f t="shared" ref="IV89:IV106" si="1423">$B89</f>
        <v>Round of 32</v>
      </c>
      <c r="IW89" s="249"/>
      <c r="IX89" s="249"/>
      <c r="IY89" s="250"/>
      <c r="IZ89" s="279"/>
      <c r="JA89" s="280"/>
      <c r="JB89" s="251"/>
      <c r="JC89" s="263"/>
      <c r="JD89" s="263"/>
      <c r="JE89" s="250"/>
      <c r="JF89" s="250"/>
      <c r="JG89" s="264"/>
      <c r="JI89" s="247" t="str">
        <f t="shared" ref="JI89:JI106" si="1424">$B89</f>
        <v>Round of 32</v>
      </c>
      <c r="JJ89" s="249"/>
      <c r="JK89" s="249"/>
      <c r="JL89" s="250"/>
      <c r="JM89" s="279"/>
      <c r="JN89" s="280"/>
      <c r="JO89" s="251"/>
      <c r="JP89" s="263"/>
      <c r="JQ89" s="263"/>
      <c r="JR89" s="250"/>
      <c r="JS89" s="250"/>
      <c r="JT89" s="264"/>
      <c r="JV89" s="247" t="str">
        <f t="shared" ref="JV89:JV106" si="1425">$B89</f>
        <v>Round of 32</v>
      </c>
      <c r="JW89" s="249"/>
      <c r="JX89" s="249"/>
      <c r="JY89" s="250"/>
      <c r="JZ89" s="279"/>
      <c r="KA89" s="280"/>
      <c r="KB89" s="251"/>
      <c r="KC89" s="263"/>
      <c r="KD89" s="263"/>
      <c r="KE89" s="250"/>
      <c r="KF89" s="250"/>
      <c r="KG89" s="264"/>
      <c r="KI89" s="247" t="str">
        <f t="shared" ref="KI89:KI106" si="1426">$B89</f>
        <v>Round of 32</v>
      </c>
      <c r="KJ89" s="249"/>
      <c r="KK89" s="249"/>
      <c r="KL89" s="250"/>
      <c r="KM89" s="279"/>
      <c r="KN89" s="280"/>
      <c r="KO89" s="251"/>
      <c r="KP89" s="263"/>
      <c r="KQ89" s="263"/>
      <c r="KR89" s="250"/>
      <c r="KS89" s="250"/>
      <c r="KT89" s="264"/>
      <c r="KV89" s="247" t="str">
        <f t="shared" ref="KV89:KV106" si="1427">$B89</f>
        <v>Round of 32</v>
      </c>
      <c r="KW89" s="249"/>
      <c r="KX89" s="249"/>
      <c r="KY89" s="250"/>
      <c r="KZ89" s="279"/>
      <c r="LA89" s="280"/>
      <c r="LB89" s="251"/>
      <c r="LC89" s="263"/>
      <c r="LD89" s="263"/>
      <c r="LE89" s="250"/>
      <c r="LF89" s="250"/>
      <c r="LG89" s="264"/>
      <c r="LI89" s="247" t="str">
        <f t="shared" ref="LI89:LI106" si="1428">$B89</f>
        <v>Round of 32</v>
      </c>
      <c r="LJ89" s="249"/>
      <c r="LK89" s="249"/>
      <c r="LL89" s="250"/>
      <c r="LM89" s="279"/>
      <c r="LN89" s="280"/>
      <c r="LO89" s="251"/>
      <c r="LP89" s="263"/>
      <c r="LQ89" s="263"/>
      <c r="LR89" s="250"/>
      <c r="LS89" s="250"/>
      <c r="LT89" s="264"/>
      <c r="LV89" s="247" t="str">
        <f t="shared" ref="LV89:LV106" si="1429">$B89</f>
        <v>Round of 32</v>
      </c>
      <c r="LW89" s="249"/>
      <c r="LX89" s="249"/>
      <c r="LY89" s="250"/>
      <c r="LZ89" s="279"/>
      <c r="MA89" s="280"/>
      <c r="MB89" s="251"/>
      <c r="MC89" s="263"/>
      <c r="MD89" s="263"/>
      <c r="ME89" s="250"/>
      <c r="MF89" s="250"/>
      <c r="MG89" s="264"/>
    </row>
    <row r="90" spans="1:345" x14ac:dyDescent="0.25">
      <c r="B90" s="238" t="str">
        <f>IF(C90="","",INDEX(Groups!$C$7:$C$65,MATCH(C90,Groups!$D$7:$D$65,0)))</f>
        <v/>
      </c>
      <c r="C90" s="239" t="str">
        <f>'World Cup'!$B$50</f>
        <v/>
      </c>
      <c r="D90" s="240" t="str">
        <f>IF(E90="","",INDEX(Groups!$C$7:$C$65,MATCH(E90,Groups!$D$7:$D$65,0)))</f>
        <v/>
      </c>
      <c r="E90" s="239" t="str">
        <f>'World Cup'!$C$50</f>
        <v/>
      </c>
      <c r="F90" s="241" t="str">
        <f>IF(AND('World Cup'!$B$51&lt;&gt;"",'World Cup'!$C$51&lt;&gt;""),'World Cup'!$B$51,"")</f>
        <v/>
      </c>
      <c r="G90" s="242" t="str">
        <f>IF(AND('World Cup'!$B$51&lt;&gt;"",'World Cup'!$C$51&lt;&gt;""),'World Cup'!$C$51,"")</f>
        <v/>
      </c>
      <c r="I90" s="238" t="str">
        <f>$B90</f>
        <v/>
      </c>
      <c r="J90" s="239" t="str">
        <f>$C90</f>
        <v/>
      </c>
      <c r="K90" s="240" t="str">
        <f>$D90</f>
        <v/>
      </c>
      <c r="L90" s="239" t="str">
        <f>$E90</f>
        <v/>
      </c>
      <c r="M90" s="275"/>
      <c r="N90" s="275"/>
      <c r="O90" s="361">
        <f>COUNTIF(I$107:I$114,I107)+COUNTIF(K$107:K$114,I107)</f>
        <v>0</v>
      </c>
      <c r="P90" s="240" t="str">
        <f t="shared" ref="P90:P105" si="1430">IF(($F90&lt;&gt;"")*($G90&lt;&gt;"")*(M90&lt;&gt;"")*(N90&lt;&gt;""),IF(T90&lt;&gt;2,"0",($F90&gt;$G90)*(M90&gt;N90)+($F90=$G90)*(M90=N90)+($F90&lt;$G90)*(M90&lt;N90)),"")</f>
        <v/>
      </c>
      <c r="Q90" s="240" t="str">
        <f>IF((P90&lt;&gt;""),IF(OR($F90&lt;&gt;$G90,PrSettings!$M$4="●"),(($F90-$G90)=(M90-N90))*1,0),"")</f>
        <v/>
      </c>
      <c r="R90" s="240" t="str">
        <f>IF((Q90&lt;&gt;""),($F90=M90)*($G90=N90),"")</f>
        <v/>
      </c>
      <c r="S90" s="240" t="str">
        <f>IF(P90&lt;&gt;"",IF(ABS($F90-$G90)&gt;=PrSettings!$M$7,(ABS($F90-$G90-M90+N90)&lt;=1)*1,IF(AND(P90,$F90=$G90,$F90&gt;=PrSettings!$M$6),(ABS(M90-$F90)&lt;=1)*1,IF(AND(P90,$F90+$G90&gt;=PrSettings!$M$8),(ABS(M90-$F90)+ABS(N90-$G90)&lt;=1)*1,""))),"")</f>
        <v/>
      </c>
      <c r="T90" s="349" t="str">
        <f t="shared" ref="T90:T105" si="1431">IF(OR(($C90&lt;&gt;"")*(I90&lt;&gt;""),($E90&lt;&gt;"")*(K90&lt;&gt;"")),($B90=I90)*1+($D90=K90)*1,"")</f>
        <v/>
      </c>
      <c r="V90" s="238" t="str">
        <f>$B90</f>
        <v/>
      </c>
      <c r="W90" s="239" t="str">
        <f>$C90</f>
        <v/>
      </c>
      <c r="X90" s="240" t="str">
        <f>$D90</f>
        <v/>
      </c>
      <c r="Y90" s="239" t="str">
        <f>$E90</f>
        <v/>
      </c>
      <c r="Z90" s="275"/>
      <c r="AA90" s="275"/>
      <c r="AB90" s="361">
        <f>COUNTIF(V$107:V$114,V107)+COUNTIF(X$107:X$114,V107)</f>
        <v>0</v>
      </c>
      <c r="AC90" s="240" t="str">
        <f t="shared" ref="AC90:AC105" si="1432">IF(($F90&lt;&gt;"")*($G90&lt;&gt;"")*(Z90&lt;&gt;"")*(AA90&lt;&gt;""),IF(AG90&lt;&gt;2,"0",($F90&gt;$G90)*(Z90&gt;AA90)+($F90=$G90)*(Z90=AA90)+($F90&lt;$G90)*(Z90&lt;AA90)),"")</f>
        <v/>
      </c>
      <c r="AD90" s="240" t="str">
        <f>IF((AC90&lt;&gt;""),IF(OR($F90&lt;&gt;$G90,PrSettings!$M$4="●"),(($F90-$G90)=(Z90-AA90))*1,0),"")</f>
        <v/>
      </c>
      <c r="AE90" s="240" t="str">
        <f>IF((AD90&lt;&gt;""),($F90=Z90)*($G90=AA90),"")</f>
        <v/>
      </c>
      <c r="AF90" s="240" t="str">
        <f>IF(AC90&lt;&gt;"",IF(ABS($F90-$G90)&gt;=PrSettings!$M$7,(ABS($F90-$G90-Z90+AA90)&lt;=1)*1,IF(AND(AC90,$F90=$G90,$F90&gt;=PrSettings!$M$6),(ABS(Z90-$F90)&lt;=1)*1,IF(AND(AC90,$F90+$G90&gt;=PrSettings!$M$8),(ABS(Z90-$F90)+ABS(AA90-$G90)&lt;=1)*1,""))),"")</f>
        <v/>
      </c>
      <c r="AG90" s="349" t="str">
        <f t="shared" ref="AG90:AG105" si="1433">IF(OR(($C90&lt;&gt;"")*(V90&lt;&gt;""),($E90&lt;&gt;"")*(X90&lt;&gt;"")),($B90=V90)*1+($D90=X90)*1,"")</f>
        <v/>
      </c>
      <c r="AI90" s="238" t="str">
        <f>$B90</f>
        <v/>
      </c>
      <c r="AJ90" s="239" t="str">
        <f>$C90</f>
        <v/>
      </c>
      <c r="AK90" s="240" t="str">
        <f>$D90</f>
        <v/>
      </c>
      <c r="AL90" s="239" t="str">
        <f>$E90</f>
        <v/>
      </c>
      <c r="AM90" s="275"/>
      <c r="AN90" s="275"/>
      <c r="AO90" s="361">
        <f>COUNTIF(AI$107:AI$114,AI107)+COUNTIF(AK$107:AK$114,AI107)</f>
        <v>0</v>
      </c>
      <c r="AP90" s="240" t="str">
        <f t="shared" ref="AP90:AP105" si="1434">IF(($F90&lt;&gt;"")*($G90&lt;&gt;"")*(AM90&lt;&gt;"")*(AN90&lt;&gt;""),IF(AT90&lt;&gt;2,"0",($F90&gt;$G90)*(AM90&gt;AN90)+($F90=$G90)*(AM90=AN90)+($F90&lt;$G90)*(AM90&lt;AN90)),"")</f>
        <v/>
      </c>
      <c r="AQ90" s="240" t="str">
        <f>IF((AP90&lt;&gt;""),IF(OR($F90&lt;&gt;$G90,PrSettings!$M$4="●"),(($F90-$G90)=(AM90-AN90))*1,0),"")</f>
        <v/>
      </c>
      <c r="AR90" s="240" t="str">
        <f>IF((AQ90&lt;&gt;""),($F90=AM90)*($G90=AN90),"")</f>
        <v/>
      </c>
      <c r="AS90" s="240" t="str">
        <f>IF(AP90&lt;&gt;"",IF(ABS($F90-$G90)&gt;=PrSettings!$M$7,(ABS($F90-$G90-AM90+AN90)&lt;=1)*1,IF(AND(AP90,$F90=$G90,$F90&gt;=PrSettings!$M$6),(ABS(AM90-$F90)&lt;=1)*1,IF(AND(AP90,$F90+$G90&gt;=PrSettings!$M$8),(ABS(AM90-$F90)+ABS(AN90-$G90)&lt;=1)*1,""))),"")</f>
        <v/>
      </c>
      <c r="AT90" s="349" t="str">
        <f t="shared" ref="AT90:AT105" si="1435">IF(OR(($C90&lt;&gt;"")*(AI90&lt;&gt;""),($E90&lt;&gt;"")*(AK90&lt;&gt;"")),($B90=AI90)*1+($D90=AK90)*1,"")</f>
        <v/>
      </c>
      <c r="AV90" s="238" t="str">
        <f>$B90</f>
        <v/>
      </c>
      <c r="AW90" s="239" t="str">
        <f>$C90</f>
        <v/>
      </c>
      <c r="AX90" s="240" t="str">
        <f>$D90</f>
        <v/>
      </c>
      <c r="AY90" s="239" t="str">
        <f>$E90</f>
        <v/>
      </c>
      <c r="AZ90" s="275"/>
      <c r="BA90" s="275"/>
      <c r="BB90" s="361">
        <f>COUNTIF(AV$107:AV$114,AV107)+COUNTIF(AX$107:AX$114,AV107)</f>
        <v>0</v>
      </c>
      <c r="BC90" s="240" t="str">
        <f t="shared" ref="BC90:BC105" si="1436">IF(($F90&lt;&gt;"")*($G90&lt;&gt;"")*(AZ90&lt;&gt;"")*(BA90&lt;&gt;""),IF(BG90&lt;&gt;2,"0",($F90&gt;$G90)*(AZ90&gt;BA90)+($F90=$G90)*(AZ90=BA90)+($F90&lt;$G90)*(AZ90&lt;BA90)),"")</f>
        <v/>
      </c>
      <c r="BD90" s="240" t="str">
        <f>IF((BC90&lt;&gt;""),IF(OR($F90&lt;&gt;$G90,PrSettings!$M$4="●"),(($F90-$G90)=(AZ90-BA90))*1,0),"")</f>
        <v/>
      </c>
      <c r="BE90" s="240" t="str">
        <f>IF((BD90&lt;&gt;""),($F90=AZ90)*($G90=BA90),"")</f>
        <v/>
      </c>
      <c r="BF90" s="240" t="str">
        <f>IF(BC90&lt;&gt;"",IF(ABS($F90-$G90)&gt;=PrSettings!$M$7,(ABS($F90-$G90-AZ90+BA90)&lt;=1)*1,IF(AND(BC90,$F90=$G90,$F90&gt;=PrSettings!$M$6),(ABS(AZ90-$F90)&lt;=1)*1,IF(AND(BC90,$F90+$G90&gt;=PrSettings!$M$8),(ABS(AZ90-$F90)+ABS(BA90-$G90)&lt;=1)*1,""))),"")</f>
        <v/>
      </c>
      <c r="BG90" s="349" t="str">
        <f t="shared" ref="BG90:BG105" si="1437">IF(OR(($C90&lt;&gt;"")*(AV90&lt;&gt;""),($E90&lt;&gt;"")*(AX90&lt;&gt;"")),($B90=AV90)*1+($D90=AX90)*1,"")</f>
        <v/>
      </c>
      <c r="BI90" s="238" t="str">
        <f>$B90</f>
        <v/>
      </c>
      <c r="BJ90" s="239" t="str">
        <f>$C90</f>
        <v/>
      </c>
      <c r="BK90" s="240" t="str">
        <f>$D90</f>
        <v/>
      </c>
      <c r="BL90" s="239" t="str">
        <f>$E90</f>
        <v/>
      </c>
      <c r="BM90" s="275"/>
      <c r="BN90" s="275"/>
      <c r="BO90" s="361">
        <f>COUNTIF(BI$107:BI$114,BI107)+COUNTIF(BK$107:BK$114,BI107)</f>
        <v>0</v>
      </c>
      <c r="BP90" s="240" t="str">
        <f t="shared" ref="BP90:BP105" si="1438">IF(($F90&lt;&gt;"")*($G90&lt;&gt;"")*(BM90&lt;&gt;"")*(BN90&lt;&gt;""),IF(BT90&lt;&gt;2,"0",($F90&gt;$G90)*(BM90&gt;BN90)+($F90=$G90)*(BM90=BN90)+($F90&lt;$G90)*(BM90&lt;BN90)),"")</f>
        <v/>
      </c>
      <c r="BQ90" s="240" t="str">
        <f>IF((BP90&lt;&gt;""),IF(OR($F90&lt;&gt;$G90,PrSettings!$M$4="●"),(($F90-$G90)=(BM90-BN90))*1,0),"")</f>
        <v/>
      </c>
      <c r="BR90" s="240" t="str">
        <f>IF((BQ90&lt;&gt;""),($F90=BM90)*($G90=BN90),"")</f>
        <v/>
      </c>
      <c r="BS90" s="240" t="str">
        <f>IF(BP90&lt;&gt;"",IF(ABS($F90-$G90)&gt;=PrSettings!$M$7,(ABS($F90-$G90-BM90+BN90)&lt;=1)*1,IF(AND(BP90,$F90=$G90,$F90&gt;=PrSettings!$M$6),(ABS(BM90-$F90)&lt;=1)*1,IF(AND(BP90,$F90+$G90&gt;=PrSettings!$M$8),(ABS(BM90-$F90)+ABS(BN90-$G90)&lt;=1)*1,""))),"")</f>
        <v/>
      </c>
      <c r="BT90" s="349" t="str">
        <f t="shared" ref="BT90:BT105" si="1439">IF(OR(($C90&lt;&gt;"")*(BI90&lt;&gt;""),($E90&lt;&gt;"")*(BK90&lt;&gt;"")),($B90=BI90)*1+($D90=BK90)*1,"")</f>
        <v/>
      </c>
      <c r="BV90" s="238" t="str">
        <f>$B90</f>
        <v/>
      </c>
      <c r="BW90" s="239" t="str">
        <f>$C90</f>
        <v/>
      </c>
      <c r="BX90" s="240" t="str">
        <f>$D90</f>
        <v/>
      </c>
      <c r="BY90" s="239" t="str">
        <f>$E90</f>
        <v/>
      </c>
      <c r="BZ90" s="275"/>
      <c r="CA90" s="275"/>
      <c r="CB90" s="361">
        <f>COUNTIF(BV$107:BV$114,BV107)+COUNTIF(BX$107:BX$114,BV107)</f>
        <v>0</v>
      </c>
      <c r="CC90" s="240" t="str">
        <f t="shared" ref="CC90:CC105" si="1440">IF(($F90&lt;&gt;"")*($G90&lt;&gt;"")*(BZ90&lt;&gt;"")*(CA90&lt;&gt;""),IF(CG90&lt;&gt;2,"0",($F90&gt;$G90)*(BZ90&gt;CA90)+($F90=$G90)*(BZ90=CA90)+($F90&lt;$G90)*(BZ90&lt;CA90)),"")</f>
        <v/>
      </c>
      <c r="CD90" s="240" t="str">
        <f>IF((CC90&lt;&gt;""),IF(OR($F90&lt;&gt;$G90,PrSettings!$M$4="●"),(($F90-$G90)=(BZ90-CA90))*1,0),"")</f>
        <v/>
      </c>
      <c r="CE90" s="240" t="str">
        <f>IF((CD90&lt;&gt;""),($F90=BZ90)*($G90=CA90),"")</f>
        <v/>
      </c>
      <c r="CF90" s="240" t="str">
        <f>IF(CC90&lt;&gt;"",IF(ABS($F90-$G90)&gt;=PrSettings!$M$7,(ABS($F90-$G90-BZ90+CA90)&lt;=1)*1,IF(AND(CC90,$F90=$G90,$F90&gt;=PrSettings!$M$6),(ABS(BZ90-$F90)&lt;=1)*1,IF(AND(CC90,$F90+$G90&gt;=PrSettings!$M$8),(ABS(BZ90-$F90)+ABS(CA90-$G90)&lt;=1)*1,""))),"")</f>
        <v/>
      </c>
      <c r="CG90" s="349" t="str">
        <f t="shared" ref="CG90:CG105" si="1441">IF(OR(($C90&lt;&gt;"")*(BV90&lt;&gt;""),($E90&lt;&gt;"")*(BX90&lt;&gt;"")),($B90=BV90)*1+($D90=BX90)*1,"")</f>
        <v/>
      </c>
      <c r="CI90" s="238" t="str">
        <f>$B90</f>
        <v/>
      </c>
      <c r="CJ90" s="239" t="str">
        <f>$C90</f>
        <v/>
      </c>
      <c r="CK90" s="240" t="str">
        <f>$D90</f>
        <v/>
      </c>
      <c r="CL90" s="239" t="str">
        <f>$E90</f>
        <v/>
      </c>
      <c r="CM90" s="275"/>
      <c r="CN90" s="275"/>
      <c r="CO90" s="361">
        <f>COUNTIF(CI$107:CI$114,CI107)+COUNTIF(CK$107:CK$114,CI107)</f>
        <v>0</v>
      </c>
      <c r="CP90" s="240" t="str">
        <f t="shared" ref="CP90:CP105" si="1442">IF(($F90&lt;&gt;"")*($G90&lt;&gt;"")*(CM90&lt;&gt;"")*(CN90&lt;&gt;""),IF(CT90&lt;&gt;2,"0",($F90&gt;$G90)*(CM90&gt;CN90)+($F90=$G90)*(CM90=CN90)+($F90&lt;$G90)*(CM90&lt;CN90)),"")</f>
        <v/>
      </c>
      <c r="CQ90" s="240" t="str">
        <f>IF((CP90&lt;&gt;""),IF(OR($F90&lt;&gt;$G90,PrSettings!$M$4="●"),(($F90-$G90)=(CM90-CN90))*1,0),"")</f>
        <v/>
      </c>
      <c r="CR90" s="240" t="str">
        <f>IF((CQ90&lt;&gt;""),($F90=CM90)*($G90=CN90),"")</f>
        <v/>
      </c>
      <c r="CS90" s="240" t="str">
        <f>IF(CP90&lt;&gt;"",IF(ABS($F90-$G90)&gt;=PrSettings!$M$7,(ABS($F90-$G90-CM90+CN90)&lt;=1)*1,IF(AND(CP90,$F90=$G90,$F90&gt;=PrSettings!$M$6),(ABS(CM90-$F90)&lt;=1)*1,IF(AND(CP90,$F90+$G90&gt;=PrSettings!$M$8),(ABS(CM90-$F90)+ABS(CN90-$G90)&lt;=1)*1,""))),"")</f>
        <v/>
      </c>
      <c r="CT90" s="349" t="str">
        <f t="shared" ref="CT90:CT105" si="1443">IF(OR(($C90&lt;&gt;"")*(CI90&lt;&gt;""),($E90&lt;&gt;"")*(CK90&lt;&gt;"")),($B90=CI90)*1+($D90=CK90)*1,"")</f>
        <v/>
      </c>
      <c r="CV90" s="238" t="str">
        <f>$B90</f>
        <v/>
      </c>
      <c r="CW90" s="239" t="str">
        <f>$C90</f>
        <v/>
      </c>
      <c r="CX90" s="240" t="str">
        <f>$D90</f>
        <v/>
      </c>
      <c r="CY90" s="239" t="str">
        <f>$E90</f>
        <v/>
      </c>
      <c r="CZ90" s="275"/>
      <c r="DA90" s="275"/>
      <c r="DB90" s="361">
        <f>COUNTIF(CV$107:CV$114,CV107)+COUNTIF(CX$107:CX$114,CV107)</f>
        <v>0</v>
      </c>
      <c r="DC90" s="240" t="str">
        <f t="shared" ref="DC90:DC105" si="1444">IF(($F90&lt;&gt;"")*($G90&lt;&gt;"")*(CZ90&lt;&gt;"")*(DA90&lt;&gt;""),IF(DG90&lt;&gt;2,"0",($F90&gt;$G90)*(CZ90&gt;DA90)+($F90=$G90)*(CZ90=DA90)+($F90&lt;$G90)*(CZ90&lt;DA90)),"")</f>
        <v/>
      </c>
      <c r="DD90" s="240" t="str">
        <f>IF((DC90&lt;&gt;""),IF(OR($F90&lt;&gt;$G90,PrSettings!$M$4="●"),(($F90-$G90)=(CZ90-DA90))*1,0),"")</f>
        <v/>
      </c>
      <c r="DE90" s="240" t="str">
        <f>IF((DD90&lt;&gt;""),($F90=CZ90)*($G90=DA90),"")</f>
        <v/>
      </c>
      <c r="DF90" s="240" t="str">
        <f>IF(DC90&lt;&gt;"",IF(ABS($F90-$G90)&gt;=PrSettings!$M$7,(ABS($F90-$G90-CZ90+DA90)&lt;=1)*1,IF(AND(DC90,$F90=$G90,$F90&gt;=PrSettings!$M$6),(ABS(CZ90-$F90)&lt;=1)*1,IF(AND(DC90,$F90+$G90&gt;=PrSettings!$M$8),(ABS(CZ90-$F90)+ABS(DA90-$G90)&lt;=1)*1,""))),"")</f>
        <v/>
      </c>
      <c r="DG90" s="349" t="str">
        <f t="shared" ref="DG90:DG105" si="1445">IF(OR(($C90&lt;&gt;"")*(CV90&lt;&gt;""),($E90&lt;&gt;"")*(CX90&lt;&gt;"")),($B90=CV90)*1+($D90=CX90)*1,"")</f>
        <v/>
      </c>
      <c r="DI90" s="238" t="str">
        <f>$B90</f>
        <v/>
      </c>
      <c r="DJ90" s="239" t="str">
        <f>$C90</f>
        <v/>
      </c>
      <c r="DK90" s="240" t="str">
        <f>$D90</f>
        <v/>
      </c>
      <c r="DL90" s="239" t="str">
        <f>$E90</f>
        <v/>
      </c>
      <c r="DM90" s="275"/>
      <c r="DN90" s="275"/>
      <c r="DO90" s="361">
        <f>COUNTIF(DI$107:DI$114,DI107)+COUNTIF(DK$107:DK$114,DI107)</f>
        <v>0</v>
      </c>
      <c r="DP90" s="240" t="str">
        <f t="shared" ref="DP90:DP105" si="1446">IF(($F90&lt;&gt;"")*($G90&lt;&gt;"")*(DM90&lt;&gt;"")*(DN90&lt;&gt;""),IF(DT90&lt;&gt;2,"0",($F90&gt;$G90)*(DM90&gt;DN90)+($F90=$G90)*(DM90=DN90)+($F90&lt;$G90)*(DM90&lt;DN90)),"")</f>
        <v/>
      </c>
      <c r="DQ90" s="240" t="str">
        <f>IF((DP90&lt;&gt;""),IF(OR($F90&lt;&gt;$G90,PrSettings!$M$4="●"),(($F90-$G90)=(DM90-DN90))*1,0),"")</f>
        <v/>
      </c>
      <c r="DR90" s="240" t="str">
        <f>IF((DQ90&lt;&gt;""),($F90=DM90)*($G90=DN90),"")</f>
        <v/>
      </c>
      <c r="DS90" s="240" t="str">
        <f>IF(DP90&lt;&gt;"",IF(ABS($F90-$G90)&gt;=PrSettings!$M$7,(ABS($F90-$G90-DM90+DN90)&lt;=1)*1,IF(AND(DP90,$F90=$G90,$F90&gt;=PrSettings!$M$6),(ABS(DM90-$F90)&lt;=1)*1,IF(AND(DP90,$F90+$G90&gt;=PrSettings!$M$8),(ABS(DM90-$F90)+ABS(DN90-$G90)&lt;=1)*1,""))),"")</f>
        <v/>
      </c>
      <c r="DT90" s="349" t="str">
        <f t="shared" ref="DT90:DT105" si="1447">IF(OR(($C90&lt;&gt;"")*(DI90&lt;&gt;""),($E90&lt;&gt;"")*(DK90&lt;&gt;"")),($B90=DI90)*1+($D90=DK90)*1,"")</f>
        <v/>
      </c>
      <c r="DV90" s="238" t="str">
        <f>$B90</f>
        <v/>
      </c>
      <c r="DW90" s="239" t="str">
        <f>$C90</f>
        <v/>
      </c>
      <c r="DX90" s="240" t="str">
        <f>$D90</f>
        <v/>
      </c>
      <c r="DY90" s="239" t="str">
        <f>$E90</f>
        <v/>
      </c>
      <c r="DZ90" s="275"/>
      <c r="EA90" s="275"/>
      <c r="EB90" s="361">
        <f>COUNTIF(DV$107:DV$114,DV107)+COUNTIF(DX$107:DX$114,DV107)</f>
        <v>0</v>
      </c>
      <c r="EC90" s="240" t="str">
        <f t="shared" ref="EC90:EC105" si="1448">IF(($F90&lt;&gt;"")*($G90&lt;&gt;"")*(DZ90&lt;&gt;"")*(EA90&lt;&gt;""),IF(EG90&lt;&gt;2,"0",($F90&gt;$G90)*(DZ90&gt;EA90)+($F90=$G90)*(DZ90=EA90)+($F90&lt;$G90)*(DZ90&lt;EA90)),"")</f>
        <v/>
      </c>
      <c r="ED90" s="240" t="str">
        <f>IF((EC90&lt;&gt;""),IF(OR($F90&lt;&gt;$G90,PrSettings!$M$4="●"),(($F90-$G90)=(DZ90-EA90))*1,0),"")</f>
        <v/>
      </c>
      <c r="EE90" s="240" t="str">
        <f>IF((ED90&lt;&gt;""),($F90=DZ90)*($G90=EA90),"")</f>
        <v/>
      </c>
      <c r="EF90" s="240" t="str">
        <f>IF(EC90&lt;&gt;"",IF(ABS($F90-$G90)&gt;=PrSettings!$M$7,(ABS($F90-$G90-DZ90+EA90)&lt;=1)*1,IF(AND(EC90,$F90=$G90,$F90&gt;=PrSettings!$M$6),(ABS(DZ90-$F90)&lt;=1)*1,IF(AND(EC90,$F90+$G90&gt;=PrSettings!$M$8),(ABS(DZ90-$F90)+ABS(EA90-$G90)&lt;=1)*1,""))),"")</f>
        <v/>
      </c>
      <c r="EG90" s="349" t="str">
        <f t="shared" ref="EG90:EG105" si="1449">IF(OR(($C90&lt;&gt;"")*(DV90&lt;&gt;""),($E90&lt;&gt;"")*(DX90&lt;&gt;"")),($B90=DV90)*1+($D90=DX90)*1,"")</f>
        <v/>
      </c>
      <c r="EI90" s="238" t="str">
        <f>$B90</f>
        <v/>
      </c>
      <c r="EJ90" s="239" t="str">
        <f>$C90</f>
        <v/>
      </c>
      <c r="EK90" s="240" t="str">
        <f>$D90</f>
        <v/>
      </c>
      <c r="EL90" s="239" t="str">
        <f>$E90</f>
        <v/>
      </c>
      <c r="EM90" s="275"/>
      <c r="EN90" s="275"/>
      <c r="EO90" s="361">
        <f>COUNTIF(EI$107:EI$114,EI107)+COUNTIF(EK$107:EK$114,EI107)</f>
        <v>0</v>
      </c>
      <c r="EP90" s="240" t="str">
        <f t="shared" ref="EP90:EP105" si="1450">IF(($F90&lt;&gt;"")*($G90&lt;&gt;"")*(EM90&lt;&gt;"")*(EN90&lt;&gt;""),IF(ET90&lt;&gt;2,"0",($F90&gt;$G90)*(EM90&gt;EN90)+($F90=$G90)*(EM90=EN90)+($F90&lt;$G90)*(EM90&lt;EN90)),"")</f>
        <v/>
      </c>
      <c r="EQ90" s="240" t="str">
        <f>IF((EP90&lt;&gt;""),IF(OR($F90&lt;&gt;$G90,PrSettings!$M$4="●"),(($F90-$G90)=(EM90-EN90))*1,0),"")</f>
        <v/>
      </c>
      <c r="ER90" s="240" t="str">
        <f>IF((EQ90&lt;&gt;""),($F90=EM90)*($G90=EN90),"")</f>
        <v/>
      </c>
      <c r="ES90" s="240" t="str">
        <f>IF(EP90&lt;&gt;"",IF(ABS($F90-$G90)&gt;=PrSettings!$M$7,(ABS($F90-$G90-EM90+EN90)&lt;=1)*1,IF(AND(EP90,$F90=$G90,$F90&gt;=PrSettings!$M$6),(ABS(EM90-$F90)&lt;=1)*1,IF(AND(EP90,$F90+$G90&gt;=PrSettings!$M$8),(ABS(EM90-$F90)+ABS(EN90-$G90)&lt;=1)*1,""))),"")</f>
        <v/>
      </c>
      <c r="ET90" s="349" t="str">
        <f t="shared" ref="ET90:ET105" si="1451">IF(OR(($C90&lt;&gt;"")*(EI90&lt;&gt;""),($E90&lt;&gt;"")*(EK90&lt;&gt;"")),($B90=EI90)*1+($D90=EK90)*1,"")</f>
        <v/>
      </c>
      <c r="EV90" s="238" t="str">
        <f>$B90</f>
        <v/>
      </c>
      <c r="EW90" s="239" t="str">
        <f>$C90</f>
        <v/>
      </c>
      <c r="EX90" s="240" t="str">
        <f>$D90</f>
        <v/>
      </c>
      <c r="EY90" s="239" t="str">
        <f>$E90</f>
        <v/>
      </c>
      <c r="EZ90" s="275"/>
      <c r="FA90" s="275"/>
      <c r="FB90" s="361">
        <f>COUNTIF(EV$107:EV$114,EV107)+COUNTIF(EX$107:EX$114,EV107)</f>
        <v>0</v>
      </c>
      <c r="FC90" s="240" t="str">
        <f t="shared" ref="FC90:FC105" si="1452">IF(($F90&lt;&gt;"")*($G90&lt;&gt;"")*(EZ90&lt;&gt;"")*(FA90&lt;&gt;""),IF(FG90&lt;&gt;2,"0",($F90&gt;$G90)*(EZ90&gt;FA90)+($F90=$G90)*(EZ90=FA90)+($F90&lt;$G90)*(EZ90&lt;FA90)),"")</f>
        <v/>
      </c>
      <c r="FD90" s="240" t="str">
        <f>IF((FC90&lt;&gt;""),IF(OR($F90&lt;&gt;$G90,PrSettings!$M$4="●"),(($F90-$G90)=(EZ90-FA90))*1,0),"")</f>
        <v/>
      </c>
      <c r="FE90" s="240" t="str">
        <f>IF((FD90&lt;&gt;""),($F90=EZ90)*($G90=FA90),"")</f>
        <v/>
      </c>
      <c r="FF90" s="240" t="str">
        <f>IF(FC90&lt;&gt;"",IF(ABS($F90-$G90)&gt;=PrSettings!$M$7,(ABS($F90-$G90-EZ90+FA90)&lt;=1)*1,IF(AND(FC90,$F90=$G90,$F90&gt;=PrSettings!$M$6),(ABS(EZ90-$F90)&lt;=1)*1,IF(AND(FC90,$F90+$G90&gt;=PrSettings!$M$8),(ABS(EZ90-$F90)+ABS(FA90-$G90)&lt;=1)*1,""))),"")</f>
        <v/>
      </c>
      <c r="FG90" s="349" t="str">
        <f t="shared" ref="FG90:FG105" si="1453">IF(OR(($C90&lt;&gt;"")*(EV90&lt;&gt;""),($E90&lt;&gt;"")*(EX90&lt;&gt;"")),($B90=EV90)*1+($D90=EX90)*1,"")</f>
        <v/>
      </c>
      <c r="FI90" s="238" t="str">
        <f>$B90</f>
        <v/>
      </c>
      <c r="FJ90" s="239" t="str">
        <f>$C90</f>
        <v/>
      </c>
      <c r="FK90" s="240" t="str">
        <f>$D90</f>
        <v/>
      </c>
      <c r="FL90" s="239" t="str">
        <f>$E90</f>
        <v/>
      </c>
      <c r="FM90" s="275"/>
      <c r="FN90" s="275"/>
      <c r="FO90" s="361">
        <f>COUNTIF(FI$107:FI$114,FI107)+COUNTIF(FK$107:FK$114,FI107)</f>
        <v>0</v>
      </c>
      <c r="FP90" s="240" t="str">
        <f t="shared" ref="FP90:FP105" si="1454">IF(($F90&lt;&gt;"")*($G90&lt;&gt;"")*(FM90&lt;&gt;"")*(FN90&lt;&gt;""),IF(FT90&lt;&gt;2,"0",($F90&gt;$G90)*(FM90&gt;FN90)+($F90=$G90)*(FM90=FN90)+($F90&lt;$G90)*(FM90&lt;FN90)),"")</f>
        <v/>
      </c>
      <c r="FQ90" s="240" t="str">
        <f>IF((FP90&lt;&gt;""),IF(OR($F90&lt;&gt;$G90,PrSettings!$M$4="●"),(($F90-$G90)=(FM90-FN90))*1,0),"")</f>
        <v/>
      </c>
      <c r="FR90" s="240" t="str">
        <f>IF((FQ90&lt;&gt;""),($F90=FM90)*($G90=FN90),"")</f>
        <v/>
      </c>
      <c r="FS90" s="240" t="str">
        <f>IF(FP90&lt;&gt;"",IF(ABS($F90-$G90)&gt;=PrSettings!$M$7,(ABS($F90-$G90-FM90+FN90)&lt;=1)*1,IF(AND(FP90,$F90=$G90,$F90&gt;=PrSettings!$M$6),(ABS(FM90-$F90)&lt;=1)*1,IF(AND(FP90,$F90+$G90&gt;=PrSettings!$M$8),(ABS(FM90-$F90)+ABS(FN90-$G90)&lt;=1)*1,""))),"")</f>
        <v/>
      </c>
      <c r="FT90" s="349" t="str">
        <f t="shared" ref="FT90:FT105" si="1455">IF(OR(($C90&lt;&gt;"")*(FI90&lt;&gt;""),($E90&lt;&gt;"")*(FK90&lt;&gt;"")),($B90=FI90)*1+($D90=FK90)*1,"")</f>
        <v/>
      </c>
      <c r="FV90" s="238" t="str">
        <f>$B90</f>
        <v/>
      </c>
      <c r="FW90" s="239" t="str">
        <f>$C90</f>
        <v/>
      </c>
      <c r="FX90" s="240" t="str">
        <f>$D90</f>
        <v/>
      </c>
      <c r="FY90" s="239" t="str">
        <f>$E90</f>
        <v/>
      </c>
      <c r="FZ90" s="275"/>
      <c r="GA90" s="275"/>
      <c r="GB90" s="361">
        <f>COUNTIF(FV$107:FV$114,FV107)+COUNTIF(FX$107:FX$114,FV107)</f>
        <v>0</v>
      </c>
      <c r="GC90" s="240" t="str">
        <f t="shared" ref="GC90:GC105" si="1456">IF(($F90&lt;&gt;"")*($G90&lt;&gt;"")*(FZ90&lt;&gt;"")*(GA90&lt;&gt;""),IF(GG90&lt;&gt;2,"0",($F90&gt;$G90)*(FZ90&gt;GA90)+($F90=$G90)*(FZ90=GA90)+($F90&lt;$G90)*(FZ90&lt;GA90)),"")</f>
        <v/>
      </c>
      <c r="GD90" s="240" t="str">
        <f>IF((GC90&lt;&gt;""),IF(OR($F90&lt;&gt;$G90,PrSettings!$M$4="●"),(($F90-$G90)=(FZ90-GA90))*1,0),"")</f>
        <v/>
      </c>
      <c r="GE90" s="240" t="str">
        <f>IF((GD90&lt;&gt;""),($F90=FZ90)*($G90=GA90),"")</f>
        <v/>
      </c>
      <c r="GF90" s="240" t="str">
        <f>IF(GC90&lt;&gt;"",IF(ABS($F90-$G90)&gt;=PrSettings!$M$7,(ABS($F90-$G90-FZ90+GA90)&lt;=1)*1,IF(AND(GC90,$F90=$G90,$F90&gt;=PrSettings!$M$6),(ABS(FZ90-$F90)&lt;=1)*1,IF(AND(GC90,$F90+$G90&gt;=PrSettings!$M$8),(ABS(FZ90-$F90)+ABS(GA90-$G90)&lt;=1)*1,""))),"")</f>
        <v/>
      </c>
      <c r="GG90" s="349" t="str">
        <f t="shared" ref="GG90:GG105" si="1457">IF(OR(($C90&lt;&gt;"")*(FV90&lt;&gt;""),($E90&lt;&gt;"")*(FX90&lt;&gt;"")),($B90=FV90)*1+($D90=FX90)*1,"")</f>
        <v/>
      </c>
      <c r="GI90" s="238" t="str">
        <f>$B90</f>
        <v/>
      </c>
      <c r="GJ90" s="239" t="str">
        <f>$C90</f>
        <v/>
      </c>
      <c r="GK90" s="240" t="str">
        <f>$D90</f>
        <v/>
      </c>
      <c r="GL90" s="239" t="str">
        <f>$E90</f>
        <v/>
      </c>
      <c r="GM90" s="275"/>
      <c r="GN90" s="275"/>
      <c r="GO90" s="361">
        <f>COUNTIF(GI$107:GI$114,GI107)+COUNTIF(GK$107:GK$114,GI107)</f>
        <v>0</v>
      </c>
      <c r="GP90" s="240" t="str">
        <f t="shared" ref="GP90:GP105" si="1458">IF(($F90&lt;&gt;"")*($G90&lt;&gt;"")*(GM90&lt;&gt;"")*(GN90&lt;&gt;""),IF(GT90&lt;&gt;2,"0",($F90&gt;$G90)*(GM90&gt;GN90)+($F90=$G90)*(GM90=GN90)+($F90&lt;$G90)*(GM90&lt;GN90)),"")</f>
        <v/>
      </c>
      <c r="GQ90" s="240" t="str">
        <f>IF((GP90&lt;&gt;""),IF(OR($F90&lt;&gt;$G90,PrSettings!$M$4="●"),(($F90-$G90)=(GM90-GN90))*1,0),"")</f>
        <v/>
      </c>
      <c r="GR90" s="240" t="str">
        <f>IF((GQ90&lt;&gt;""),($F90=GM90)*($G90=GN90),"")</f>
        <v/>
      </c>
      <c r="GS90" s="240" t="str">
        <f>IF(GP90&lt;&gt;"",IF(ABS($F90-$G90)&gt;=PrSettings!$M$7,(ABS($F90-$G90-GM90+GN90)&lt;=1)*1,IF(AND(GP90,$F90=$G90,$F90&gt;=PrSettings!$M$6),(ABS(GM90-$F90)&lt;=1)*1,IF(AND(GP90,$F90+$G90&gt;=PrSettings!$M$8),(ABS(GM90-$F90)+ABS(GN90-$G90)&lt;=1)*1,""))),"")</f>
        <v/>
      </c>
      <c r="GT90" s="349" t="str">
        <f t="shared" ref="GT90:GT105" si="1459">IF(OR(($C90&lt;&gt;"")*(GI90&lt;&gt;""),($E90&lt;&gt;"")*(GK90&lt;&gt;"")),($B90=GI90)*1+($D90=GK90)*1,"")</f>
        <v/>
      </c>
      <c r="GV90" s="238" t="str">
        <f>$B90</f>
        <v/>
      </c>
      <c r="GW90" s="239" t="str">
        <f>$C90</f>
        <v/>
      </c>
      <c r="GX90" s="240" t="str">
        <f>$D90</f>
        <v/>
      </c>
      <c r="GY90" s="239" t="str">
        <f>$E90</f>
        <v/>
      </c>
      <c r="GZ90" s="275"/>
      <c r="HA90" s="275"/>
      <c r="HB90" s="361">
        <f>COUNTIF(GV$107:GV$114,GV107)+COUNTIF(GX$107:GX$114,GV107)</f>
        <v>0</v>
      </c>
      <c r="HC90" s="240" t="str">
        <f t="shared" ref="HC90:HC105" si="1460">IF(($F90&lt;&gt;"")*($G90&lt;&gt;"")*(GZ90&lt;&gt;"")*(HA90&lt;&gt;""),IF(HG90&lt;&gt;2,"0",($F90&gt;$G90)*(GZ90&gt;HA90)+($F90=$G90)*(GZ90=HA90)+($F90&lt;$G90)*(GZ90&lt;HA90)),"")</f>
        <v/>
      </c>
      <c r="HD90" s="240" t="str">
        <f>IF((HC90&lt;&gt;""),IF(OR($F90&lt;&gt;$G90,PrSettings!$M$4="●"),(($F90-$G90)=(GZ90-HA90))*1,0),"")</f>
        <v/>
      </c>
      <c r="HE90" s="240" t="str">
        <f>IF((HD90&lt;&gt;""),($F90=GZ90)*($G90=HA90),"")</f>
        <v/>
      </c>
      <c r="HF90" s="240" t="str">
        <f>IF(HC90&lt;&gt;"",IF(ABS($F90-$G90)&gt;=PrSettings!$M$7,(ABS($F90-$G90-GZ90+HA90)&lt;=1)*1,IF(AND(HC90,$F90=$G90,$F90&gt;=PrSettings!$M$6),(ABS(GZ90-$F90)&lt;=1)*1,IF(AND(HC90,$F90+$G90&gt;=PrSettings!$M$8),(ABS(GZ90-$F90)+ABS(HA90-$G90)&lt;=1)*1,""))),"")</f>
        <v/>
      </c>
      <c r="HG90" s="349" t="str">
        <f t="shared" ref="HG90:HG105" si="1461">IF(OR(($C90&lt;&gt;"")*(GV90&lt;&gt;""),($E90&lt;&gt;"")*(GX90&lt;&gt;"")),($B90=GV90)*1+($D90=GX90)*1,"")</f>
        <v/>
      </c>
      <c r="HI90" s="238" t="str">
        <f>$B90</f>
        <v/>
      </c>
      <c r="HJ90" s="239" t="str">
        <f>$C90</f>
        <v/>
      </c>
      <c r="HK90" s="240" t="str">
        <f>$D90</f>
        <v/>
      </c>
      <c r="HL90" s="239" t="str">
        <f>$E90</f>
        <v/>
      </c>
      <c r="HM90" s="275"/>
      <c r="HN90" s="275"/>
      <c r="HO90" s="361">
        <f>COUNTIF(HI$107:HI$114,HI107)+COUNTIF(HK$107:HK$114,HI107)</f>
        <v>0</v>
      </c>
      <c r="HP90" s="240" t="str">
        <f t="shared" ref="HP90:HP105" si="1462">IF(($F90&lt;&gt;"")*($G90&lt;&gt;"")*(HM90&lt;&gt;"")*(HN90&lt;&gt;""),IF(HT90&lt;&gt;2,"0",($F90&gt;$G90)*(HM90&gt;HN90)+($F90=$G90)*(HM90=HN90)+($F90&lt;$G90)*(HM90&lt;HN90)),"")</f>
        <v/>
      </c>
      <c r="HQ90" s="240" t="str">
        <f>IF((HP90&lt;&gt;""),IF(OR($F90&lt;&gt;$G90,PrSettings!$M$4="●"),(($F90-$G90)=(HM90-HN90))*1,0),"")</f>
        <v/>
      </c>
      <c r="HR90" s="240" t="str">
        <f>IF((HQ90&lt;&gt;""),($F90=HM90)*($G90=HN90),"")</f>
        <v/>
      </c>
      <c r="HS90" s="240" t="str">
        <f>IF(HP90&lt;&gt;"",IF(ABS($F90-$G90)&gt;=PrSettings!$M$7,(ABS($F90-$G90-HM90+HN90)&lt;=1)*1,IF(AND(HP90,$F90=$G90,$F90&gt;=PrSettings!$M$6),(ABS(HM90-$F90)&lt;=1)*1,IF(AND(HP90,$F90+$G90&gt;=PrSettings!$M$8),(ABS(HM90-$F90)+ABS(HN90-$G90)&lt;=1)*1,""))),"")</f>
        <v/>
      </c>
      <c r="HT90" s="349" t="str">
        <f t="shared" ref="HT90:HT105" si="1463">IF(OR(($C90&lt;&gt;"")*(HI90&lt;&gt;""),($E90&lt;&gt;"")*(HK90&lt;&gt;"")),($B90=HI90)*1+($D90=HK90)*1,"")</f>
        <v/>
      </c>
      <c r="HV90" s="238" t="str">
        <f>$B90</f>
        <v/>
      </c>
      <c r="HW90" s="239" t="str">
        <f>$C90</f>
        <v/>
      </c>
      <c r="HX90" s="240" t="str">
        <f>$D90</f>
        <v/>
      </c>
      <c r="HY90" s="239" t="str">
        <f>$E90</f>
        <v/>
      </c>
      <c r="HZ90" s="275"/>
      <c r="IA90" s="275"/>
      <c r="IB90" s="361">
        <f>COUNTIF(HV$107:HV$114,HV107)+COUNTIF(HX$107:HX$114,HV107)</f>
        <v>0</v>
      </c>
      <c r="IC90" s="240" t="str">
        <f t="shared" ref="IC90:IC105" si="1464">IF(($F90&lt;&gt;"")*($G90&lt;&gt;"")*(HZ90&lt;&gt;"")*(IA90&lt;&gt;""),IF(IG90&lt;&gt;2,"0",($F90&gt;$G90)*(HZ90&gt;IA90)+($F90=$G90)*(HZ90=IA90)+($F90&lt;$G90)*(HZ90&lt;IA90)),"")</f>
        <v/>
      </c>
      <c r="ID90" s="240" t="str">
        <f>IF((IC90&lt;&gt;""),IF(OR($F90&lt;&gt;$G90,PrSettings!$M$4="●"),(($F90-$G90)=(HZ90-IA90))*1,0),"")</f>
        <v/>
      </c>
      <c r="IE90" s="240" t="str">
        <f>IF((ID90&lt;&gt;""),($F90=HZ90)*($G90=IA90),"")</f>
        <v/>
      </c>
      <c r="IF90" s="240" t="str">
        <f>IF(IC90&lt;&gt;"",IF(ABS($F90-$G90)&gt;=PrSettings!$M$7,(ABS($F90-$G90-HZ90+IA90)&lt;=1)*1,IF(AND(IC90,$F90=$G90,$F90&gt;=PrSettings!$M$6),(ABS(HZ90-$F90)&lt;=1)*1,IF(AND(IC90,$F90+$G90&gt;=PrSettings!$M$8),(ABS(HZ90-$F90)+ABS(IA90-$G90)&lt;=1)*1,""))),"")</f>
        <v/>
      </c>
      <c r="IG90" s="349" t="str">
        <f t="shared" ref="IG90:IG105" si="1465">IF(OR(($C90&lt;&gt;"")*(HV90&lt;&gt;""),($E90&lt;&gt;"")*(HX90&lt;&gt;"")),($B90=HV90)*1+($D90=HX90)*1,"")</f>
        <v/>
      </c>
      <c r="II90" s="238" t="str">
        <f>$B90</f>
        <v/>
      </c>
      <c r="IJ90" s="239" t="str">
        <f>$C90</f>
        <v/>
      </c>
      <c r="IK90" s="240" t="str">
        <f>$D90</f>
        <v/>
      </c>
      <c r="IL90" s="239" t="str">
        <f>$E90</f>
        <v/>
      </c>
      <c r="IM90" s="275"/>
      <c r="IN90" s="275"/>
      <c r="IO90" s="361">
        <f>COUNTIF(II$107:II$114,II107)+COUNTIF(IK$107:IK$114,II107)</f>
        <v>0</v>
      </c>
      <c r="IP90" s="240" t="str">
        <f t="shared" ref="IP90:IP105" si="1466">IF(($F90&lt;&gt;"")*($G90&lt;&gt;"")*(IM90&lt;&gt;"")*(IN90&lt;&gt;""),IF(IT90&lt;&gt;2,"0",($F90&gt;$G90)*(IM90&gt;IN90)+($F90=$G90)*(IM90=IN90)+($F90&lt;$G90)*(IM90&lt;IN90)),"")</f>
        <v/>
      </c>
      <c r="IQ90" s="240" t="str">
        <f>IF((IP90&lt;&gt;""),IF(OR($F90&lt;&gt;$G90,PrSettings!$M$4="●"),(($F90-$G90)=(IM90-IN90))*1,0),"")</f>
        <v/>
      </c>
      <c r="IR90" s="240" t="str">
        <f>IF((IQ90&lt;&gt;""),($F90=IM90)*($G90=IN90),"")</f>
        <v/>
      </c>
      <c r="IS90" s="240" t="str">
        <f>IF(IP90&lt;&gt;"",IF(ABS($F90-$G90)&gt;=PrSettings!$M$7,(ABS($F90-$G90-IM90+IN90)&lt;=1)*1,IF(AND(IP90,$F90=$G90,$F90&gt;=PrSettings!$M$6),(ABS(IM90-$F90)&lt;=1)*1,IF(AND(IP90,$F90+$G90&gt;=PrSettings!$M$8),(ABS(IM90-$F90)+ABS(IN90-$G90)&lt;=1)*1,""))),"")</f>
        <v/>
      </c>
      <c r="IT90" s="349" t="str">
        <f t="shared" ref="IT90:IT105" si="1467">IF(OR(($C90&lt;&gt;"")*(II90&lt;&gt;""),($E90&lt;&gt;"")*(IK90&lt;&gt;"")),($B90=II90)*1+($D90=IK90)*1,"")</f>
        <v/>
      </c>
      <c r="IV90" s="238" t="str">
        <f>$B90</f>
        <v/>
      </c>
      <c r="IW90" s="239" t="str">
        <f>$C90</f>
        <v/>
      </c>
      <c r="IX90" s="240" t="str">
        <f>$D90</f>
        <v/>
      </c>
      <c r="IY90" s="239" t="str">
        <f>$E90</f>
        <v/>
      </c>
      <c r="IZ90" s="275"/>
      <c r="JA90" s="275"/>
      <c r="JB90" s="361">
        <f>COUNTIF(IV$107:IV$114,IV107)+COUNTIF(IX$107:IX$114,IV107)</f>
        <v>0</v>
      </c>
      <c r="JC90" s="240" t="str">
        <f t="shared" ref="JC90:JC105" si="1468">IF(($F90&lt;&gt;"")*($G90&lt;&gt;"")*(IZ90&lt;&gt;"")*(JA90&lt;&gt;""),IF(JG90&lt;&gt;2,"0",($F90&gt;$G90)*(IZ90&gt;JA90)+($F90=$G90)*(IZ90=JA90)+($F90&lt;$G90)*(IZ90&lt;JA90)),"")</f>
        <v/>
      </c>
      <c r="JD90" s="240" t="str">
        <f>IF((JC90&lt;&gt;""),IF(OR($F90&lt;&gt;$G90,PrSettings!$M$4="●"),(($F90-$G90)=(IZ90-JA90))*1,0),"")</f>
        <v/>
      </c>
      <c r="JE90" s="240" t="str">
        <f>IF((JD90&lt;&gt;""),($F90=IZ90)*($G90=JA90),"")</f>
        <v/>
      </c>
      <c r="JF90" s="240" t="str">
        <f>IF(JC90&lt;&gt;"",IF(ABS($F90-$G90)&gt;=PrSettings!$M$7,(ABS($F90-$G90-IZ90+JA90)&lt;=1)*1,IF(AND(JC90,$F90=$G90,$F90&gt;=PrSettings!$M$6),(ABS(IZ90-$F90)&lt;=1)*1,IF(AND(JC90,$F90+$G90&gt;=PrSettings!$M$8),(ABS(IZ90-$F90)+ABS(JA90-$G90)&lt;=1)*1,""))),"")</f>
        <v/>
      </c>
      <c r="JG90" s="349" t="str">
        <f t="shared" ref="JG90:JG105" si="1469">IF(OR(($C90&lt;&gt;"")*(IV90&lt;&gt;""),($E90&lt;&gt;"")*(IX90&lt;&gt;"")),($B90=IV90)*1+($D90=IX90)*1,"")</f>
        <v/>
      </c>
      <c r="JI90" s="238" t="str">
        <f>$B90</f>
        <v/>
      </c>
      <c r="JJ90" s="239" t="str">
        <f>$C90</f>
        <v/>
      </c>
      <c r="JK90" s="240" t="str">
        <f>$D90</f>
        <v/>
      </c>
      <c r="JL90" s="239" t="str">
        <f>$E90</f>
        <v/>
      </c>
      <c r="JM90" s="275"/>
      <c r="JN90" s="275"/>
      <c r="JO90" s="361">
        <f>COUNTIF(JI$107:JI$114,JI107)+COUNTIF(JK$107:JK$114,JI107)</f>
        <v>0</v>
      </c>
      <c r="JP90" s="240" t="str">
        <f t="shared" ref="JP90:JP105" si="1470">IF(($F90&lt;&gt;"")*($G90&lt;&gt;"")*(JM90&lt;&gt;"")*(JN90&lt;&gt;""),IF(JT90&lt;&gt;2,"0",($F90&gt;$G90)*(JM90&gt;JN90)+($F90=$G90)*(JM90=JN90)+($F90&lt;$G90)*(JM90&lt;JN90)),"")</f>
        <v/>
      </c>
      <c r="JQ90" s="240" t="str">
        <f>IF((JP90&lt;&gt;""),IF(OR($F90&lt;&gt;$G90,PrSettings!$M$4="●"),(($F90-$G90)=(JM90-JN90))*1,0),"")</f>
        <v/>
      </c>
      <c r="JR90" s="240" t="str">
        <f>IF((JQ90&lt;&gt;""),($F90=JM90)*($G90=JN90),"")</f>
        <v/>
      </c>
      <c r="JS90" s="240" t="str">
        <f>IF(JP90&lt;&gt;"",IF(ABS($F90-$G90)&gt;=PrSettings!$M$7,(ABS($F90-$G90-JM90+JN90)&lt;=1)*1,IF(AND(JP90,$F90=$G90,$F90&gt;=PrSettings!$M$6),(ABS(JM90-$F90)&lt;=1)*1,IF(AND(JP90,$F90+$G90&gt;=PrSettings!$M$8),(ABS(JM90-$F90)+ABS(JN90-$G90)&lt;=1)*1,""))),"")</f>
        <v/>
      </c>
      <c r="JT90" s="349" t="str">
        <f t="shared" ref="JT90:JT105" si="1471">IF(OR(($C90&lt;&gt;"")*(JI90&lt;&gt;""),($E90&lt;&gt;"")*(JK90&lt;&gt;"")),($B90=JI90)*1+($D90=JK90)*1,"")</f>
        <v/>
      </c>
      <c r="JV90" s="238" t="str">
        <f>$B90</f>
        <v/>
      </c>
      <c r="JW90" s="239" t="str">
        <f>$C90</f>
        <v/>
      </c>
      <c r="JX90" s="240" t="str">
        <f>$D90</f>
        <v/>
      </c>
      <c r="JY90" s="239" t="str">
        <f>$E90</f>
        <v/>
      </c>
      <c r="JZ90" s="275"/>
      <c r="KA90" s="275"/>
      <c r="KB90" s="361">
        <f>COUNTIF(JV$107:JV$114,JV107)+COUNTIF(JX$107:JX$114,JV107)</f>
        <v>0</v>
      </c>
      <c r="KC90" s="240" t="str">
        <f t="shared" ref="KC90:KC105" si="1472">IF(($F90&lt;&gt;"")*($G90&lt;&gt;"")*(JZ90&lt;&gt;"")*(KA90&lt;&gt;""),IF(KG90&lt;&gt;2,"0",($F90&gt;$G90)*(JZ90&gt;KA90)+($F90=$G90)*(JZ90=KA90)+($F90&lt;$G90)*(JZ90&lt;KA90)),"")</f>
        <v/>
      </c>
      <c r="KD90" s="240" t="str">
        <f>IF((KC90&lt;&gt;""),IF(OR($F90&lt;&gt;$G90,PrSettings!$M$4="●"),(($F90-$G90)=(JZ90-KA90))*1,0),"")</f>
        <v/>
      </c>
      <c r="KE90" s="240" t="str">
        <f>IF((KD90&lt;&gt;""),($F90=JZ90)*($G90=KA90),"")</f>
        <v/>
      </c>
      <c r="KF90" s="240" t="str">
        <f>IF(KC90&lt;&gt;"",IF(ABS($F90-$G90)&gt;=PrSettings!$M$7,(ABS($F90-$G90-JZ90+KA90)&lt;=1)*1,IF(AND(KC90,$F90=$G90,$F90&gt;=PrSettings!$M$6),(ABS(JZ90-$F90)&lt;=1)*1,IF(AND(KC90,$F90+$G90&gt;=PrSettings!$M$8),(ABS(JZ90-$F90)+ABS(KA90-$G90)&lt;=1)*1,""))),"")</f>
        <v/>
      </c>
      <c r="KG90" s="349" t="str">
        <f t="shared" ref="KG90:KG105" si="1473">IF(OR(($C90&lt;&gt;"")*(JV90&lt;&gt;""),($E90&lt;&gt;"")*(JX90&lt;&gt;"")),($B90=JV90)*1+($D90=JX90)*1,"")</f>
        <v/>
      </c>
      <c r="KI90" s="238" t="str">
        <f>$B90</f>
        <v/>
      </c>
      <c r="KJ90" s="239" t="str">
        <f>$C90</f>
        <v/>
      </c>
      <c r="KK90" s="240" t="str">
        <f>$D90</f>
        <v/>
      </c>
      <c r="KL90" s="239" t="str">
        <f>$E90</f>
        <v/>
      </c>
      <c r="KM90" s="275"/>
      <c r="KN90" s="275"/>
      <c r="KO90" s="361">
        <f>COUNTIF(KI$107:KI$114,KI107)+COUNTIF(KK$107:KK$114,KI107)</f>
        <v>0</v>
      </c>
      <c r="KP90" s="240" t="str">
        <f t="shared" ref="KP90:KP105" si="1474">IF(($F90&lt;&gt;"")*($G90&lt;&gt;"")*(KM90&lt;&gt;"")*(KN90&lt;&gt;""),IF(KT90&lt;&gt;2,"0",($F90&gt;$G90)*(KM90&gt;KN90)+($F90=$G90)*(KM90=KN90)+($F90&lt;$G90)*(KM90&lt;KN90)),"")</f>
        <v/>
      </c>
      <c r="KQ90" s="240" t="str">
        <f>IF((KP90&lt;&gt;""),IF(OR($F90&lt;&gt;$G90,PrSettings!$M$4="●"),(($F90-$G90)=(KM90-KN90))*1,0),"")</f>
        <v/>
      </c>
      <c r="KR90" s="240" t="str">
        <f>IF((KQ90&lt;&gt;""),($F90=KM90)*($G90=KN90),"")</f>
        <v/>
      </c>
      <c r="KS90" s="240" t="str">
        <f>IF(KP90&lt;&gt;"",IF(ABS($F90-$G90)&gt;=PrSettings!$M$7,(ABS($F90-$G90-KM90+KN90)&lt;=1)*1,IF(AND(KP90,$F90=$G90,$F90&gt;=PrSettings!$M$6),(ABS(KM90-$F90)&lt;=1)*1,IF(AND(KP90,$F90+$G90&gt;=PrSettings!$M$8),(ABS(KM90-$F90)+ABS(KN90-$G90)&lt;=1)*1,""))),"")</f>
        <v/>
      </c>
      <c r="KT90" s="349" t="str">
        <f t="shared" ref="KT90:KT105" si="1475">IF(OR(($C90&lt;&gt;"")*(KI90&lt;&gt;""),($E90&lt;&gt;"")*(KK90&lt;&gt;"")),($B90=KI90)*1+($D90=KK90)*1,"")</f>
        <v/>
      </c>
      <c r="KV90" s="238" t="str">
        <f>$B90</f>
        <v/>
      </c>
      <c r="KW90" s="239" t="str">
        <f>$C90</f>
        <v/>
      </c>
      <c r="KX90" s="240" t="str">
        <f>$D90</f>
        <v/>
      </c>
      <c r="KY90" s="239" t="str">
        <f>$E90</f>
        <v/>
      </c>
      <c r="KZ90" s="275"/>
      <c r="LA90" s="275"/>
      <c r="LB90" s="361">
        <f>COUNTIF(KV$107:KV$114,KV107)+COUNTIF(KX$107:KX$114,KV107)</f>
        <v>0</v>
      </c>
      <c r="LC90" s="240" t="str">
        <f t="shared" ref="LC90:LC105" si="1476">IF(($F90&lt;&gt;"")*($G90&lt;&gt;"")*(KZ90&lt;&gt;"")*(LA90&lt;&gt;""),IF(LG90&lt;&gt;2,"0",($F90&gt;$G90)*(KZ90&gt;LA90)+($F90=$G90)*(KZ90=LA90)+($F90&lt;$G90)*(KZ90&lt;LA90)),"")</f>
        <v/>
      </c>
      <c r="LD90" s="240" t="str">
        <f>IF((LC90&lt;&gt;""),IF(OR($F90&lt;&gt;$G90,PrSettings!$M$4="●"),(($F90-$G90)=(KZ90-LA90))*1,0),"")</f>
        <v/>
      </c>
      <c r="LE90" s="240" t="str">
        <f>IF((LD90&lt;&gt;""),($F90=KZ90)*($G90=LA90),"")</f>
        <v/>
      </c>
      <c r="LF90" s="240" t="str">
        <f>IF(LC90&lt;&gt;"",IF(ABS($F90-$G90)&gt;=PrSettings!$M$7,(ABS($F90-$G90-KZ90+LA90)&lt;=1)*1,IF(AND(LC90,$F90=$G90,$F90&gt;=PrSettings!$M$6),(ABS(KZ90-$F90)&lt;=1)*1,IF(AND(LC90,$F90+$G90&gt;=PrSettings!$M$8),(ABS(KZ90-$F90)+ABS(LA90-$G90)&lt;=1)*1,""))),"")</f>
        <v/>
      </c>
      <c r="LG90" s="349" t="str">
        <f t="shared" ref="LG90:LG105" si="1477">IF(OR(($C90&lt;&gt;"")*(KV90&lt;&gt;""),($E90&lt;&gt;"")*(KX90&lt;&gt;"")),($B90=KV90)*1+($D90=KX90)*1,"")</f>
        <v/>
      </c>
      <c r="LI90" s="238" t="str">
        <f>$B90</f>
        <v/>
      </c>
      <c r="LJ90" s="239" t="str">
        <f>$C90</f>
        <v/>
      </c>
      <c r="LK90" s="240" t="str">
        <f>$D90</f>
        <v/>
      </c>
      <c r="LL90" s="239" t="str">
        <f>$E90</f>
        <v/>
      </c>
      <c r="LM90" s="275"/>
      <c r="LN90" s="275"/>
      <c r="LO90" s="361">
        <f>COUNTIF(LI$107:LI$114,LI107)+COUNTIF(LK$107:LK$114,LI107)</f>
        <v>0</v>
      </c>
      <c r="LP90" s="240" t="str">
        <f t="shared" ref="LP90:LP105" si="1478">IF(($F90&lt;&gt;"")*($G90&lt;&gt;"")*(LM90&lt;&gt;"")*(LN90&lt;&gt;""),IF(LT90&lt;&gt;2,"0",($F90&gt;$G90)*(LM90&gt;LN90)+($F90=$G90)*(LM90=LN90)+($F90&lt;$G90)*(LM90&lt;LN90)),"")</f>
        <v/>
      </c>
      <c r="LQ90" s="240" t="str">
        <f>IF((LP90&lt;&gt;""),IF(OR($F90&lt;&gt;$G90,PrSettings!$M$4="●"),(($F90-$G90)=(LM90-LN90))*1,0),"")</f>
        <v/>
      </c>
      <c r="LR90" s="240" t="str">
        <f>IF((LQ90&lt;&gt;""),($F90=LM90)*($G90=LN90),"")</f>
        <v/>
      </c>
      <c r="LS90" s="240" t="str">
        <f>IF(LP90&lt;&gt;"",IF(ABS($F90-$G90)&gt;=PrSettings!$M$7,(ABS($F90-$G90-LM90+LN90)&lt;=1)*1,IF(AND(LP90,$F90=$G90,$F90&gt;=PrSettings!$M$6),(ABS(LM90-$F90)&lt;=1)*1,IF(AND(LP90,$F90+$G90&gt;=PrSettings!$M$8),(ABS(LM90-$F90)+ABS(LN90-$G90)&lt;=1)*1,""))),"")</f>
        <v/>
      </c>
      <c r="LT90" s="349" t="str">
        <f t="shared" ref="LT90:LT105" si="1479">IF(OR(($C90&lt;&gt;"")*(LI90&lt;&gt;""),($E90&lt;&gt;"")*(LK90&lt;&gt;"")),($B90=LI90)*1+($D90=LK90)*1,"")</f>
        <v/>
      </c>
      <c r="LV90" s="238" t="str">
        <f>$B90</f>
        <v/>
      </c>
      <c r="LW90" s="239" t="str">
        <f>$C90</f>
        <v/>
      </c>
      <c r="LX90" s="240" t="str">
        <f>$D90</f>
        <v/>
      </c>
      <c r="LY90" s="239" t="str">
        <f>$E90</f>
        <v/>
      </c>
      <c r="LZ90" s="275"/>
      <c r="MA90" s="275"/>
      <c r="MB90" s="361">
        <f>COUNTIF(LV$107:LV$114,LV107)+COUNTIF(LX$107:LX$114,LV107)</f>
        <v>0</v>
      </c>
      <c r="MC90" s="240" t="str">
        <f t="shared" ref="MC90:MC105" si="1480">IF(($F90&lt;&gt;"")*($G90&lt;&gt;"")*(LZ90&lt;&gt;"")*(MA90&lt;&gt;""),IF(MG90&lt;&gt;2,"0",($F90&gt;$G90)*(LZ90&gt;MA90)+($F90=$G90)*(LZ90=MA90)+($F90&lt;$G90)*(LZ90&lt;MA90)),"")</f>
        <v/>
      </c>
      <c r="MD90" s="240" t="str">
        <f>IF((MC90&lt;&gt;""),IF(OR($F90&lt;&gt;$G90,PrSettings!$M$4="●"),(($F90-$G90)=(LZ90-MA90))*1,0),"")</f>
        <v/>
      </c>
      <c r="ME90" s="240" t="str">
        <f>IF((MD90&lt;&gt;""),($F90=LZ90)*($G90=MA90),"")</f>
        <v/>
      </c>
      <c r="MF90" s="240" t="str">
        <f>IF(MC90&lt;&gt;"",IF(ABS($F90-$G90)&gt;=PrSettings!$M$7,(ABS($F90-$G90-LZ90+MA90)&lt;=1)*1,IF(AND(MC90,$F90=$G90,$F90&gt;=PrSettings!$M$6),(ABS(LZ90-$F90)&lt;=1)*1,IF(AND(MC90,$F90+$G90&gt;=PrSettings!$M$8),(ABS(LZ90-$F90)+ABS(MA90-$G90)&lt;=1)*1,""))),"")</f>
        <v/>
      </c>
      <c r="MG90" s="349" t="str">
        <f t="shared" ref="MG90:MG105" si="1481">IF(OR(($C90&lt;&gt;"")*(LV90&lt;&gt;""),($E90&lt;&gt;"")*(LX90&lt;&gt;"")),($B90=LV90)*1+($D90=LX90)*1,"")</f>
        <v/>
      </c>
    </row>
    <row r="91" spans="1:345" x14ac:dyDescent="0.25">
      <c r="B91" s="238" t="str">
        <f>IF(C91="","",INDEX(Groups!$C$7:$C$65,MATCH(C91,Groups!$D$7:$D$65,0)))</f>
        <v/>
      </c>
      <c r="C91" s="239" t="str">
        <f>'World Cup'!$E$50</f>
        <v/>
      </c>
      <c r="D91" s="240" t="str">
        <f>IF(E91="","",INDEX(Groups!$C$7:$C$65,MATCH(E91,Groups!$D$7:$D$65,0)))</f>
        <v/>
      </c>
      <c r="E91" s="239" t="str">
        <f>'World Cup'!$F$50</f>
        <v/>
      </c>
      <c r="F91" s="241" t="str">
        <f>IF(AND('World Cup'!$E$51&lt;&gt;"",'World Cup'!$F$51&lt;&gt;""),'World Cup'!$E$51,"")</f>
        <v/>
      </c>
      <c r="G91" s="242" t="str">
        <f>IF(AND('World Cup'!$E$51&lt;&gt;"",'World Cup'!$F$51&lt;&gt;""),'World Cup'!$F$51,"")</f>
        <v/>
      </c>
      <c r="I91" s="238" t="str">
        <f t="shared" ref="I91:I105" si="1482">$B91</f>
        <v/>
      </c>
      <c r="J91" s="239" t="str">
        <f t="shared" ref="J91:J105" si="1483">$C91</f>
        <v/>
      </c>
      <c r="K91" s="240" t="str">
        <f t="shared" ref="K91:K105" si="1484">$D91</f>
        <v/>
      </c>
      <c r="L91" s="239" t="str">
        <f t="shared" ref="L91:L105" si="1485">$E91</f>
        <v/>
      </c>
      <c r="M91" s="275"/>
      <c r="N91" s="275"/>
      <c r="O91" s="360">
        <f>COUNTIF(I$107:I$114,K107)+COUNTIF(K$107:K$114,K107)</f>
        <v>0</v>
      </c>
      <c r="P91" s="240" t="str">
        <f t="shared" si="1430"/>
        <v/>
      </c>
      <c r="Q91" s="240" t="str">
        <f>IF((P91&lt;&gt;""),IF(OR($F91&lt;&gt;$G91,PrSettings!$M$4="●"),(($F91-$G91)=(M91-N91))*1,0),"")</f>
        <v/>
      </c>
      <c r="R91" s="240" t="str">
        <f t="shared" ref="R91:R105" si="1486">IF((Q91&lt;&gt;""),($F91=M91)*($G91=N91),"")</f>
        <v/>
      </c>
      <c r="S91" s="240" t="str">
        <f>IF(P91&lt;&gt;"",IF(ABS($F91-$G91)&gt;=PrSettings!$M$7,(ABS($F91-$G91-M91+N91)&lt;=1)*1,IF(AND(P91,$F91=$G91,$F91&gt;=PrSettings!$M$6),(ABS(M91-$F91)&lt;=1)*1,IF(AND(P91,$F91+$G91&gt;=PrSettings!$M$8),(ABS(M91-$F91)+ABS(N91-$G91)&lt;=1)*1,""))),"")</f>
        <v/>
      </c>
      <c r="T91" s="349" t="str">
        <f t="shared" si="1431"/>
        <v/>
      </c>
      <c r="V91" s="238" t="str">
        <f t="shared" ref="V91:V105" si="1487">$B91</f>
        <v/>
      </c>
      <c r="W91" s="239" t="str">
        <f t="shared" ref="W91:W105" si="1488">$C91</f>
        <v/>
      </c>
      <c r="X91" s="240" t="str">
        <f t="shared" ref="X91:X105" si="1489">$D91</f>
        <v/>
      </c>
      <c r="Y91" s="239" t="str">
        <f t="shared" ref="Y91:Y105" si="1490">$E91</f>
        <v/>
      </c>
      <c r="Z91" s="275"/>
      <c r="AA91" s="275"/>
      <c r="AB91" s="360">
        <f>COUNTIF(V$107:V$114,X107)+COUNTIF(X$107:X$114,X107)</f>
        <v>0</v>
      </c>
      <c r="AC91" s="240" t="str">
        <f t="shared" si="1432"/>
        <v/>
      </c>
      <c r="AD91" s="240" t="str">
        <f>IF((AC91&lt;&gt;""),IF(OR($F91&lt;&gt;$G91,PrSettings!$M$4="●"),(($F91-$G91)=(Z91-AA91))*1,0),"")</f>
        <v/>
      </c>
      <c r="AE91" s="240" t="str">
        <f t="shared" ref="AE91:AE105" si="1491">IF((AD91&lt;&gt;""),($F91=Z91)*($G91=AA91),"")</f>
        <v/>
      </c>
      <c r="AF91" s="240" t="str">
        <f>IF(AC91&lt;&gt;"",IF(ABS($F91-$G91)&gt;=PrSettings!$M$7,(ABS($F91-$G91-Z91+AA91)&lt;=1)*1,IF(AND(AC91,$F91=$G91,$F91&gt;=PrSettings!$M$6),(ABS(Z91-$F91)&lt;=1)*1,IF(AND(AC91,$F91+$G91&gt;=PrSettings!$M$8),(ABS(Z91-$F91)+ABS(AA91-$G91)&lt;=1)*1,""))),"")</f>
        <v/>
      </c>
      <c r="AG91" s="349" t="str">
        <f t="shared" si="1433"/>
        <v/>
      </c>
      <c r="AI91" s="238" t="str">
        <f t="shared" ref="AI91:AI105" si="1492">$B91</f>
        <v/>
      </c>
      <c r="AJ91" s="239" t="str">
        <f t="shared" ref="AJ91:AJ105" si="1493">$C91</f>
        <v/>
      </c>
      <c r="AK91" s="240" t="str">
        <f t="shared" ref="AK91:AK105" si="1494">$D91</f>
        <v/>
      </c>
      <c r="AL91" s="239" t="str">
        <f t="shared" ref="AL91:AL105" si="1495">$E91</f>
        <v/>
      </c>
      <c r="AM91" s="275"/>
      <c r="AN91" s="275"/>
      <c r="AO91" s="360">
        <f>COUNTIF(AI$107:AI$114,AK107)+COUNTIF(AK$107:AK$114,AK107)</f>
        <v>0</v>
      </c>
      <c r="AP91" s="240" t="str">
        <f t="shared" si="1434"/>
        <v/>
      </c>
      <c r="AQ91" s="240" t="str">
        <f>IF((AP91&lt;&gt;""),IF(OR($F91&lt;&gt;$G91,PrSettings!$M$4="●"),(($F91-$G91)=(AM91-AN91))*1,0),"")</f>
        <v/>
      </c>
      <c r="AR91" s="240" t="str">
        <f t="shared" ref="AR91:AR105" si="1496">IF((AQ91&lt;&gt;""),($F91=AM91)*($G91=AN91),"")</f>
        <v/>
      </c>
      <c r="AS91" s="240" t="str">
        <f>IF(AP91&lt;&gt;"",IF(ABS($F91-$G91)&gt;=PrSettings!$M$7,(ABS($F91-$G91-AM91+AN91)&lt;=1)*1,IF(AND(AP91,$F91=$G91,$F91&gt;=PrSettings!$M$6),(ABS(AM91-$F91)&lt;=1)*1,IF(AND(AP91,$F91+$G91&gt;=PrSettings!$M$8),(ABS(AM91-$F91)+ABS(AN91-$G91)&lt;=1)*1,""))),"")</f>
        <v/>
      </c>
      <c r="AT91" s="349" t="str">
        <f t="shared" si="1435"/>
        <v/>
      </c>
      <c r="AV91" s="238" t="str">
        <f t="shared" ref="AV91:AV105" si="1497">$B91</f>
        <v/>
      </c>
      <c r="AW91" s="239" t="str">
        <f t="shared" ref="AW91:AW105" si="1498">$C91</f>
        <v/>
      </c>
      <c r="AX91" s="240" t="str">
        <f t="shared" ref="AX91:AX105" si="1499">$D91</f>
        <v/>
      </c>
      <c r="AY91" s="239" t="str">
        <f t="shared" ref="AY91:AY105" si="1500">$E91</f>
        <v/>
      </c>
      <c r="AZ91" s="275"/>
      <c r="BA91" s="275"/>
      <c r="BB91" s="360">
        <f>COUNTIF(AV$107:AV$114,AX107)+COUNTIF(AX$107:AX$114,AX107)</f>
        <v>0</v>
      </c>
      <c r="BC91" s="240" t="str">
        <f t="shared" si="1436"/>
        <v/>
      </c>
      <c r="BD91" s="240" t="str">
        <f>IF((BC91&lt;&gt;""),IF(OR($F91&lt;&gt;$G91,PrSettings!$M$4="●"),(($F91-$G91)=(AZ91-BA91))*1,0),"")</f>
        <v/>
      </c>
      <c r="BE91" s="240" t="str">
        <f t="shared" ref="BE91:BE105" si="1501">IF((BD91&lt;&gt;""),($F91=AZ91)*($G91=BA91),"")</f>
        <v/>
      </c>
      <c r="BF91" s="240" t="str">
        <f>IF(BC91&lt;&gt;"",IF(ABS($F91-$G91)&gt;=PrSettings!$M$7,(ABS($F91-$G91-AZ91+BA91)&lt;=1)*1,IF(AND(BC91,$F91=$G91,$F91&gt;=PrSettings!$M$6),(ABS(AZ91-$F91)&lt;=1)*1,IF(AND(BC91,$F91+$G91&gt;=PrSettings!$M$8),(ABS(AZ91-$F91)+ABS(BA91-$G91)&lt;=1)*1,""))),"")</f>
        <v/>
      </c>
      <c r="BG91" s="349" t="str">
        <f t="shared" si="1437"/>
        <v/>
      </c>
      <c r="BI91" s="238" t="str">
        <f t="shared" ref="BI91:BI105" si="1502">$B91</f>
        <v/>
      </c>
      <c r="BJ91" s="239" t="str">
        <f t="shared" ref="BJ91:BJ105" si="1503">$C91</f>
        <v/>
      </c>
      <c r="BK91" s="240" t="str">
        <f t="shared" ref="BK91:BK105" si="1504">$D91</f>
        <v/>
      </c>
      <c r="BL91" s="239" t="str">
        <f t="shared" ref="BL91:BL105" si="1505">$E91</f>
        <v/>
      </c>
      <c r="BM91" s="275"/>
      <c r="BN91" s="275"/>
      <c r="BO91" s="360">
        <f>COUNTIF(BI$107:BI$114,BK107)+COUNTIF(BK$107:BK$114,BK107)</f>
        <v>0</v>
      </c>
      <c r="BP91" s="240" t="str">
        <f t="shared" si="1438"/>
        <v/>
      </c>
      <c r="BQ91" s="240" t="str">
        <f>IF((BP91&lt;&gt;""),IF(OR($F91&lt;&gt;$G91,PrSettings!$M$4="●"),(($F91-$G91)=(BM91-BN91))*1,0),"")</f>
        <v/>
      </c>
      <c r="BR91" s="240" t="str">
        <f t="shared" ref="BR91:BR105" si="1506">IF((BQ91&lt;&gt;""),($F91=BM91)*($G91=BN91),"")</f>
        <v/>
      </c>
      <c r="BS91" s="240" t="str">
        <f>IF(BP91&lt;&gt;"",IF(ABS($F91-$G91)&gt;=PrSettings!$M$7,(ABS($F91-$G91-BM91+BN91)&lt;=1)*1,IF(AND(BP91,$F91=$G91,$F91&gt;=PrSettings!$M$6),(ABS(BM91-$F91)&lt;=1)*1,IF(AND(BP91,$F91+$G91&gt;=PrSettings!$M$8),(ABS(BM91-$F91)+ABS(BN91-$G91)&lt;=1)*1,""))),"")</f>
        <v/>
      </c>
      <c r="BT91" s="349" t="str">
        <f t="shared" si="1439"/>
        <v/>
      </c>
      <c r="BV91" s="238" t="str">
        <f t="shared" ref="BV91:BV105" si="1507">$B91</f>
        <v/>
      </c>
      <c r="BW91" s="239" t="str">
        <f t="shared" ref="BW91:BW105" si="1508">$C91</f>
        <v/>
      </c>
      <c r="BX91" s="240" t="str">
        <f t="shared" ref="BX91:BX105" si="1509">$D91</f>
        <v/>
      </c>
      <c r="BY91" s="239" t="str">
        <f t="shared" ref="BY91:BY105" si="1510">$E91</f>
        <v/>
      </c>
      <c r="BZ91" s="275"/>
      <c r="CA91" s="275"/>
      <c r="CB91" s="360">
        <f>COUNTIF(BV$107:BV$114,BX107)+COUNTIF(BX$107:BX$114,BX107)</f>
        <v>0</v>
      </c>
      <c r="CC91" s="240" t="str">
        <f t="shared" si="1440"/>
        <v/>
      </c>
      <c r="CD91" s="240" t="str">
        <f>IF((CC91&lt;&gt;""),IF(OR($F91&lt;&gt;$G91,PrSettings!$M$4="●"),(($F91-$G91)=(BZ91-CA91))*1,0),"")</f>
        <v/>
      </c>
      <c r="CE91" s="240" t="str">
        <f t="shared" ref="CE91:CE105" si="1511">IF((CD91&lt;&gt;""),($F91=BZ91)*($G91=CA91),"")</f>
        <v/>
      </c>
      <c r="CF91" s="240" t="str">
        <f>IF(CC91&lt;&gt;"",IF(ABS($F91-$G91)&gt;=PrSettings!$M$7,(ABS($F91-$G91-BZ91+CA91)&lt;=1)*1,IF(AND(CC91,$F91=$G91,$F91&gt;=PrSettings!$M$6),(ABS(BZ91-$F91)&lt;=1)*1,IF(AND(CC91,$F91+$G91&gt;=PrSettings!$M$8),(ABS(BZ91-$F91)+ABS(CA91-$G91)&lt;=1)*1,""))),"")</f>
        <v/>
      </c>
      <c r="CG91" s="349" t="str">
        <f t="shared" si="1441"/>
        <v/>
      </c>
      <c r="CI91" s="238" t="str">
        <f t="shared" ref="CI91:CI105" si="1512">$B91</f>
        <v/>
      </c>
      <c r="CJ91" s="239" t="str">
        <f t="shared" ref="CJ91:CJ105" si="1513">$C91</f>
        <v/>
      </c>
      <c r="CK91" s="240" t="str">
        <f t="shared" ref="CK91:CK105" si="1514">$D91</f>
        <v/>
      </c>
      <c r="CL91" s="239" t="str">
        <f t="shared" ref="CL91:CL105" si="1515">$E91</f>
        <v/>
      </c>
      <c r="CM91" s="275"/>
      <c r="CN91" s="275"/>
      <c r="CO91" s="360">
        <f>COUNTIF(CI$107:CI$114,CK107)+COUNTIF(CK$107:CK$114,CK107)</f>
        <v>0</v>
      </c>
      <c r="CP91" s="240" t="str">
        <f t="shared" si="1442"/>
        <v/>
      </c>
      <c r="CQ91" s="240" t="str">
        <f>IF((CP91&lt;&gt;""),IF(OR($F91&lt;&gt;$G91,PrSettings!$M$4="●"),(($F91-$G91)=(CM91-CN91))*1,0),"")</f>
        <v/>
      </c>
      <c r="CR91" s="240" t="str">
        <f t="shared" ref="CR91:CR105" si="1516">IF((CQ91&lt;&gt;""),($F91=CM91)*($G91=CN91),"")</f>
        <v/>
      </c>
      <c r="CS91" s="240" t="str">
        <f>IF(CP91&lt;&gt;"",IF(ABS($F91-$G91)&gt;=PrSettings!$M$7,(ABS($F91-$G91-CM91+CN91)&lt;=1)*1,IF(AND(CP91,$F91=$G91,$F91&gt;=PrSettings!$M$6),(ABS(CM91-$F91)&lt;=1)*1,IF(AND(CP91,$F91+$G91&gt;=PrSettings!$M$8),(ABS(CM91-$F91)+ABS(CN91-$G91)&lt;=1)*1,""))),"")</f>
        <v/>
      </c>
      <c r="CT91" s="349" t="str">
        <f t="shared" si="1443"/>
        <v/>
      </c>
      <c r="CV91" s="238" t="str">
        <f t="shared" ref="CV91:CV105" si="1517">$B91</f>
        <v/>
      </c>
      <c r="CW91" s="239" t="str">
        <f t="shared" ref="CW91:CW105" si="1518">$C91</f>
        <v/>
      </c>
      <c r="CX91" s="240" t="str">
        <f t="shared" ref="CX91:CX105" si="1519">$D91</f>
        <v/>
      </c>
      <c r="CY91" s="239" t="str">
        <f t="shared" ref="CY91:CY105" si="1520">$E91</f>
        <v/>
      </c>
      <c r="CZ91" s="275"/>
      <c r="DA91" s="275"/>
      <c r="DB91" s="360">
        <f>COUNTIF(CV$107:CV$114,CX107)+COUNTIF(CX$107:CX$114,CX107)</f>
        <v>0</v>
      </c>
      <c r="DC91" s="240" t="str">
        <f t="shared" si="1444"/>
        <v/>
      </c>
      <c r="DD91" s="240" t="str">
        <f>IF((DC91&lt;&gt;""),IF(OR($F91&lt;&gt;$G91,PrSettings!$M$4="●"),(($F91-$G91)=(CZ91-DA91))*1,0),"")</f>
        <v/>
      </c>
      <c r="DE91" s="240" t="str">
        <f t="shared" ref="DE91:DE105" si="1521">IF((DD91&lt;&gt;""),($F91=CZ91)*($G91=DA91),"")</f>
        <v/>
      </c>
      <c r="DF91" s="240" t="str">
        <f>IF(DC91&lt;&gt;"",IF(ABS($F91-$G91)&gt;=PrSettings!$M$7,(ABS($F91-$G91-CZ91+DA91)&lt;=1)*1,IF(AND(DC91,$F91=$G91,$F91&gt;=PrSettings!$M$6),(ABS(CZ91-$F91)&lt;=1)*1,IF(AND(DC91,$F91+$G91&gt;=PrSettings!$M$8),(ABS(CZ91-$F91)+ABS(DA91-$G91)&lt;=1)*1,""))),"")</f>
        <v/>
      </c>
      <c r="DG91" s="349" t="str">
        <f t="shared" si="1445"/>
        <v/>
      </c>
      <c r="DI91" s="238" t="str">
        <f t="shared" ref="DI91:DI105" si="1522">$B91</f>
        <v/>
      </c>
      <c r="DJ91" s="239" t="str">
        <f t="shared" ref="DJ91:DJ105" si="1523">$C91</f>
        <v/>
      </c>
      <c r="DK91" s="240" t="str">
        <f t="shared" ref="DK91:DK105" si="1524">$D91</f>
        <v/>
      </c>
      <c r="DL91" s="239" t="str">
        <f t="shared" ref="DL91:DL105" si="1525">$E91</f>
        <v/>
      </c>
      <c r="DM91" s="275"/>
      <c r="DN91" s="275"/>
      <c r="DO91" s="360">
        <f>COUNTIF(DI$107:DI$114,DK107)+COUNTIF(DK$107:DK$114,DK107)</f>
        <v>0</v>
      </c>
      <c r="DP91" s="240" t="str">
        <f t="shared" si="1446"/>
        <v/>
      </c>
      <c r="DQ91" s="240" t="str">
        <f>IF((DP91&lt;&gt;""),IF(OR($F91&lt;&gt;$G91,PrSettings!$M$4="●"),(($F91-$G91)=(DM91-DN91))*1,0),"")</f>
        <v/>
      </c>
      <c r="DR91" s="240" t="str">
        <f t="shared" ref="DR91:DR105" si="1526">IF((DQ91&lt;&gt;""),($F91=DM91)*($G91=DN91),"")</f>
        <v/>
      </c>
      <c r="DS91" s="240" t="str">
        <f>IF(DP91&lt;&gt;"",IF(ABS($F91-$G91)&gt;=PrSettings!$M$7,(ABS($F91-$G91-DM91+DN91)&lt;=1)*1,IF(AND(DP91,$F91=$G91,$F91&gt;=PrSettings!$M$6),(ABS(DM91-$F91)&lt;=1)*1,IF(AND(DP91,$F91+$G91&gt;=PrSettings!$M$8),(ABS(DM91-$F91)+ABS(DN91-$G91)&lt;=1)*1,""))),"")</f>
        <v/>
      </c>
      <c r="DT91" s="349" t="str">
        <f t="shared" si="1447"/>
        <v/>
      </c>
      <c r="DV91" s="238" t="str">
        <f t="shared" ref="DV91:DV105" si="1527">$B91</f>
        <v/>
      </c>
      <c r="DW91" s="239" t="str">
        <f t="shared" ref="DW91:DW105" si="1528">$C91</f>
        <v/>
      </c>
      <c r="DX91" s="240" t="str">
        <f t="shared" ref="DX91:DX105" si="1529">$D91</f>
        <v/>
      </c>
      <c r="DY91" s="239" t="str">
        <f t="shared" ref="DY91:DY105" si="1530">$E91</f>
        <v/>
      </c>
      <c r="DZ91" s="275"/>
      <c r="EA91" s="275"/>
      <c r="EB91" s="360">
        <f>COUNTIF(DV$107:DV$114,DX107)+COUNTIF(DX$107:DX$114,DX107)</f>
        <v>0</v>
      </c>
      <c r="EC91" s="240" t="str">
        <f t="shared" si="1448"/>
        <v/>
      </c>
      <c r="ED91" s="240" t="str">
        <f>IF((EC91&lt;&gt;""),IF(OR($F91&lt;&gt;$G91,PrSettings!$M$4="●"),(($F91-$G91)=(DZ91-EA91))*1,0),"")</f>
        <v/>
      </c>
      <c r="EE91" s="240" t="str">
        <f t="shared" ref="EE91:EE105" si="1531">IF((ED91&lt;&gt;""),($F91=DZ91)*($G91=EA91),"")</f>
        <v/>
      </c>
      <c r="EF91" s="240" t="str">
        <f>IF(EC91&lt;&gt;"",IF(ABS($F91-$G91)&gt;=PrSettings!$M$7,(ABS($F91-$G91-DZ91+EA91)&lt;=1)*1,IF(AND(EC91,$F91=$G91,$F91&gt;=PrSettings!$M$6),(ABS(DZ91-$F91)&lt;=1)*1,IF(AND(EC91,$F91+$G91&gt;=PrSettings!$M$8),(ABS(DZ91-$F91)+ABS(EA91-$G91)&lt;=1)*1,""))),"")</f>
        <v/>
      </c>
      <c r="EG91" s="349" t="str">
        <f t="shared" si="1449"/>
        <v/>
      </c>
      <c r="EI91" s="238" t="str">
        <f t="shared" ref="EI91:EI105" si="1532">$B91</f>
        <v/>
      </c>
      <c r="EJ91" s="239" t="str">
        <f t="shared" ref="EJ91:EJ105" si="1533">$C91</f>
        <v/>
      </c>
      <c r="EK91" s="240" t="str">
        <f t="shared" ref="EK91:EK105" si="1534">$D91</f>
        <v/>
      </c>
      <c r="EL91" s="239" t="str">
        <f t="shared" ref="EL91:EL105" si="1535">$E91</f>
        <v/>
      </c>
      <c r="EM91" s="275"/>
      <c r="EN91" s="275"/>
      <c r="EO91" s="360">
        <f>COUNTIF(EI$107:EI$114,EK107)+COUNTIF(EK$107:EK$114,EK107)</f>
        <v>0</v>
      </c>
      <c r="EP91" s="240" t="str">
        <f t="shared" si="1450"/>
        <v/>
      </c>
      <c r="EQ91" s="240" t="str">
        <f>IF((EP91&lt;&gt;""),IF(OR($F91&lt;&gt;$G91,PrSettings!$M$4="●"),(($F91-$G91)=(EM91-EN91))*1,0),"")</f>
        <v/>
      </c>
      <c r="ER91" s="240" t="str">
        <f t="shared" ref="ER91:ER105" si="1536">IF((EQ91&lt;&gt;""),($F91=EM91)*($G91=EN91),"")</f>
        <v/>
      </c>
      <c r="ES91" s="240" t="str">
        <f>IF(EP91&lt;&gt;"",IF(ABS($F91-$G91)&gt;=PrSettings!$M$7,(ABS($F91-$G91-EM91+EN91)&lt;=1)*1,IF(AND(EP91,$F91=$G91,$F91&gt;=PrSettings!$M$6),(ABS(EM91-$F91)&lt;=1)*1,IF(AND(EP91,$F91+$G91&gt;=PrSettings!$M$8),(ABS(EM91-$F91)+ABS(EN91-$G91)&lt;=1)*1,""))),"")</f>
        <v/>
      </c>
      <c r="ET91" s="349" t="str">
        <f t="shared" si="1451"/>
        <v/>
      </c>
      <c r="EV91" s="238" t="str">
        <f t="shared" ref="EV91:EV105" si="1537">$B91</f>
        <v/>
      </c>
      <c r="EW91" s="239" t="str">
        <f t="shared" ref="EW91:EW105" si="1538">$C91</f>
        <v/>
      </c>
      <c r="EX91" s="240" t="str">
        <f t="shared" ref="EX91:EX105" si="1539">$D91</f>
        <v/>
      </c>
      <c r="EY91" s="239" t="str">
        <f t="shared" ref="EY91:EY105" si="1540">$E91</f>
        <v/>
      </c>
      <c r="EZ91" s="275"/>
      <c r="FA91" s="275"/>
      <c r="FB91" s="360">
        <f>COUNTIF(EV$107:EV$114,EX107)+COUNTIF(EX$107:EX$114,EX107)</f>
        <v>0</v>
      </c>
      <c r="FC91" s="240" t="str">
        <f t="shared" si="1452"/>
        <v/>
      </c>
      <c r="FD91" s="240" t="str">
        <f>IF((FC91&lt;&gt;""),IF(OR($F91&lt;&gt;$G91,PrSettings!$M$4="●"),(($F91-$G91)=(EZ91-FA91))*1,0),"")</f>
        <v/>
      </c>
      <c r="FE91" s="240" t="str">
        <f t="shared" ref="FE91:FE105" si="1541">IF((FD91&lt;&gt;""),($F91=EZ91)*($G91=FA91),"")</f>
        <v/>
      </c>
      <c r="FF91" s="240" t="str">
        <f>IF(FC91&lt;&gt;"",IF(ABS($F91-$G91)&gt;=PrSettings!$M$7,(ABS($F91-$G91-EZ91+FA91)&lt;=1)*1,IF(AND(FC91,$F91=$G91,$F91&gt;=PrSettings!$M$6),(ABS(EZ91-$F91)&lt;=1)*1,IF(AND(FC91,$F91+$G91&gt;=PrSettings!$M$8),(ABS(EZ91-$F91)+ABS(FA91-$G91)&lt;=1)*1,""))),"")</f>
        <v/>
      </c>
      <c r="FG91" s="349" t="str">
        <f t="shared" si="1453"/>
        <v/>
      </c>
      <c r="FI91" s="238" t="str">
        <f t="shared" ref="FI91:FI105" si="1542">$B91</f>
        <v/>
      </c>
      <c r="FJ91" s="239" t="str">
        <f t="shared" ref="FJ91:FJ105" si="1543">$C91</f>
        <v/>
      </c>
      <c r="FK91" s="240" t="str">
        <f t="shared" ref="FK91:FK105" si="1544">$D91</f>
        <v/>
      </c>
      <c r="FL91" s="239" t="str">
        <f t="shared" ref="FL91:FL105" si="1545">$E91</f>
        <v/>
      </c>
      <c r="FM91" s="275"/>
      <c r="FN91" s="275"/>
      <c r="FO91" s="360">
        <f>COUNTIF(FI$107:FI$114,FK107)+COUNTIF(FK$107:FK$114,FK107)</f>
        <v>0</v>
      </c>
      <c r="FP91" s="240" t="str">
        <f t="shared" si="1454"/>
        <v/>
      </c>
      <c r="FQ91" s="240" t="str">
        <f>IF((FP91&lt;&gt;""),IF(OR($F91&lt;&gt;$G91,PrSettings!$M$4="●"),(($F91-$G91)=(FM91-FN91))*1,0),"")</f>
        <v/>
      </c>
      <c r="FR91" s="240" t="str">
        <f t="shared" ref="FR91:FR105" si="1546">IF((FQ91&lt;&gt;""),($F91=FM91)*($G91=FN91),"")</f>
        <v/>
      </c>
      <c r="FS91" s="240" t="str">
        <f>IF(FP91&lt;&gt;"",IF(ABS($F91-$G91)&gt;=PrSettings!$M$7,(ABS($F91-$G91-FM91+FN91)&lt;=1)*1,IF(AND(FP91,$F91=$G91,$F91&gt;=PrSettings!$M$6),(ABS(FM91-$F91)&lt;=1)*1,IF(AND(FP91,$F91+$G91&gt;=PrSettings!$M$8),(ABS(FM91-$F91)+ABS(FN91-$G91)&lt;=1)*1,""))),"")</f>
        <v/>
      </c>
      <c r="FT91" s="349" t="str">
        <f t="shared" si="1455"/>
        <v/>
      </c>
      <c r="FV91" s="238" t="str">
        <f t="shared" ref="FV91:FV105" si="1547">$B91</f>
        <v/>
      </c>
      <c r="FW91" s="239" t="str">
        <f t="shared" ref="FW91:FW105" si="1548">$C91</f>
        <v/>
      </c>
      <c r="FX91" s="240" t="str">
        <f t="shared" ref="FX91:FX105" si="1549">$D91</f>
        <v/>
      </c>
      <c r="FY91" s="239" t="str">
        <f t="shared" ref="FY91:FY105" si="1550">$E91</f>
        <v/>
      </c>
      <c r="FZ91" s="275"/>
      <c r="GA91" s="275"/>
      <c r="GB91" s="360">
        <f>COUNTIF(FV$107:FV$114,FX107)+COUNTIF(FX$107:FX$114,FX107)</f>
        <v>0</v>
      </c>
      <c r="GC91" s="240" t="str">
        <f t="shared" si="1456"/>
        <v/>
      </c>
      <c r="GD91" s="240" t="str">
        <f>IF((GC91&lt;&gt;""),IF(OR($F91&lt;&gt;$G91,PrSettings!$M$4="●"),(($F91-$G91)=(FZ91-GA91))*1,0),"")</f>
        <v/>
      </c>
      <c r="GE91" s="240" t="str">
        <f t="shared" ref="GE91:GE105" si="1551">IF((GD91&lt;&gt;""),($F91=FZ91)*($G91=GA91),"")</f>
        <v/>
      </c>
      <c r="GF91" s="240" t="str">
        <f>IF(GC91&lt;&gt;"",IF(ABS($F91-$G91)&gt;=PrSettings!$M$7,(ABS($F91-$G91-FZ91+GA91)&lt;=1)*1,IF(AND(GC91,$F91=$G91,$F91&gt;=PrSettings!$M$6),(ABS(FZ91-$F91)&lt;=1)*1,IF(AND(GC91,$F91+$G91&gt;=PrSettings!$M$8),(ABS(FZ91-$F91)+ABS(GA91-$G91)&lt;=1)*1,""))),"")</f>
        <v/>
      </c>
      <c r="GG91" s="349" t="str">
        <f t="shared" si="1457"/>
        <v/>
      </c>
      <c r="GI91" s="238" t="str">
        <f t="shared" ref="GI91:GI105" si="1552">$B91</f>
        <v/>
      </c>
      <c r="GJ91" s="239" t="str">
        <f t="shared" ref="GJ91:GJ105" si="1553">$C91</f>
        <v/>
      </c>
      <c r="GK91" s="240" t="str">
        <f t="shared" ref="GK91:GK105" si="1554">$D91</f>
        <v/>
      </c>
      <c r="GL91" s="239" t="str">
        <f t="shared" ref="GL91:GL105" si="1555">$E91</f>
        <v/>
      </c>
      <c r="GM91" s="275"/>
      <c r="GN91" s="275"/>
      <c r="GO91" s="360">
        <f>COUNTIF(GI$107:GI$114,GK107)+COUNTIF(GK$107:GK$114,GK107)</f>
        <v>0</v>
      </c>
      <c r="GP91" s="240" t="str">
        <f t="shared" si="1458"/>
        <v/>
      </c>
      <c r="GQ91" s="240" t="str">
        <f>IF((GP91&lt;&gt;""),IF(OR($F91&lt;&gt;$G91,PrSettings!$M$4="●"),(($F91-$G91)=(GM91-GN91))*1,0),"")</f>
        <v/>
      </c>
      <c r="GR91" s="240" t="str">
        <f t="shared" ref="GR91:GR105" si="1556">IF((GQ91&lt;&gt;""),($F91=GM91)*($G91=GN91),"")</f>
        <v/>
      </c>
      <c r="GS91" s="240" t="str">
        <f>IF(GP91&lt;&gt;"",IF(ABS($F91-$G91)&gt;=PrSettings!$M$7,(ABS($F91-$G91-GM91+GN91)&lt;=1)*1,IF(AND(GP91,$F91=$G91,$F91&gt;=PrSettings!$M$6),(ABS(GM91-$F91)&lt;=1)*1,IF(AND(GP91,$F91+$G91&gt;=PrSettings!$M$8),(ABS(GM91-$F91)+ABS(GN91-$G91)&lt;=1)*1,""))),"")</f>
        <v/>
      </c>
      <c r="GT91" s="349" t="str">
        <f t="shared" si="1459"/>
        <v/>
      </c>
      <c r="GV91" s="238" t="str">
        <f t="shared" ref="GV91:GV105" si="1557">$B91</f>
        <v/>
      </c>
      <c r="GW91" s="239" t="str">
        <f t="shared" ref="GW91:GW105" si="1558">$C91</f>
        <v/>
      </c>
      <c r="GX91" s="240" t="str">
        <f t="shared" ref="GX91:GX105" si="1559">$D91</f>
        <v/>
      </c>
      <c r="GY91" s="239" t="str">
        <f t="shared" ref="GY91:GY105" si="1560">$E91</f>
        <v/>
      </c>
      <c r="GZ91" s="275"/>
      <c r="HA91" s="275"/>
      <c r="HB91" s="360">
        <f>COUNTIF(GV$107:GV$114,GX107)+COUNTIF(GX$107:GX$114,GX107)</f>
        <v>0</v>
      </c>
      <c r="HC91" s="240" t="str">
        <f t="shared" si="1460"/>
        <v/>
      </c>
      <c r="HD91" s="240" t="str">
        <f>IF((HC91&lt;&gt;""),IF(OR($F91&lt;&gt;$G91,PrSettings!$M$4="●"),(($F91-$G91)=(GZ91-HA91))*1,0),"")</f>
        <v/>
      </c>
      <c r="HE91" s="240" t="str">
        <f t="shared" ref="HE91:HE105" si="1561">IF((HD91&lt;&gt;""),($F91=GZ91)*($G91=HA91),"")</f>
        <v/>
      </c>
      <c r="HF91" s="240" t="str">
        <f>IF(HC91&lt;&gt;"",IF(ABS($F91-$G91)&gt;=PrSettings!$M$7,(ABS($F91-$G91-GZ91+HA91)&lt;=1)*1,IF(AND(HC91,$F91=$G91,$F91&gt;=PrSettings!$M$6),(ABS(GZ91-$F91)&lt;=1)*1,IF(AND(HC91,$F91+$G91&gt;=PrSettings!$M$8),(ABS(GZ91-$F91)+ABS(HA91-$G91)&lt;=1)*1,""))),"")</f>
        <v/>
      </c>
      <c r="HG91" s="349" t="str">
        <f t="shared" si="1461"/>
        <v/>
      </c>
      <c r="HI91" s="238" t="str">
        <f t="shared" ref="HI91:HI105" si="1562">$B91</f>
        <v/>
      </c>
      <c r="HJ91" s="239" t="str">
        <f t="shared" ref="HJ91:HJ105" si="1563">$C91</f>
        <v/>
      </c>
      <c r="HK91" s="240" t="str">
        <f t="shared" ref="HK91:HK105" si="1564">$D91</f>
        <v/>
      </c>
      <c r="HL91" s="239" t="str">
        <f t="shared" ref="HL91:HL105" si="1565">$E91</f>
        <v/>
      </c>
      <c r="HM91" s="275"/>
      <c r="HN91" s="275"/>
      <c r="HO91" s="360">
        <f>COUNTIF(HI$107:HI$114,HK107)+COUNTIF(HK$107:HK$114,HK107)</f>
        <v>0</v>
      </c>
      <c r="HP91" s="240" t="str">
        <f t="shared" si="1462"/>
        <v/>
      </c>
      <c r="HQ91" s="240" t="str">
        <f>IF((HP91&lt;&gt;""),IF(OR($F91&lt;&gt;$G91,PrSettings!$M$4="●"),(($F91-$G91)=(HM91-HN91))*1,0),"")</f>
        <v/>
      </c>
      <c r="HR91" s="240" t="str">
        <f t="shared" ref="HR91:HR105" si="1566">IF((HQ91&lt;&gt;""),($F91=HM91)*($G91=HN91),"")</f>
        <v/>
      </c>
      <c r="HS91" s="240" t="str">
        <f>IF(HP91&lt;&gt;"",IF(ABS($F91-$G91)&gt;=PrSettings!$M$7,(ABS($F91-$G91-HM91+HN91)&lt;=1)*1,IF(AND(HP91,$F91=$G91,$F91&gt;=PrSettings!$M$6),(ABS(HM91-$F91)&lt;=1)*1,IF(AND(HP91,$F91+$G91&gt;=PrSettings!$M$8),(ABS(HM91-$F91)+ABS(HN91-$G91)&lt;=1)*1,""))),"")</f>
        <v/>
      </c>
      <c r="HT91" s="349" t="str">
        <f t="shared" si="1463"/>
        <v/>
      </c>
      <c r="HV91" s="238" t="str">
        <f t="shared" ref="HV91:HV105" si="1567">$B91</f>
        <v/>
      </c>
      <c r="HW91" s="239" t="str">
        <f t="shared" ref="HW91:HW105" si="1568">$C91</f>
        <v/>
      </c>
      <c r="HX91" s="240" t="str">
        <f t="shared" ref="HX91:HX105" si="1569">$D91</f>
        <v/>
      </c>
      <c r="HY91" s="239" t="str">
        <f t="shared" ref="HY91:HY105" si="1570">$E91</f>
        <v/>
      </c>
      <c r="HZ91" s="275"/>
      <c r="IA91" s="275"/>
      <c r="IB91" s="360">
        <f>COUNTIF(HV$107:HV$114,HX107)+COUNTIF(HX$107:HX$114,HX107)</f>
        <v>0</v>
      </c>
      <c r="IC91" s="240" t="str">
        <f t="shared" si="1464"/>
        <v/>
      </c>
      <c r="ID91" s="240" t="str">
        <f>IF((IC91&lt;&gt;""),IF(OR($F91&lt;&gt;$G91,PrSettings!$M$4="●"),(($F91-$G91)=(HZ91-IA91))*1,0),"")</f>
        <v/>
      </c>
      <c r="IE91" s="240" t="str">
        <f t="shared" ref="IE91:IE105" si="1571">IF((ID91&lt;&gt;""),($F91=HZ91)*($G91=IA91),"")</f>
        <v/>
      </c>
      <c r="IF91" s="240" t="str">
        <f>IF(IC91&lt;&gt;"",IF(ABS($F91-$G91)&gt;=PrSettings!$M$7,(ABS($F91-$G91-HZ91+IA91)&lt;=1)*1,IF(AND(IC91,$F91=$G91,$F91&gt;=PrSettings!$M$6),(ABS(HZ91-$F91)&lt;=1)*1,IF(AND(IC91,$F91+$G91&gt;=PrSettings!$M$8),(ABS(HZ91-$F91)+ABS(IA91-$G91)&lt;=1)*1,""))),"")</f>
        <v/>
      </c>
      <c r="IG91" s="349" t="str">
        <f t="shared" si="1465"/>
        <v/>
      </c>
      <c r="II91" s="238" t="str">
        <f t="shared" ref="II91:II105" si="1572">$B91</f>
        <v/>
      </c>
      <c r="IJ91" s="239" t="str">
        <f t="shared" ref="IJ91:IJ105" si="1573">$C91</f>
        <v/>
      </c>
      <c r="IK91" s="240" t="str">
        <f t="shared" ref="IK91:IK105" si="1574">$D91</f>
        <v/>
      </c>
      <c r="IL91" s="239" t="str">
        <f t="shared" ref="IL91:IL105" si="1575">$E91</f>
        <v/>
      </c>
      <c r="IM91" s="275"/>
      <c r="IN91" s="275"/>
      <c r="IO91" s="360">
        <f>COUNTIF(II$107:II$114,IK107)+COUNTIF(IK$107:IK$114,IK107)</f>
        <v>0</v>
      </c>
      <c r="IP91" s="240" t="str">
        <f t="shared" si="1466"/>
        <v/>
      </c>
      <c r="IQ91" s="240" t="str">
        <f>IF((IP91&lt;&gt;""),IF(OR($F91&lt;&gt;$G91,PrSettings!$M$4="●"),(($F91-$G91)=(IM91-IN91))*1,0),"")</f>
        <v/>
      </c>
      <c r="IR91" s="240" t="str">
        <f t="shared" ref="IR91:IR105" si="1576">IF((IQ91&lt;&gt;""),($F91=IM91)*($G91=IN91),"")</f>
        <v/>
      </c>
      <c r="IS91" s="240" t="str">
        <f>IF(IP91&lt;&gt;"",IF(ABS($F91-$G91)&gt;=PrSettings!$M$7,(ABS($F91-$G91-IM91+IN91)&lt;=1)*1,IF(AND(IP91,$F91=$G91,$F91&gt;=PrSettings!$M$6),(ABS(IM91-$F91)&lt;=1)*1,IF(AND(IP91,$F91+$G91&gt;=PrSettings!$M$8),(ABS(IM91-$F91)+ABS(IN91-$G91)&lt;=1)*1,""))),"")</f>
        <v/>
      </c>
      <c r="IT91" s="349" t="str">
        <f t="shared" si="1467"/>
        <v/>
      </c>
      <c r="IV91" s="238" t="str">
        <f t="shared" ref="IV91:IV105" si="1577">$B91</f>
        <v/>
      </c>
      <c r="IW91" s="239" t="str">
        <f t="shared" ref="IW91:IW105" si="1578">$C91</f>
        <v/>
      </c>
      <c r="IX91" s="240" t="str">
        <f t="shared" ref="IX91:IX105" si="1579">$D91</f>
        <v/>
      </c>
      <c r="IY91" s="239" t="str">
        <f t="shared" ref="IY91:IY105" si="1580">$E91</f>
        <v/>
      </c>
      <c r="IZ91" s="275"/>
      <c r="JA91" s="275"/>
      <c r="JB91" s="360">
        <f>COUNTIF(IV$107:IV$114,IX107)+COUNTIF(IX$107:IX$114,IX107)</f>
        <v>0</v>
      </c>
      <c r="JC91" s="240" t="str">
        <f t="shared" si="1468"/>
        <v/>
      </c>
      <c r="JD91" s="240" t="str">
        <f>IF((JC91&lt;&gt;""),IF(OR($F91&lt;&gt;$G91,PrSettings!$M$4="●"),(($F91-$G91)=(IZ91-JA91))*1,0),"")</f>
        <v/>
      </c>
      <c r="JE91" s="240" t="str">
        <f t="shared" ref="JE91:JE105" si="1581">IF((JD91&lt;&gt;""),($F91=IZ91)*($G91=JA91),"")</f>
        <v/>
      </c>
      <c r="JF91" s="240" t="str">
        <f>IF(JC91&lt;&gt;"",IF(ABS($F91-$G91)&gt;=PrSettings!$M$7,(ABS($F91-$G91-IZ91+JA91)&lt;=1)*1,IF(AND(JC91,$F91=$G91,$F91&gt;=PrSettings!$M$6),(ABS(IZ91-$F91)&lt;=1)*1,IF(AND(JC91,$F91+$G91&gt;=PrSettings!$M$8),(ABS(IZ91-$F91)+ABS(JA91-$G91)&lt;=1)*1,""))),"")</f>
        <v/>
      </c>
      <c r="JG91" s="349" t="str">
        <f t="shared" si="1469"/>
        <v/>
      </c>
      <c r="JI91" s="238" t="str">
        <f t="shared" ref="JI91:JI105" si="1582">$B91</f>
        <v/>
      </c>
      <c r="JJ91" s="239" t="str">
        <f t="shared" ref="JJ91:JJ105" si="1583">$C91</f>
        <v/>
      </c>
      <c r="JK91" s="240" t="str">
        <f t="shared" ref="JK91:JK105" si="1584">$D91</f>
        <v/>
      </c>
      <c r="JL91" s="239" t="str">
        <f t="shared" ref="JL91:JL105" si="1585">$E91</f>
        <v/>
      </c>
      <c r="JM91" s="275"/>
      <c r="JN91" s="275"/>
      <c r="JO91" s="360">
        <f>COUNTIF(JI$107:JI$114,JK107)+COUNTIF(JK$107:JK$114,JK107)</f>
        <v>0</v>
      </c>
      <c r="JP91" s="240" t="str">
        <f t="shared" si="1470"/>
        <v/>
      </c>
      <c r="JQ91" s="240" t="str">
        <f>IF((JP91&lt;&gt;""),IF(OR($F91&lt;&gt;$G91,PrSettings!$M$4="●"),(($F91-$G91)=(JM91-JN91))*1,0),"")</f>
        <v/>
      </c>
      <c r="JR91" s="240" t="str">
        <f t="shared" ref="JR91:JR105" si="1586">IF((JQ91&lt;&gt;""),($F91=JM91)*($G91=JN91),"")</f>
        <v/>
      </c>
      <c r="JS91" s="240" t="str">
        <f>IF(JP91&lt;&gt;"",IF(ABS($F91-$G91)&gt;=PrSettings!$M$7,(ABS($F91-$G91-JM91+JN91)&lt;=1)*1,IF(AND(JP91,$F91=$G91,$F91&gt;=PrSettings!$M$6),(ABS(JM91-$F91)&lt;=1)*1,IF(AND(JP91,$F91+$G91&gt;=PrSettings!$M$8),(ABS(JM91-$F91)+ABS(JN91-$G91)&lt;=1)*1,""))),"")</f>
        <v/>
      </c>
      <c r="JT91" s="349" t="str">
        <f t="shared" si="1471"/>
        <v/>
      </c>
      <c r="JV91" s="238" t="str">
        <f t="shared" ref="JV91:JV105" si="1587">$B91</f>
        <v/>
      </c>
      <c r="JW91" s="239" t="str">
        <f t="shared" ref="JW91:JW105" si="1588">$C91</f>
        <v/>
      </c>
      <c r="JX91" s="240" t="str">
        <f t="shared" ref="JX91:JX105" si="1589">$D91</f>
        <v/>
      </c>
      <c r="JY91" s="239" t="str">
        <f t="shared" ref="JY91:JY105" si="1590">$E91</f>
        <v/>
      </c>
      <c r="JZ91" s="275"/>
      <c r="KA91" s="275"/>
      <c r="KB91" s="360">
        <f>COUNTIF(JV$107:JV$114,JX107)+COUNTIF(JX$107:JX$114,JX107)</f>
        <v>0</v>
      </c>
      <c r="KC91" s="240" t="str">
        <f t="shared" si="1472"/>
        <v/>
      </c>
      <c r="KD91" s="240" t="str">
        <f>IF((KC91&lt;&gt;""),IF(OR($F91&lt;&gt;$G91,PrSettings!$M$4="●"),(($F91-$G91)=(JZ91-KA91))*1,0),"")</f>
        <v/>
      </c>
      <c r="KE91" s="240" t="str">
        <f t="shared" ref="KE91:KE105" si="1591">IF((KD91&lt;&gt;""),($F91=JZ91)*($G91=KA91),"")</f>
        <v/>
      </c>
      <c r="KF91" s="240" t="str">
        <f>IF(KC91&lt;&gt;"",IF(ABS($F91-$G91)&gt;=PrSettings!$M$7,(ABS($F91-$G91-JZ91+KA91)&lt;=1)*1,IF(AND(KC91,$F91=$G91,$F91&gt;=PrSettings!$M$6),(ABS(JZ91-$F91)&lt;=1)*1,IF(AND(KC91,$F91+$G91&gt;=PrSettings!$M$8),(ABS(JZ91-$F91)+ABS(KA91-$G91)&lt;=1)*1,""))),"")</f>
        <v/>
      </c>
      <c r="KG91" s="349" t="str">
        <f t="shared" si="1473"/>
        <v/>
      </c>
      <c r="KI91" s="238" t="str">
        <f t="shared" ref="KI91:KI105" si="1592">$B91</f>
        <v/>
      </c>
      <c r="KJ91" s="239" t="str">
        <f t="shared" ref="KJ91:KJ105" si="1593">$C91</f>
        <v/>
      </c>
      <c r="KK91" s="240" t="str">
        <f t="shared" ref="KK91:KK105" si="1594">$D91</f>
        <v/>
      </c>
      <c r="KL91" s="239" t="str">
        <f t="shared" ref="KL91:KL105" si="1595">$E91</f>
        <v/>
      </c>
      <c r="KM91" s="275"/>
      <c r="KN91" s="275"/>
      <c r="KO91" s="360">
        <f>COUNTIF(KI$107:KI$114,KK107)+COUNTIF(KK$107:KK$114,KK107)</f>
        <v>0</v>
      </c>
      <c r="KP91" s="240" t="str">
        <f t="shared" si="1474"/>
        <v/>
      </c>
      <c r="KQ91" s="240" t="str">
        <f>IF((KP91&lt;&gt;""),IF(OR($F91&lt;&gt;$G91,PrSettings!$M$4="●"),(($F91-$G91)=(KM91-KN91))*1,0),"")</f>
        <v/>
      </c>
      <c r="KR91" s="240" t="str">
        <f t="shared" ref="KR91:KR105" si="1596">IF((KQ91&lt;&gt;""),($F91=KM91)*($G91=KN91),"")</f>
        <v/>
      </c>
      <c r="KS91" s="240" t="str">
        <f>IF(KP91&lt;&gt;"",IF(ABS($F91-$G91)&gt;=PrSettings!$M$7,(ABS($F91-$G91-KM91+KN91)&lt;=1)*1,IF(AND(KP91,$F91=$G91,$F91&gt;=PrSettings!$M$6),(ABS(KM91-$F91)&lt;=1)*1,IF(AND(KP91,$F91+$G91&gt;=PrSettings!$M$8),(ABS(KM91-$F91)+ABS(KN91-$G91)&lt;=1)*1,""))),"")</f>
        <v/>
      </c>
      <c r="KT91" s="349" t="str">
        <f t="shared" si="1475"/>
        <v/>
      </c>
      <c r="KV91" s="238" t="str">
        <f t="shared" ref="KV91:KV105" si="1597">$B91</f>
        <v/>
      </c>
      <c r="KW91" s="239" t="str">
        <f t="shared" ref="KW91:KW105" si="1598">$C91</f>
        <v/>
      </c>
      <c r="KX91" s="240" t="str">
        <f t="shared" ref="KX91:KX105" si="1599">$D91</f>
        <v/>
      </c>
      <c r="KY91" s="239" t="str">
        <f t="shared" ref="KY91:KY105" si="1600">$E91</f>
        <v/>
      </c>
      <c r="KZ91" s="275"/>
      <c r="LA91" s="275"/>
      <c r="LB91" s="360">
        <f>COUNTIF(KV$107:KV$114,KX107)+COUNTIF(KX$107:KX$114,KX107)</f>
        <v>0</v>
      </c>
      <c r="LC91" s="240" t="str">
        <f t="shared" si="1476"/>
        <v/>
      </c>
      <c r="LD91" s="240" t="str">
        <f>IF((LC91&lt;&gt;""),IF(OR($F91&lt;&gt;$G91,PrSettings!$M$4="●"),(($F91-$G91)=(KZ91-LA91))*1,0),"")</f>
        <v/>
      </c>
      <c r="LE91" s="240" t="str">
        <f t="shared" ref="LE91:LE105" si="1601">IF((LD91&lt;&gt;""),($F91=KZ91)*($G91=LA91),"")</f>
        <v/>
      </c>
      <c r="LF91" s="240" t="str">
        <f>IF(LC91&lt;&gt;"",IF(ABS($F91-$G91)&gt;=PrSettings!$M$7,(ABS($F91-$G91-KZ91+LA91)&lt;=1)*1,IF(AND(LC91,$F91=$G91,$F91&gt;=PrSettings!$M$6),(ABS(KZ91-$F91)&lt;=1)*1,IF(AND(LC91,$F91+$G91&gt;=PrSettings!$M$8),(ABS(KZ91-$F91)+ABS(LA91-$G91)&lt;=1)*1,""))),"")</f>
        <v/>
      </c>
      <c r="LG91" s="349" t="str">
        <f t="shared" si="1477"/>
        <v/>
      </c>
      <c r="LI91" s="238" t="str">
        <f t="shared" ref="LI91:LI105" si="1602">$B91</f>
        <v/>
      </c>
      <c r="LJ91" s="239" t="str">
        <f t="shared" ref="LJ91:LJ105" si="1603">$C91</f>
        <v/>
      </c>
      <c r="LK91" s="240" t="str">
        <f t="shared" ref="LK91:LK105" si="1604">$D91</f>
        <v/>
      </c>
      <c r="LL91" s="239" t="str">
        <f t="shared" ref="LL91:LL105" si="1605">$E91</f>
        <v/>
      </c>
      <c r="LM91" s="275"/>
      <c r="LN91" s="275"/>
      <c r="LO91" s="360">
        <f>COUNTIF(LI$107:LI$114,LK107)+COUNTIF(LK$107:LK$114,LK107)</f>
        <v>0</v>
      </c>
      <c r="LP91" s="240" t="str">
        <f t="shared" si="1478"/>
        <v/>
      </c>
      <c r="LQ91" s="240" t="str">
        <f>IF((LP91&lt;&gt;""),IF(OR($F91&lt;&gt;$G91,PrSettings!$M$4="●"),(($F91-$G91)=(LM91-LN91))*1,0),"")</f>
        <v/>
      </c>
      <c r="LR91" s="240" t="str">
        <f t="shared" ref="LR91:LR105" si="1606">IF((LQ91&lt;&gt;""),($F91=LM91)*($G91=LN91),"")</f>
        <v/>
      </c>
      <c r="LS91" s="240" t="str">
        <f>IF(LP91&lt;&gt;"",IF(ABS($F91-$G91)&gt;=PrSettings!$M$7,(ABS($F91-$G91-LM91+LN91)&lt;=1)*1,IF(AND(LP91,$F91=$G91,$F91&gt;=PrSettings!$M$6),(ABS(LM91-$F91)&lt;=1)*1,IF(AND(LP91,$F91+$G91&gt;=PrSettings!$M$8),(ABS(LM91-$F91)+ABS(LN91-$G91)&lt;=1)*1,""))),"")</f>
        <v/>
      </c>
      <c r="LT91" s="349" t="str">
        <f t="shared" si="1479"/>
        <v/>
      </c>
      <c r="LV91" s="238" t="str">
        <f t="shared" ref="LV91:LV105" si="1607">$B91</f>
        <v/>
      </c>
      <c r="LW91" s="239" t="str">
        <f t="shared" ref="LW91:LW105" si="1608">$C91</f>
        <v/>
      </c>
      <c r="LX91" s="240" t="str">
        <f t="shared" ref="LX91:LX105" si="1609">$D91</f>
        <v/>
      </c>
      <c r="LY91" s="239" t="str">
        <f t="shared" ref="LY91:LY105" si="1610">$E91</f>
        <v/>
      </c>
      <c r="LZ91" s="275"/>
      <c r="MA91" s="275"/>
      <c r="MB91" s="360">
        <f>COUNTIF(LV$107:LV$114,LX107)+COUNTIF(LX$107:LX$114,LX107)</f>
        <v>0</v>
      </c>
      <c r="MC91" s="240" t="str">
        <f t="shared" si="1480"/>
        <v/>
      </c>
      <c r="MD91" s="240" t="str">
        <f>IF((MC91&lt;&gt;""),IF(OR($F91&lt;&gt;$G91,PrSettings!$M$4="●"),(($F91-$G91)=(LZ91-MA91))*1,0),"")</f>
        <v/>
      </c>
      <c r="ME91" s="240" t="str">
        <f t="shared" ref="ME91:ME105" si="1611">IF((MD91&lt;&gt;""),($F91=LZ91)*($G91=MA91),"")</f>
        <v/>
      </c>
      <c r="MF91" s="240" t="str">
        <f>IF(MC91&lt;&gt;"",IF(ABS($F91-$G91)&gt;=PrSettings!$M$7,(ABS($F91-$G91-LZ91+MA91)&lt;=1)*1,IF(AND(MC91,$F91=$G91,$F91&gt;=PrSettings!$M$6),(ABS(LZ91-$F91)&lt;=1)*1,IF(AND(MC91,$F91+$G91&gt;=PrSettings!$M$8),(ABS(LZ91-$F91)+ABS(MA91-$G91)&lt;=1)*1,""))),"")</f>
        <v/>
      </c>
      <c r="MG91" s="349" t="str">
        <f t="shared" si="1481"/>
        <v/>
      </c>
    </row>
    <row r="92" spans="1:345" x14ac:dyDescent="0.25">
      <c r="B92" s="238" t="str">
        <f>IF(C92="","",INDEX(Groups!$C$7:$C$65,MATCH(C92,Groups!$D$7:$D$65,0)))</f>
        <v/>
      </c>
      <c r="C92" s="239" t="str">
        <f>'World Cup'!$H$50</f>
        <v/>
      </c>
      <c r="D92" s="240" t="str">
        <f>IF(E92="","",INDEX(Groups!$C$7:$C$65,MATCH(E92,Groups!$D$7:$D$65,0)))</f>
        <v/>
      </c>
      <c r="E92" s="239" t="str">
        <f>'World Cup'!$I$50</f>
        <v/>
      </c>
      <c r="F92" s="241" t="str">
        <f>IF(AND('World Cup'!$H$51&lt;&gt;"",'World Cup'!$I$51&lt;&gt;""),'World Cup'!$H$51,"")</f>
        <v/>
      </c>
      <c r="G92" s="242" t="str">
        <f>IF(AND('World Cup'!$H$51&lt;&gt;"",'World Cup'!$I$51&lt;&gt;""),'World Cup'!$I$51,"")</f>
        <v/>
      </c>
      <c r="I92" s="238" t="str">
        <f t="shared" si="1482"/>
        <v/>
      </c>
      <c r="J92" s="239" t="str">
        <f t="shared" si="1483"/>
        <v/>
      </c>
      <c r="K92" s="240" t="str">
        <f t="shared" si="1484"/>
        <v/>
      </c>
      <c r="L92" s="239" t="str">
        <f t="shared" si="1485"/>
        <v/>
      </c>
      <c r="M92" s="275"/>
      <c r="N92" s="275"/>
      <c r="O92" s="360">
        <f>COUNTIF(I$107:I$114,I108)+COUNTIF(K$107:K$114,I108)</f>
        <v>0</v>
      </c>
      <c r="P92" s="240" t="str">
        <f t="shared" si="1430"/>
        <v/>
      </c>
      <c r="Q92" s="240" t="str">
        <f>IF((P92&lt;&gt;""),IF(OR($F92&lt;&gt;$G92,PrSettings!$M$4="●"),(($F92-$G92)=(M92-N92))*1,0),"")</f>
        <v/>
      </c>
      <c r="R92" s="240" t="str">
        <f t="shared" si="1486"/>
        <v/>
      </c>
      <c r="S92" s="240" t="str">
        <f>IF(P92&lt;&gt;"",IF(ABS($F92-$G92)&gt;=PrSettings!$M$7,(ABS($F92-$G92-M92+N92)&lt;=1)*1,IF(AND(P92,$F92=$G92,$F92&gt;=PrSettings!$M$6),(ABS(M92-$F92)&lt;=1)*1,IF(AND(P92,$F92+$G92&gt;=PrSettings!$M$8),(ABS(M92-$F92)+ABS(N92-$G92)&lt;=1)*1,""))),"")</f>
        <v/>
      </c>
      <c r="T92" s="349" t="str">
        <f t="shared" si="1431"/>
        <v/>
      </c>
      <c r="V92" s="238" t="str">
        <f t="shared" si="1487"/>
        <v/>
      </c>
      <c r="W92" s="239" t="str">
        <f t="shared" si="1488"/>
        <v/>
      </c>
      <c r="X92" s="240" t="str">
        <f t="shared" si="1489"/>
        <v/>
      </c>
      <c r="Y92" s="239" t="str">
        <f t="shared" si="1490"/>
        <v/>
      </c>
      <c r="Z92" s="275"/>
      <c r="AA92" s="275"/>
      <c r="AB92" s="360">
        <f>COUNTIF(V$107:V$114,V108)+COUNTIF(X$107:X$114,V108)</f>
        <v>0</v>
      </c>
      <c r="AC92" s="240" t="str">
        <f t="shared" si="1432"/>
        <v/>
      </c>
      <c r="AD92" s="240" t="str">
        <f>IF((AC92&lt;&gt;""),IF(OR($F92&lt;&gt;$G92,PrSettings!$M$4="●"),(($F92-$G92)=(Z92-AA92))*1,0),"")</f>
        <v/>
      </c>
      <c r="AE92" s="240" t="str">
        <f t="shared" si="1491"/>
        <v/>
      </c>
      <c r="AF92" s="240" t="str">
        <f>IF(AC92&lt;&gt;"",IF(ABS($F92-$G92)&gt;=PrSettings!$M$7,(ABS($F92-$G92-Z92+AA92)&lt;=1)*1,IF(AND(AC92,$F92=$G92,$F92&gt;=PrSettings!$M$6),(ABS(Z92-$F92)&lt;=1)*1,IF(AND(AC92,$F92+$G92&gt;=PrSettings!$M$8),(ABS(Z92-$F92)+ABS(AA92-$G92)&lt;=1)*1,""))),"")</f>
        <v/>
      </c>
      <c r="AG92" s="349" t="str">
        <f t="shared" si="1433"/>
        <v/>
      </c>
      <c r="AI92" s="238" t="str">
        <f t="shared" si="1492"/>
        <v/>
      </c>
      <c r="AJ92" s="239" t="str">
        <f t="shared" si="1493"/>
        <v/>
      </c>
      <c r="AK92" s="240" t="str">
        <f t="shared" si="1494"/>
        <v/>
      </c>
      <c r="AL92" s="239" t="str">
        <f t="shared" si="1495"/>
        <v/>
      </c>
      <c r="AM92" s="275"/>
      <c r="AN92" s="275"/>
      <c r="AO92" s="360">
        <f>COUNTIF(AI$107:AI$114,AI108)+COUNTIF(AK$107:AK$114,AI108)</f>
        <v>0</v>
      </c>
      <c r="AP92" s="240" t="str">
        <f t="shared" si="1434"/>
        <v/>
      </c>
      <c r="AQ92" s="240" t="str">
        <f>IF((AP92&lt;&gt;""),IF(OR($F92&lt;&gt;$G92,PrSettings!$M$4="●"),(($F92-$G92)=(AM92-AN92))*1,0),"")</f>
        <v/>
      </c>
      <c r="AR92" s="240" t="str">
        <f t="shared" si="1496"/>
        <v/>
      </c>
      <c r="AS92" s="240" t="str">
        <f>IF(AP92&lt;&gt;"",IF(ABS($F92-$G92)&gt;=PrSettings!$M$7,(ABS($F92-$G92-AM92+AN92)&lt;=1)*1,IF(AND(AP92,$F92=$G92,$F92&gt;=PrSettings!$M$6),(ABS(AM92-$F92)&lt;=1)*1,IF(AND(AP92,$F92+$G92&gt;=PrSettings!$M$8),(ABS(AM92-$F92)+ABS(AN92-$G92)&lt;=1)*1,""))),"")</f>
        <v/>
      </c>
      <c r="AT92" s="349" t="str">
        <f t="shared" si="1435"/>
        <v/>
      </c>
      <c r="AV92" s="238" t="str">
        <f t="shared" si="1497"/>
        <v/>
      </c>
      <c r="AW92" s="239" t="str">
        <f t="shared" si="1498"/>
        <v/>
      </c>
      <c r="AX92" s="240" t="str">
        <f t="shared" si="1499"/>
        <v/>
      </c>
      <c r="AY92" s="239" t="str">
        <f t="shared" si="1500"/>
        <v/>
      </c>
      <c r="AZ92" s="275"/>
      <c r="BA92" s="275"/>
      <c r="BB92" s="360">
        <f>COUNTIF(AV$107:AV$114,AV108)+COUNTIF(AX$107:AX$114,AV108)</f>
        <v>0</v>
      </c>
      <c r="BC92" s="240" t="str">
        <f t="shared" si="1436"/>
        <v/>
      </c>
      <c r="BD92" s="240" t="str">
        <f>IF((BC92&lt;&gt;""),IF(OR($F92&lt;&gt;$G92,PrSettings!$M$4="●"),(($F92-$G92)=(AZ92-BA92))*1,0),"")</f>
        <v/>
      </c>
      <c r="BE92" s="240" t="str">
        <f t="shared" si="1501"/>
        <v/>
      </c>
      <c r="BF92" s="240" t="str">
        <f>IF(BC92&lt;&gt;"",IF(ABS($F92-$G92)&gt;=PrSettings!$M$7,(ABS($F92-$G92-AZ92+BA92)&lt;=1)*1,IF(AND(BC92,$F92=$G92,$F92&gt;=PrSettings!$M$6),(ABS(AZ92-$F92)&lt;=1)*1,IF(AND(BC92,$F92+$G92&gt;=PrSettings!$M$8),(ABS(AZ92-$F92)+ABS(BA92-$G92)&lt;=1)*1,""))),"")</f>
        <v/>
      </c>
      <c r="BG92" s="349" t="str">
        <f t="shared" si="1437"/>
        <v/>
      </c>
      <c r="BI92" s="238" t="str">
        <f t="shared" si="1502"/>
        <v/>
      </c>
      <c r="BJ92" s="239" t="str">
        <f t="shared" si="1503"/>
        <v/>
      </c>
      <c r="BK92" s="240" t="str">
        <f t="shared" si="1504"/>
        <v/>
      </c>
      <c r="BL92" s="239" t="str">
        <f t="shared" si="1505"/>
        <v/>
      </c>
      <c r="BM92" s="275"/>
      <c r="BN92" s="275"/>
      <c r="BO92" s="360">
        <f>COUNTIF(BI$107:BI$114,BI108)+COUNTIF(BK$107:BK$114,BI108)</f>
        <v>0</v>
      </c>
      <c r="BP92" s="240" t="str">
        <f t="shared" si="1438"/>
        <v/>
      </c>
      <c r="BQ92" s="240" t="str">
        <f>IF((BP92&lt;&gt;""),IF(OR($F92&lt;&gt;$G92,PrSettings!$M$4="●"),(($F92-$G92)=(BM92-BN92))*1,0),"")</f>
        <v/>
      </c>
      <c r="BR92" s="240" t="str">
        <f t="shared" si="1506"/>
        <v/>
      </c>
      <c r="BS92" s="240" t="str">
        <f>IF(BP92&lt;&gt;"",IF(ABS($F92-$G92)&gt;=PrSettings!$M$7,(ABS($F92-$G92-BM92+BN92)&lt;=1)*1,IF(AND(BP92,$F92=$G92,$F92&gt;=PrSettings!$M$6),(ABS(BM92-$F92)&lt;=1)*1,IF(AND(BP92,$F92+$G92&gt;=PrSettings!$M$8),(ABS(BM92-$F92)+ABS(BN92-$G92)&lt;=1)*1,""))),"")</f>
        <v/>
      </c>
      <c r="BT92" s="349" t="str">
        <f t="shared" si="1439"/>
        <v/>
      </c>
      <c r="BV92" s="238" t="str">
        <f t="shared" si="1507"/>
        <v/>
      </c>
      <c r="BW92" s="239" t="str">
        <f t="shared" si="1508"/>
        <v/>
      </c>
      <c r="BX92" s="240" t="str">
        <f t="shared" si="1509"/>
        <v/>
      </c>
      <c r="BY92" s="239" t="str">
        <f t="shared" si="1510"/>
        <v/>
      </c>
      <c r="BZ92" s="275"/>
      <c r="CA92" s="275"/>
      <c r="CB92" s="360">
        <f>COUNTIF(BV$107:BV$114,BV108)+COUNTIF(BX$107:BX$114,BV108)</f>
        <v>0</v>
      </c>
      <c r="CC92" s="240" t="str">
        <f t="shared" si="1440"/>
        <v/>
      </c>
      <c r="CD92" s="240" t="str">
        <f>IF((CC92&lt;&gt;""),IF(OR($F92&lt;&gt;$G92,PrSettings!$M$4="●"),(($F92-$G92)=(BZ92-CA92))*1,0),"")</f>
        <v/>
      </c>
      <c r="CE92" s="240" t="str">
        <f t="shared" si="1511"/>
        <v/>
      </c>
      <c r="CF92" s="240" t="str">
        <f>IF(CC92&lt;&gt;"",IF(ABS($F92-$G92)&gt;=PrSettings!$M$7,(ABS($F92-$G92-BZ92+CA92)&lt;=1)*1,IF(AND(CC92,$F92=$G92,$F92&gt;=PrSettings!$M$6),(ABS(BZ92-$F92)&lt;=1)*1,IF(AND(CC92,$F92+$G92&gt;=PrSettings!$M$8),(ABS(BZ92-$F92)+ABS(CA92-$G92)&lt;=1)*1,""))),"")</f>
        <v/>
      </c>
      <c r="CG92" s="349" t="str">
        <f t="shared" si="1441"/>
        <v/>
      </c>
      <c r="CI92" s="238" t="str">
        <f t="shared" si="1512"/>
        <v/>
      </c>
      <c r="CJ92" s="239" t="str">
        <f t="shared" si="1513"/>
        <v/>
      </c>
      <c r="CK92" s="240" t="str">
        <f t="shared" si="1514"/>
        <v/>
      </c>
      <c r="CL92" s="239" t="str">
        <f t="shared" si="1515"/>
        <v/>
      </c>
      <c r="CM92" s="275"/>
      <c r="CN92" s="275"/>
      <c r="CO92" s="360">
        <f>COUNTIF(CI$107:CI$114,CI108)+COUNTIF(CK$107:CK$114,CI108)</f>
        <v>0</v>
      </c>
      <c r="CP92" s="240" t="str">
        <f t="shared" si="1442"/>
        <v/>
      </c>
      <c r="CQ92" s="240" t="str">
        <f>IF((CP92&lt;&gt;""),IF(OR($F92&lt;&gt;$G92,PrSettings!$M$4="●"),(($F92-$G92)=(CM92-CN92))*1,0),"")</f>
        <v/>
      </c>
      <c r="CR92" s="240" t="str">
        <f t="shared" si="1516"/>
        <v/>
      </c>
      <c r="CS92" s="240" t="str">
        <f>IF(CP92&lt;&gt;"",IF(ABS($F92-$G92)&gt;=PrSettings!$M$7,(ABS($F92-$G92-CM92+CN92)&lt;=1)*1,IF(AND(CP92,$F92=$G92,$F92&gt;=PrSettings!$M$6),(ABS(CM92-$F92)&lt;=1)*1,IF(AND(CP92,$F92+$G92&gt;=PrSettings!$M$8),(ABS(CM92-$F92)+ABS(CN92-$G92)&lt;=1)*1,""))),"")</f>
        <v/>
      </c>
      <c r="CT92" s="349" t="str">
        <f t="shared" si="1443"/>
        <v/>
      </c>
      <c r="CV92" s="238" t="str">
        <f t="shared" si="1517"/>
        <v/>
      </c>
      <c r="CW92" s="239" t="str">
        <f t="shared" si="1518"/>
        <v/>
      </c>
      <c r="CX92" s="240" t="str">
        <f t="shared" si="1519"/>
        <v/>
      </c>
      <c r="CY92" s="239" t="str">
        <f t="shared" si="1520"/>
        <v/>
      </c>
      <c r="CZ92" s="275"/>
      <c r="DA92" s="275"/>
      <c r="DB92" s="360">
        <f>COUNTIF(CV$107:CV$114,CV108)+COUNTIF(CX$107:CX$114,CV108)</f>
        <v>0</v>
      </c>
      <c r="DC92" s="240" t="str">
        <f t="shared" si="1444"/>
        <v/>
      </c>
      <c r="DD92" s="240" t="str">
        <f>IF((DC92&lt;&gt;""),IF(OR($F92&lt;&gt;$G92,PrSettings!$M$4="●"),(($F92-$G92)=(CZ92-DA92))*1,0),"")</f>
        <v/>
      </c>
      <c r="DE92" s="240" t="str">
        <f t="shared" si="1521"/>
        <v/>
      </c>
      <c r="DF92" s="240" t="str">
        <f>IF(DC92&lt;&gt;"",IF(ABS($F92-$G92)&gt;=PrSettings!$M$7,(ABS($F92-$G92-CZ92+DA92)&lt;=1)*1,IF(AND(DC92,$F92=$G92,$F92&gt;=PrSettings!$M$6),(ABS(CZ92-$F92)&lt;=1)*1,IF(AND(DC92,$F92+$G92&gt;=PrSettings!$M$8),(ABS(CZ92-$F92)+ABS(DA92-$G92)&lt;=1)*1,""))),"")</f>
        <v/>
      </c>
      <c r="DG92" s="349" t="str">
        <f t="shared" si="1445"/>
        <v/>
      </c>
      <c r="DI92" s="238" t="str">
        <f t="shared" si="1522"/>
        <v/>
      </c>
      <c r="DJ92" s="239" t="str">
        <f t="shared" si="1523"/>
        <v/>
      </c>
      <c r="DK92" s="240" t="str">
        <f t="shared" si="1524"/>
        <v/>
      </c>
      <c r="DL92" s="239" t="str">
        <f t="shared" si="1525"/>
        <v/>
      </c>
      <c r="DM92" s="275"/>
      <c r="DN92" s="275"/>
      <c r="DO92" s="360">
        <f>COUNTIF(DI$107:DI$114,DI108)+COUNTIF(DK$107:DK$114,DI108)</f>
        <v>0</v>
      </c>
      <c r="DP92" s="240" t="str">
        <f t="shared" si="1446"/>
        <v/>
      </c>
      <c r="DQ92" s="240" t="str">
        <f>IF((DP92&lt;&gt;""),IF(OR($F92&lt;&gt;$G92,PrSettings!$M$4="●"),(($F92-$G92)=(DM92-DN92))*1,0),"")</f>
        <v/>
      </c>
      <c r="DR92" s="240" t="str">
        <f t="shared" si="1526"/>
        <v/>
      </c>
      <c r="DS92" s="240" t="str">
        <f>IF(DP92&lt;&gt;"",IF(ABS($F92-$G92)&gt;=PrSettings!$M$7,(ABS($F92-$G92-DM92+DN92)&lt;=1)*1,IF(AND(DP92,$F92=$G92,$F92&gt;=PrSettings!$M$6),(ABS(DM92-$F92)&lt;=1)*1,IF(AND(DP92,$F92+$G92&gt;=PrSettings!$M$8),(ABS(DM92-$F92)+ABS(DN92-$G92)&lt;=1)*1,""))),"")</f>
        <v/>
      </c>
      <c r="DT92" s="349" t="str">
        <f t="shared" si="1447"/>
        <v/>
      </c>
      <c r="DV92" s="238" t="str">
        <f t="shared" si="1527"/>
        <v/>
      </c>
      <c r="DW92" s="239" t="str">
        <f t="shared" si="1528"/>
        <v/>
      </c>
      <c r="DX92" s="240" t="str">
        <f t="shared" si="1529"/>
        <v/>
      </c>
      <c r="DY92" s="239" t="str">
        <f t="shared" si="1530"/>
        <v/>
      </c>
      <c r="DZ92" s="275"/>
      <c r="EA92" s="275"/>
      <c r="EB92" s="360">
        <f>COUNTIF(DV$107:DV$114,DV108)+COUNTIF(DX$107:DX$114,DV108)</f>
        <v>0</v>
      </c>
      <c r="EC92" s="240" t="str">
        <f t="shared" si="1448"/>
        <v/>
      </c>
      <c r="ED92" s="240" t="str">
        <f>IF((EC92&lt;&gt;""),IF(OR($F92&lt;&gt;$G92,PrSettings!$M$4="●"),(($F92-$G92)=(DZ92-EA92))*1,0),"")</f>
        <v/>
      </c>
      <c r="EE92" s="240" t="str">
        <f t="shared" si="1531"/>
        <v/>
      </c>
      <c r="EF92" s="240" t="str">
        <f>IF(EC92&lt;&gt;"",IF(ABS($F92-$G92)&gt;=PrSettings!$M$7,(ABS($F92-$G92-DZ92+EA92)&lt;=1)*1,IF(AND(EC92,$F92=$G92,$F92&gt;=PrSettings!$M$6),(ABS(DZ92-$F92)&lt;=1)*1,IF(AND(EC92,$F92+$G92&gt;=PrSettings!$M$8),(ABS(DZ92-$F92)+ABS(EA92-$G92)&lt;=1)*1,""))),"")</f>
        <v/>
      </c>
      <c r="EG92" s="349" t="str">
        <f t="shared" si="1449"/>
        <v/>
      </c>
      <c r="EI92" s="238" t="str">
        <f t="shared" si="1532"/>
        <v/>
      </c>
      <c r="EJ92" s="239" t="str">
        <f t="shared" si="1533"/>
        <v/>
      </c>
      <c r="EK92" s="240" t="str">
        <f t="shared" si="1534"/>
        <v/>
      </c>
      <c r="EL92" s="239" t="str">
        <f t="shared" si="1535"/>
        <v/>
      </c>
      <c r="EM92" s="275"/>
      <c r="EN92" s="275"/>
      <c r="EO92" s="360">
        <f>COUNTIF(EI$107:EI$114,EI108)+COUNTIF(EK$107:EK$114,EI108)</f>
        <v>0</v>
      </c>
      <c r="EP92" s="240" t="str">
        <f t="shared" si="1450"/>
        <v/>
      </c>
      <c r="EQ92" s="240" t="str">
        <f>IF((EP92&lt;&gt;""),IF(OR($F92&lt;&gt;$G92,PrSettings!$M$4="●"),(($F92-$G92)=(EM92-EN92))*1,0),"")</f>
        <v/>
      </c>
      <c r="ER92" s="240" t="str">
        <f t="shared" si="1536"/>
        <v/>
      </c>
      <c r="ES92" s="240" t="str">
        <f>IF(EP92&lt;&gt;"",IF(ABS($F92-$G92)&gt;=PrSettings!$M$7,(ABS($F92-$G92-EM92+EN92)&lt;=1)*1,IF(AND(EP92,$F92=$G92,$F92&gt;=PrSettings!$M$6),(ABS(EM92-$F92)&lt;=1)*1,IF(AND(EP92,$F92+$G92&gt;=PrSettings!$M$8),(ABS(EM92-$F92)+ABS(EN92-$G92)&lt;=1)*1,""))),"")</f>
        <v/>
      </c>
      <c r="ET92" s="349" t="str">
        <f t="shared" si="1451"/>
        <v/>
      </c>
      <c r="EV92" s="238" t="str">
        <f t="shared" si="1537"/>
        <v/>
      </c>
      <c r="EW92" s="239" t="str">
        <f t="shared" si="1538"/>
        <v/>
      </c>
      <c r="EX92" s="240" t="str">
        <f t="shared" si="1539"/>
        <v/>
      </c>
      <c r="EY92" s="239" t="str">
        <f t="shared" si="1540"/>
        <v/>
      </c>
      <c r="EZ92" s="275"/>
      <c r="FA92" s="275"/>
      <c r="FB92" s="360">
        <f>COUNTIF(EV$107:EV$114,EV108)+COUNTIF(EX$107:EX$114,EV108)</f>
        <v>0</v>
      </c>
      <c r="FC92" s="240" t="str">
        <f t="shared" si="1452"/>
        <v/>
      </c>
      <c r="FD92" s="240" t="str">
        <f>IF((FC92&lt;&gt;""),IF(OR($F92&lt;&gt;$G92,PrSettings!$M$4="●"),(($F92-$G92)=(EZ92-FA92))*1,0),"")</f>
        <v/>
      </c>
      <c r="FE92" s="240" t="str">
        <f t="shared" si="1541"/>
        <v/>
      </c>
      <c r="FF92" s="240" t="str">
        <f>IF(FC92&lt;&gt;"",IF(ABS($F92-$G92)&gt;=PrSettings!$M$7,(ABS($F92-$G92-EZ92+FA92)&lt;=1)*1,IF(AND(FC92,$F92=$G92,$F92&gt;=PrSettings!$M$6),(ABS(EZ92-$F92)&lt;=1)*1,IF(AND(FC92,$F92+$G92&gt;=PrSettings!$M$8),(ABS(EZ92-$F92)+ABS(FA92-$G92)&lt;=1)*1,""))),"")</f>
        <v/>
      </c>
      <c r="FG92" s="349" t="str">
        <f t="shared" si="1453"/>
        <v/>
      </c>
      <c r="FI92" s="238" t="str">
        <f t="shared" si="1542"/>
        <v/>
      </c>
      <c r="FJ92" s="239" t="str">
        <f t="shared" si="1543"/>
        <v/>
      </c>
      <c r="FK92" s="240" t="str">
        <f t="shared" si="1544"/>
        <v/>
      </c>
      <c r="FL92" s="239" t="str">
        <f t="shared" si="1545"/>
        <v/>
      </c>
      <c r="FM92" s="275"/>
      <c r="FN92" s="275"/>
      <c r="FO92" s="360">
        <f>COUNTIF(FI$107:FI$114,FI108)+COUNTIF(FK$107:FK$114,FI108)</f>
        <v>0</v>
      </c>
      <c r="FP92" s="240" t="str">
        <f t="shared" si="1454"/>
        <v/>
      </c>
      <c r="FQ92" s="240" t="str">
        <f>IF((FP92&lt;&gt;""),IF(OR($F92&lt;&gt;$G92,PrSettings!$M$4="●"),(($F92-$G92)=(FM92-FN92))*1,0),"")</f>
        <v/>
      </c>
      <c r="FR92" s="240" t="str">
        <f t="shared" si="1546"/>
        <v/>
      </c>
      <c r="FS92" s="240" t="str">
        <f>IF(FP92&lt;&gt;"",IF(ABS($F92-$G92)&gt;=PrSettings!$M$7,(ABS($F92-$G92-FM92+FN92)&lt;=1)*1,IF(AND(FP92,$F92=$G92,$F92&gt;=PrSettings!$M$6),(ABS(FM92-$F92)&lt;=1)*1,IF(AND(FP92,$F92+$G92&gt;=PrSettings!$M$8),(ABS(FM92-$F92)+ABS(FN92-$G92)&lt;=1)*1,""))),"")</f>
        <v/>
      </c>
      <c r="FT92" s="349" t="str">
        <f t="shared" si="1455"/>
        <v/>
      </c>
      <c r="FV92" s="238" t="str">
        <f t="shared" si="1547"/>
        <v/>
      </c>
      <c r="FW92" s="239" t="str">
        <f t="shared" si="1548"/>
        <v/>
      </c>
      <c r="FX92" s="240" t="str">
        <f t="shared" si="1549"/>
        <v/>
      </c>
      <c r="FY92" s="239" t="str">
        <f t="shared" si="1550"/>
        <v/>
      </c>
      <c r="FZ92" s="275"/>
      <c r="GA92" s="275"/>
      <c r="GB92" s="360">
        <f>COUNTIF(FV$107:FV$114,FV108)+COUNTIF(FX$107:FX$114,FV108)</f>
        <v>0</v>
      </c>
      <c r="GC92" s="240" t="str">
        <f t="shared" si="1456"/>
        <v/>
      </c>
      <c r="GD92" s="240" t="str">
        <f>IF((GC92&lt;&gt;""),IF(OR($F92&lt;&gt;$G92,PrSettings!$M$4="●"),(($F92-$G92)=(FZ92-GA92))*1,0),"")</f>
        <v/>
      </c>
      <c r="GE92" s="240" t="str">
        <f t="shared" si="1551"/>
        <v/>
      </c>
      <c r="GF92" s="240" t="str">
        <f>IF(GC92&lt;&gt;"",IF(ABS($F92-$G92)&gt;=PrSettings!$M$7,(ABS($F92-$G92-FZ92+GA92)&lt;=1)*1,IF(AND(GC92,$F92=$G92,$F92&gt;=PrSettings!$M$6),(ABS(FZ92-$F92)&lt;=1)*1,IF(AND(GC92,$F92+$G92&gt;=PrSettings!$M$8),(ABS(FZ92-$F92)+ABS(GA92-$G92)&lt;=1)*1,""))),"")</f>
        <v/>
      </c>
      <c r="GG92" s="349" t="str">
        <f t="shared" si="1457"/>
        <v/>
      </c>
      <c r="GI92" s="238" t="str">
        <f t="shared" si="1552"/>
        <v/>
      </c>
      <c r="GJ92" s="239" t="str">
        <f t="shared" si="1553"/>
        <v/>
      </c>
      <c r="GK92" s="240" t="str">
        <f t="shared" si="1554"/>
        <v/>
      </c>
      <c r="GL92" s="239" t="str">
        <f t="shared" si="1555"/>
        <v/>
      </c>
      <c r="GM92" s="275"/>
      <c r="GN92" s="275"/>
      <c r="GO92" s="360">
        <f>COUNTIF(GI$107:GI$114,GI108)+COUNTIF(GK$107:GK$114,GI108)</f>
        <v>0</v>
      </c>
      <c r="GP92" s="240" t="str">
        <f t="shared" si="1458"/>
        <v/>
      </c>
      <c r="GQ92" s="240" t="str">
        <f>IF((GP92&lt;&gt;""),IF(OR($F92&lt;&gt;$G92,PrSettings!$M$4="●"),(($F92-$G92)=(GM92-GN92))*1,0),"")</f>
        <v/>
      </c>
      <c r="GR92" s="240" t="str">
        <f t="shared" si="1556"/>
        <v/>
      </c>
      <c r="GS92" s="240" t="str">
        <f>IF(GP92&lt;&gt;"",IF(ABS($F92-$G92)&gt;=PrSettings!$M$7,(ABS($F92-$G92-GM92+GN92)&lt;=1)*1,IF(AND(GP92,$F92=$G92,$F92&gt;=PrSettings!$M$6),(ABS(GM92-$F92)&lt;=1)*1,IF(AND(GP92,$F92+$G92&gt;=PrSettings!$M$8),(ABS(GM92-$F92)+ABS(GN92-$G92)&lt;=1)*1,""))),"")</f>
        <v/>
      </c>
      <c r="GT92" s="349" t="str">
        <f t="shared" si="1459"/>
        <v/>
      </c>
      <c r="GV92" s="238" t="str">
        <f t="shared" si="1557"/>
        <v/>
      </c>
      <c r="GW92" s="239" t="str">
        <f t="shared" si="1558"/>
        <v/>
      </c>
      <c r="GX92" s="240" t="str">
        <f t="shared" si="1559"/>
        <v/>
      </c>
      <c r="GY92" s="239" t="str">
        <f t="shared" si="1560"/>
        <v/>
      </c>
      <c r="GZ92" s="275"/>
      <c r="HA92" s="275"/>
      <c r="HB92" s="360">
        <f>COUNTIF(GV$107:GV$114,GV108)+COUNTIF(GX$107:GX$114,GV108)</f>
        <v>0</v>
      </c>
      <c r="HC92" s="240" t="str">
        <f t="shared" si="1460"/>
        <v/>
      </c>
      <c r="HD92" s="240" t="str">
        <f>IF((HC92&lt;&gt;""),IF(OR($F92&lt;&gt;$G92,PrSettings!$M$4="●"),(($F92-$G92)=(GZ92-HA92))*1,0),"")</f>
        <v/>
      </c>
      <c r="HE92" s="240" t="str">
        <f t="shared" si="1561"/>
        <v/>
      </c>
      <c r="HF92" s="240" t="str">
        <f>IF(HC92&lt;&gt;"",IF(ABS($F92-$G92)&gt;=PrSettings!$M$7,(ABS($F92-$G92-GZ92+HA92)&lt;=1)*1,IF(AND(HC92,$F92=$G92,$F92&gt;=PrSettings!$M$6),(ABS(GZ92-$F92)&lt;=1)*1,IF(AND(HC92,$F92+$G92&gt;=PrSettings!$M$8),(ABS(GZ92-$F92)+ABS(HA92-$G92)&lt;=1)*1,""))),"")</f>
        <v/>
      </c>
      <c r="HG92" s="349" t="str">
        <f t="shared" si="1461"/>
        <v/>
      </c>
      <c r="HI92" s="238" t="str">
        <f t="shared" si="1562"/>
        <v/>
      </c>
      <c r="HJ92" s="239" t="str">
        <f t="shared" si="1563"/>
        <v/>
      </c>
      <c r="HK92" s="240" t="str">
        <f t="shared" si="1564"/>
        <v/>
      </c>
      <c r="HL92" s="239" t="str">
        <f t="shared" si="1565"/>
        <v/>
      </c>
      <c r="HM92" s="275"/>
      <c r="HN92" s="275"/>
      <c r="HO92" s="360">
        <f>COUNTIF(HI$107:HI$114,HI108)+COUNTIF(HK$107:HK$114,HI108)</f>
        <v>0</v>
      </c>
      <c r="HP92" s="240" t="str">
        <f t="shared" si="1462"/>
        <v/>
      </c>
      <c r="HQ92" s="240" t="str">
        <f>IF((HP92&lt;&gt;""),IF(OR($F92&lt;&gt;$G92,PrSettings!$M$4="●"),(($F92-$G92)=(HM92-HN92))*1,0),"")</f>
        <v/>
      </c>
      <c r="HR92" s="240" t="str">
        <f t="shared" si="1566"/>
        <v/>
      </c>
      <c r="HS92" s="240" t="str">
        <f>IF(HP92&lt;&gt;"",IF(ABS($F92-$G92)&gt;=PrSettings!$M$7,(ABS($F92-$G92-HM92+HN92)&lt;=1)*1,IF(AND(HP92,$F92=$G92,$F92&gt;=PrSettings!$M$6),(ABS(HM92-$F92)&lt;=1)*1,IF(AND(HP92,$F92+$G92&gt;=PrSettings!$M$8),(ABS(HM92-$F92)+ABS(HN92-$G92)&lt;=1)*1,""))),"")</f>
        <v/>
      </c>
      <c r="HT92" s="349" t="str">
        <f t="shared" si="1463"/>
        <v/>
      </c>
      <c r="HV92" s="238" t="str">
        <f t="shared" si="1567"/>
        <v/>
      </c>
      <c r="HW92" s="239" t="str">
        <f t="shared" si="1568"/>
        <v/>
      </c>
      <c r="HX92" s="240" t="str">
        <f t="shared" si="1569"/>
        <v/>
      </c>
      <c r="HY92" s="239" t="str">
        <f t="shared" si="1570"/>
        <v/>
      </c>
      <c r="HZ92" s="275"/>
      <c r="IA92" s="275"/>
      <c r="IB92" s="360">
        <f>COUNTIF(HV$107:HV$114,HV108)+COUNTIF(HX$107:HX$114,HV108)</f>
        <v>0</v>
      </c>
      <c r="IC92" s="240" t="str">
        <f t="shared" si="1464"/>
        <v/>
      </c>
      <c r="ID92" s="240" t="str">
        <f>IF((IC92&lt;&gt;""),IF(OR($F92&lt;&gt;$G92,PrSettings!$M$4="●"),(($F92-$G92)=(HZ92-IA92))*1,0),"")</f>
        <v/>
      </c>
      <c r="IE92" s="240" t="str">
        <f t="shared" si="1571"/>
        <v/>
      </c>
      <c r="IF92" s="240" t="str">
        <f>IF(IC92&lt;&gt;"",IF(ABS($F92-$G92)&gt;=PrSettings!$M$7,(ABS($F92-$G92-HZ92+IA92)&lt;=1)*1,IF(AND(IC92,$F92=$G92,$F92&gt;=PrSettings!$M$6),(ABS(HZ92-$F92)&lt;=1)*1,IF(AND(IC92,$F92+$G92&gt;=PrSettings!$M$8),(ABS(HZ92-$F92)+ABS(IA92-$G92)&lt;=1)*1,""))),"")</f>
        <v/>
      </c>
      <c r="IG92" s="349" t="str">
        <f t="shared" si="1465"/>
        <v/>
      </c>
      <c r="II92" s="238" t="str">
        <f t="shared" si="1572"/>
        <v/>
      </c>
      <c r="IJ92" s="239" t="str">
        <f t="shared" si="1573"/>
        <v/>
      </c>
      <c r="IK92" s="240" t="str">
        <f t="shared" si="1574"/>
        <v/>
      </c>
      <c r="IL92" s="239" t="str">
        <f t="shared" si="1575"/>
        <v/>
      </c>
      <c r="IM92" s="275"/>
      <c r="IN92" s="275"/>
      <c r="IO92" s="360">
        <f>COUNTIF(II$107:II$114,II108)+COUNTIF(IK$107:IK$114,II108)</f>
        <v>0</v>
      </c>
      <c r="IP92" s="240" t="str">
        <f t="shared" si="1466"/>
        <v/>
      </c>
      <c r="IQ92" s="240" t="str">
        <f>IF((IP92&lt;&gt;""),IF(OR($F92&lt;&gt;$G92,PrSettings!$M$4="●"),(($F92-$G92)=(IM92-IN92))*1,0),"")</f>
        <v/>
      </c>
      <c r="IR92" s="240" t="str">
        <f t="shared" si="1576"/>
        <v/>
      </c>
      <c r="IS92" s="240" t="str">
        <f>IF(IP92&lt;&gt;"",IF(ABS($F92-$G92)&gt;=PrSettings!$M$7,(ABS($F92-$G92-IM92+IN92)&lt;=1)*1,IF(AND(IP92,$F92=$G92,$F92&gt;=PrSettings!$M$6),(ABS(IM92-$F92)&lt;=1)*1,IF(AND(IP92,$F92+$G92&gt;=PrSettings!$M$8),(ABS(IM92-$F92)+ABS(IN92-$G92)&lt;=1)*1,""))),"")</f>
        <v/>
      </c>
      <c r="IT92" s="349" t="str">
        <f t="shared" si="1467"/>
        <v/>
      </c>
      <c r="IV92" s="238" t="str">
        <f t="shared" si="1577"/>
        <v/>
      </c>
      <c r="IW92" s="239" t="str">
        <f t="shared" si="1578"/>
        <v/>
      </c>
      <c r="IX92" s="240" t="str">
        <f t="shared" si="1579"/>
        <v/>
      </c>
      <c r="IY92" s="239" t="str">
        <f t="shared" si="1580"/>
        <v/>
      </c>
      <c r="IZ92" s="275"/>
      <c r="JA92" s="275"/>
      <c r="JB92" s="360">
        <f>COUNTIF(IV$107:IV$114,IV108)+COUNTIF(IX$107:IX$114,IV108)</f>
        <v>0</v>
      </c>
      <c r="JC92" s="240" t="str">
        <f t="shared" si="1468"/>
        <v/>
      </c>
      <c r="JD92" s="240" t="str">
        <f>IF((JC92&lt;&gt;""),IF(OR($F92&lt;&gt;$G92,PrSettings!$M$4="●"),(($F92-$G92)=(IZ92-JA92))*1,0),"")</f>
        <v/>
      </c>
      <c r="JE92" s="240" t="str">
        <f t="shared" si="1581"/>
        <v/>
      </c>
      <c r="JF92" s="240" t="str">
        <f>IF(JC92&lt;&gt;"",IF(ABS($F92-$G92)&gt;=PrSettings!$M$7,(ABS($F92-$G92-IZ92+JA92)&lt;=1)*1,IF(AND(JC92,$F92=$G92,$F92&gt;=PrSettings!$M$6),(ABS(IZ92-$F92)&lt;=1)*1,IF(AND(JC92,$F92+$G92&gt;=PrSettings!$M$8),(ABS(IZ92-$F92)+ABS(JA92-$G92)&lt;=1)*1,""))),"")</f>
        <v/>
      </c>
      <c r="JG92" s="349" t="str">
        <f t="shared" si="1469"/>
        <v/>
      </c>
      <c r="JI92" s="238" t="str">
        <f t="shared" si="1582"/>
        <v/>
      </c>
      <c r="JJ92" s="239" t="str">
        <f t="shared" si="1583"/>
        <v/>
      </c>
      <c r="JK92" s="240" t="str">
        <f t="shared" si="1584"/>
        <v/>
      </c>
      <c r="JL92" s="239" t="str">
        <f t="shared" si="1585"/>
        <v/>
      </c>
      <c r="JM92" s="275"/>
      <c r="JN92" s="275"/>
      <c r="JO92" s="360">
        <f>COUNTIF(JI$107:JI$114,JI108)+COUNTIF(JK$107:JK$114,JI108)</f>
        <v>0</v>
      </c>
      <c r="JP92" s="240" t="str">
        <f t="shared" si="1470"/>
        <v/>
      </c>
      <c r="JQ92" s="240" t="str">
        <f>IF((JP92&lt;&gt;""),IF(OR($F92&lt;&gt;$G92,PrSettings!$M$4="●"),(($F92-$G92)=(JM92-JN92))*1,0),"")</f>
        <v/>
      </c>
      <c r="JR92" s="240" t="str">
        <f t="shared" si="1586"/>
        <v/>
      </c>
      <c r="JS92" s="240" t="str">
        <f>IF(JP92&lt;&gt;"",IF(ABS($F92-$G92)&gt;=PrSettings!$M$7,(ABS($F92-$G92-JM92+JN92)&lt;=1)*1,IF(AND(JP92,$F92=$G92,$F92&gt;=PrSettings!$M$6),(ABS(JM92-$F92)&lt;=1)*1,IF(AND(JP92,$F92+$G92&gt;=PrSettings!$M$8),(ABS(JM92-$F92)+ABS(JN92-$G92)&lt;=1)*1,""))),"")</f>
        <v/>
      </c>
      <c r="JT92" s="349" t="str">
        <f t="shared" si="1471"/>
        <v/>
      </c>
      <c r="JV92" s="238" t="str">
        <f t="shared" si="1587"/>
        <v/>
      </c>
      <c r="JW92" s="239" t="str">
        <f t="shared" si="1588"/>
        <v/>
      </c>
      <c r="JX92" s="240" t="str">
        <f t="shared" si="1589"/>
        <v/>
      </c>
      <c r="JY92" s="239" t="str">
        <f t="shared" si="1590"/>
        <v/>
      </c>
      <c r="JZ92" s="275"/>
      <c r="KA92" s="275"/>
      <c r="KB92" s="360">
        <f>COUNTIF(JV$107:JV$114,JV108)+COUNTIF(JX$107:JX$114,JV108)</f>
        <v>0</v>
      </c>
      <c r="KC92" s="240" t="str">
        <f t="shared" si="1472"/>
        <v/>
      </c>
      <c r="KD92" s="240" t="str">
        <f>IF((KC92&lt;&gt;""),IF(OR($F92&lt;&gt;$G92,PrSettings!$M$4="●"),(($F92-$G92)=(JZ92-KA92))*1,0),"")</f>
        <v/>
      </c>
      <c r="KE92" s="240" t="str">
        <f t="shared" si="1591"/>
        <v/>
      </c>
      <c r="KF92" s="240" t="str">
        <f>IF(KC92&lt;&gt;"",IF(ABS($F92-$G92)&gt;=PrSettings!$M$7,(ABS($F92-$G92-JZ92+KA92)&lt;=1)*1,IF(AND(KC92,$F92=$G92,$F92&gt;=PrSettings!$M$6),(ABS(JZ92-$F92)&lt;=1)*1,IF(AND(KC92,$F92+$G92&gt;=PrSettings!$M$8),(ABS(JZ92-$F92)+ABS(KA92-$G92)&lt;=1)*1,""))),"")</f>
        <v/>
      </c>
      <c r="KG92" s="349" t="str">
        <f t="shared" si="1473"/>
        <v/>
      </c>
      <c r="KI92" s="238" t="str">
        <f t="shared" si="1592"/>
        <v/>
      </c>
      <c r="KJ92" s="239" t="str">
        <f t="shared" si="1593"/>
        <v/>
      </c>
      <c r="KK92" s="240" t="str">
        <f t="shared" si="1594"/>
        <v/>
      </c>
      <c r="KL92" s="239" t="str">
        <f t="shared" si="1595"/>
        <v/>
      </c>
      <c r="KM92" s="275"/>
      <c r="KN92" s="275"/>
      <c r="KO92" s="360">
        <f>COUNTIF(KI$107:KI$114,KI108)+COUNTIF(KK$107:KK$114,KI108)</f>
        <v>0</v>
      </c>
      <c r="KP92" s="240" t="str">
        <f t="shared" si="1474"/>
        <v/>
      </c>
      <c r="KQ92" s="240" t="str">
        <f>IF((KP92&lt;&gt;""),IF(OR($F92&lt;&gt;$G92,PrSettings!$M$4="●"),(($F92-$G92)=(KM92-KN92))*1,0),"")</f>
        <v/>
      </c>
      <c r="KR92" s="240" t="str">
        <f t="shared" si="1596"/>
        <v/>
      </c>
      <c r="KS92" s="240" t="str">
        <f>IF(KP92&lt;&gt;"",IF(ABS($F92-$G92)&gt;=PrSettings!$M$7,(ABS($F92-$G92-KM92+KN92)&lt;=1)*1,IF(AND(KP92,$F92=$G92,$F92&gt;=PrSettings!$M$6),(ABS(KM92-$F92)&lt;=1)*1,IF(AND(KP92,$F92+$G92&gt;=PrSettings!$M$8),(ABS(KM92-$F92)+ABS(KN92-$G92)&lt;=1)*1,""))),"")</f>
        <v/>
      </c>
      <c r="KT92" s="349" t="str">
        <f t="shared" si="1475"/>
        <v/>
      </c>
      <c r="KV92" s="238" t="str">
        <f t="shared" si="1597"/>
        <v/>
      </c>
      <c r="KW92" s="239" t="str">
        <f t="shared" si="1598"/>
        <v/>
      </c>
      <c r="KX92" s="240" t="str">
        <f t="shared" si="1599"/>
        <v/>
      </c>
      <c r="KY92" s="239" t="str">
        <f t="shared" si="1600"/>
        <v/>
      </c>
      <c r="KZ92" s="275"/>
      <c r="LA92" s="275"/>
      <c r="LB92" s="360">
        <f>COUNTIF(KV$107:KV$114,KV108)+COUNTIF(KX$107:KX$114,KV108)</f>
        <v>0</v>
      </c>
      <c r="LC92" s="240" t="str">
        <f t="shared" si="1476"/>
        <v/>
      </c>
      <c r="LD92" s="240" t="str">
        <f>IF((LC92&lt;&gt;""),IF(OR($F92&lt;&gt;$G92,PrSettings!$M$4="●"),(($F92-$G92)=(KZ92-LA92))*1,0),"")</f>
        <v/>
      </c>
      <c r="LE92" s="240" t="str">
        <f t="shared" si="1601"/>
        <v/>
      </c>
      <c r="LF92" s="240" t="str">
        <f>IF(LC92&lt;&gt;"",IF(ABS($F92-$G92)&gt;=PrSettings!$M$7,(ABS($F92-$G92-KZ92+LA92)&lt;=1)*1,IF(AND(LC92,$F92=$G92,$F92&gt;=PrSettings!$M$6),(ABS(KZ92-$F92)&lt;=1)*1,IF(AND(LC92,$F92+$G92&gt;=PrSettings!$M$8),(ABS(KZ92-$F92)+ABS(LA92-$G92)&lt;=1)*1,""))),"")</f>
        <v/>
      </c>
      <c r="LG92" s="349" t="str">
        <f t="shared" si="1477"/>
        <v/>
      </c>
      <c r="LI92" s="238" t="str">
        <f t="shared" si="1602"/>
        <v/>
      </c>
      <c r="LJ92" s="239" t="str">
        <f t="shared" si="1603"/>
        <v/>
      </c>
      <c r="LK92" s="240" t="str">
        <f t="shared" si="1604"/>
        <v/>
      </c>
      <c r="LL92" s="239" t="str">
        <f t="shared" si="1605"/>
        <v/>
      </c>
      <c r="LM92" s="275"/>
      <c r="LN92" s="275"/>
      <c r="LO92" s="360">
        <f>COUNTIF(LI$107:LI$114,LI108)+COUNTIF(LK$107:LK$114,LI108)</f>
        <v>0</v>
      </c>
      <c r="LP92" s="240" t="str">
        <f t="shared" si="1478"/>
        <v/>
      </c>
      <c r="LQ92" s="240" t="str">
        <f>IF((LP92&lt;&gt;""),IF(OR($F92&lt;&gt;$G92,PrSettings!$M$4="●"),(($F92-$G92)=(LM92-LN92))*1,0),"")</f>
        <v/>
      </c>
      <c r="LR92" s="240" t="str">
        <f t="shared" si="1606"/>
        <v/>
      </c>
      <c r="LS92" s="240" t="str">
        <f>IF(LP92&lt;&gt;"",IF(ABS($F92-$G92)&gt;=PrSettings!$M$7,(ABS($F92-$G92-LM92+LN92)&lt;=1)*1,IF(AND(LP92,$F92=$G92,$F92&gt;=PrSettings!$M$6),(ABS(LM92-$F92)&lt;=1)*1,IF(AND(LP92,$F92+$G92&gt;=PrSettings!$M$8),(ABS(LM92-$F92)+ABS(LN92-$G92)&lt;=1)*1,""))),"")</f>
        <v/>
      </c>
      <c r="LT92" s="349" t="str">
        <f t="shared" si="1479"/>
        <v/>
      </c>
      <c r="LV92" s="238" t="str">
        <f t="shared" si="1607"/>
        <v/>
      </c>
      <c r="LW92" s="239" t="str">
        <f t="shared" si="1608"/>
        <v/>
      </c>
      <c r="LX92" s="240" t="str">
        <f t="shared" si="1609"/>
        <v/>
      </c>
      <c r="LY92" s="239" t="str">
        <f t="shared" si="1610"/>
        <v/>
      </c>
      <c r="LZ92" s="275"/>
      <c r="MA92" s="275"/>
      <c r="MB92" s="360">
        <f>COUNTIF(LV$107:LV$114,LV108)+COUNTIF(LX$107:LX$114,LV108)</f>
        <v>0</v>
      </c>
      <c r="MC92" s="240" t="str">
        <f t="shared" si="1480"/>
        <v/>
      </c>
      <c r="MD92" s="240" t="str">
        <f>IF((MC92&lt;&gt;""),IF(OR($F92&lt;&gt;$G92,PrSettings!$M$4="●"),(($F92-$G92)=(LZ92-MA92))*1,0),"")</f>
        <v/>
      </c>
      <c r="ME92" s="240" t="str">
        <f t="shared" si="1611"/>
        <v/>
      </c>
      <c r="MF92" s="240" t="str">
        <f>IF(MC92&lt;&gt;"",IF(ABS($F92-$G92)&gt;=PrSettings!$M$7,(ABS($F92-$G92-LZ92+MA92)&lt;=1)*1,IF(AND(MC92,$F92=$G92,$F92&gt;=PrSettings!$M$6),(ABS(LZ92-$F92)&lt;=1)*1,IF(AND(MC92,$F92+$G92&gt;=PrSettings!$M$8),(ABS(LZ92-$F92)+ABS(MA92-$G92)&lt;=1)*1,""))),"")</f>
        <v/>
      </c>
      <c r="MG92" s="349" t="str">
        <f t="shared" si="1481"/>
        <v/>
      </c>
    </row>
    <row r="93" spans="1:345" x14ac:dyDescent="0.25">
      <c r="B93" s="238" t="str">
        <f>IF(C93="","",INDEX(Groups!$C$7:$C$65,MATCH(C93,Groups!$D$7:$D$65,0)))</f>
        <v/>
      </c>
      <c r="C93" s="239" t="str">
        <f>'World Cup'!$K$50</f>
        <v/>
      </c>
      <c r="D93" s="240" t="str">
        <f>IF(E93="","",INDEX(Groups!$C$7:$C$65,MATCH(E93,Groups!$D$7:$D$65,0)))</f>
        <v/>
      </c>
      <c r="E93" s="239" t="str">
        <f>'World Cup'!$L$50</f>
        <v/>
      </c>
      <c r="F93" s="241" t="str">
        <f>IF(AND('World Cup'!$K$51&lt;&gt;"",'World Cup'!$L$51&lt;&gt;""),'World Cup'!$K$51,"")</f>
        <v/>
      </c>
      <c r="G93" s="242" t="str">
        <f>IF(AND('World Cup'!$K$51&lt;&gt;"",'World Cup'!$L$51&lt;&gt;""),'World Cup'!$L$51,"")</f>
        <v/>
      </c>
      <c r="I93" s="238" t="str">
        <f t="shared" si="1482"/>
        <v/>
      </c>
      <c r="J93" s="239" t="str">
        <f t="shared" si="1483"/>
        <v/>
      </c>
      <c r="K93" s="240" t="str">
        <f t="shared" si="1484"/>
        <v/>
      </c>
      <c r="L93" s="239" t="str">
        <f t="shared" si="1485"/>
        <v/>
      </c>
      <c r="M93" s="275"/>
      <c r="N93" s="275"/>
      <c r="O93" s="360">
        <f>COUNTIF(I$107:I$114,K108)+COUNTIF(K$107:K$114,K108)</f>
        <v>0</v>
      </c>
      <c r="P93" s="240" t="str">
        <f t="shared" si="1430"/>
        <v/>
      </c>
      <c r="Q93" s="240" t="str">
        <f>IF((P93&lt;&gt;""),IF(OR($F93&lt;&gt;$G93,PrSettings!$M$4="●"),(($F93-$G93)=(M93-N93))*1,0),"")</f>
        <v/>
      </c>
      <c r="R93" s="240" t="str">
        <f t="shared" si="1486"/>
        <v/>
      </c>
      <c r="S93" s="240" t="str">
        <f>IF(P93&lt;&gt;"",IF(ABS($F93-$G93)&gt;=PrSettings!$M$7,(ABS($F93-$G93-M93+N93)&lt;=1)*1,IF(AND(P93,$F93=$G93,$F93&gt;=PrSettings!$M$6),(ABS(M93-$F93)&lt;=1)*1,IF(AND(P93,$F93+$G93&gt;=PrSettings!$M$8),(ABS(M93-$F93)+ABS(N93-$G93)&lt;=1)*1,""))),"")</f>
        <v/>
      </c>
      <c r="T93" s="349" t="str">
        <f t="shared" si="1431"/>
        <v/>
      </c>
      <c r="V93" s="238" t="str">
        <f t="shared" si="1487"/>
        <v/>
      </c>
      <c r="W93" s="239" t="str">
        <f t="shared" si="1488"/>
        <v/>
      </c>
      <c r="X93" s="240" t="str">
        <f t="shared" si="1489"/>
        <v/>
      </c>
      <c r="Y93" s="239" t="str">
        <f t="shared" si="1490"/>
        <v/>
      </c>
      <c r="Z93" s="275"/>
      <c r="AA93" s="275"/>
      <c r="AB93" s="360">
        <f>COUNTIF(V$107:V$114,X108)+COUNTIF(X$107:X$114,X108)</f>
        <v>0</v>
      </c>
      <c r="AC93" s="240" t="str">
        <f t="shared" si="1432"/>
        <v/>
      </c>
      <c r="AD93" s="240" t="str">
        <f>IF((AC93&lt;&gt;""),IF(OR($F93&lt;&gt;$G93,PrSettings!$M$4="●"),(($F93-$G93)=(Z93-AA93))*1,0),"")</f>
        <v/>
      </c>
      <c r="AE93" s="240" t="str">
        <f t="shared" si="1491"/>
        <v/>
      </c>
      <c r="AF93" s="240" t="str">
        <f>IF(AC93&lt;&gt;"",IF(ABS($F93-$G93)&gt;=PrSettings!$M$7,(ABS($F93-$G93-Z93+AA93)&lt;=1)*1,IF(AND(AC93,$F93=$G93,$F93&gt;=PrSettings!$M$6),(ABS(Z93-$F93)&lt;=1)*1,IF(AND(AC93,$F93+$G93&gt;=PrSettings!$M$8),(ABS(Z93-$F93)+ABS(AA93-$G93)&lt;=1)*1,""))),"")</f>
        <v/>
      </c>
      <c r="AG93" s="349" t="str">
        <f t="shared" si="1433"/>
        <v/>
      </c>
      <c r="AI93" s="238" t="str">
        <f t="shared" si="1492"/>
        <v/>
      </c>
      <c r="AJ93" s="239" t="str">
        <f t="shared" si="1493"/>
        <v/>
      </c>
      <c r="AK93" s="240" t="str">
        <f t="shared" si="1494"/>
        <v/>
      </c>
      <c r="AL93" s="239" t="str">
        <f t="shared" si="1495"/>
        <v/>
      </c>
      <c r="AM93" s="275"/>
      <c r="AN93" s="275"/>
      <c r="AO93" s="360">
        <f>COUNTIF(AI$107:AI$114,AK108)+COUNTIF(AK$107:AK$114,AK108)</f>
        <v>0</v>
      </c>
      <c r="AP93" s="240" t="str">
        <f t="shared" si="1434"/>
        <v/>
      </c>
      <c r="AQ93" s="240" t="str">
        <f>IF((AP93&lt;&gt;""),IF(OR($F93&lt;&gt;$G93,PrSettings!$M$4="●"),(($F93-$G93)=(AM93-AN93))*1,0),"")</f>
        <v/>
      </c>
      <c r="AR93" s="240" t="str">
        <f t="shared" si="1496"/>
        <v/>
      </c>
      <c r="AS93" s="240" t="str">
        <f>IF(AP93&lt;&gt;"",IF(ABS($F93-$G93)&gt;=PrSettings!$M$7,(ABS($F93-$G93-AM93+AN93)&lt;=1)*1,IF(AND(AP93,$F93=$G93,$F93&gt;=PrSettings!$M$6),(ABS(AM93-$F93)&lt;=1)*1,IF(AND(AP93,$F93+$G93&gt;=PrSettings!$M$8),(ABS(AM93-$F93)+ABS(AN93-$G93)&lt;=1)*1,""))),"")</f>
        <v/>
      </c>
      <c r="AT93" s="349" t="str">
        <f t="shared" si="1435"/>
        <v/>
      </c>
      <c r="AV93" s="238" t="str">
        <f t="shared" si="1497"/>
        <v/>
      </c>
      <c r="AW93" s="239" t="str">
        <f t="shared" si="1498"/>
        <v/>
      </c>
      <c r="AX93" s="240" t="str">
        <f t="shared" si="1499"/>
        <v/>
      </c>
      <c r="AY93" s="239" t="str">
        <f t="shared" si="1500"/>
        <v/>
      </c>
      <c r="AZ93" s="275"/>
      <c r="BA93" s="275"/>
      <c r="BB93" s="360">
        <f>COUNTIF(AV$107:AV$114,AX108)+COUNTIF(AX$107:AX$114,AX108)</f>
        <v>0</v>
      </c>
      <c r="BC93" s="240" t="str">
        <f t="shared" si="1436"/>
        <v/>
      </c>
      <c r="BD93" s="240" t="str">
        <f>IF((BC93&lt;&gt;""),IF(OR($F93&lt;&gt;$G93,PrSettings!$M$4="●"),(($F93-$G93)=(AZ93-BA93))*1,0),"")</f>
        <v/>
      </c>
      <c r="BE93" s="240" t="str">
        <f t="shared" si="1501"/>
        <v/>
      </c>
      <c r="BF93" s="240" t="str">
        <f>IF(BC93&lt;&gt;"",IF(ABS($F93-$G93)&gt;=PrSettings!$M$7,(ABS($F93-$G93-AZ93+BA93)&lt;=1)*1,IF(AND(BC93,$F93=$G93,$F93&gt;=PrSettings!$M$6),(ABS(AZ93-$F93)&lt;=1)*1,IF(AND(BC93,$F93+$G93&gt;=PrSettings!$M$8),(ABS(AZ93-$F93)+ABS(BA93-$G93)&lt;=1)*1,""))),"")</f>
        <v/>
      </c>
      <c r="BG93" s="349" t="str">
        <f t="shared" si="1437"/>
        <v/>
      </c>
      <c r="BI93" s="238" t="str">
        <f t="shared" si="1502"/>
        <v/>
      </c>
      <c r="BJ93" s="239" t="str">
        <f t="shared" si="1503"/>
        <v/>
      </c>
      <c r="BK93" s="240" t="str">
        <f t="shared" si="1504"/>
        <v/>
      </c>
      <c r="BL93" s="239" t="str">
        <f t="shared" si="1505"/>
        <v/>
      </c>
      <c r="BM93" s="275"/>
      <c r="BN93" s="275"/>
      <c r="BO93" s="360">
        <f>COUNTIF(BI$107:BI$114,BK108)+COUNTIF(BK$107:BK$114,BK108)</f>
        <v>0</v>
      </c>
      <c r="BP93" s="240" t="str">
        <f t="shared" si="1438"/>
        <v/>
      </c>
      <c r="BQ93" s="240" t="str">
        <f>IF((BP93&lt;&gt;""),IF(OR($F93&lt;&gt;$G93,PrSettings!$M$4="●"),(($F93-$G93)=(BM93-BN93))*1,0),"")</f>
        <v/>
      </c>
      <c r="BR93" s="240" t="str">
        <f t="shared" si="1506"/>
        <v/>
      </c>
      <c r="BS93" s="240" t="str">
        <f>IF(BP93&lt;&gt;"",IF(ABS($F93-$G93)&gt;=PrSettings!$M$7,(ABS($F93-$G93-BM93+BN93)&lt;=1)*1,IF(AND(BP93,$F93=$G93,$F93&gt;=PrSettings!$M$6),(ABS(BM93-$F93)&lt;=1)*1,IF(AND(BP93,$F93+$G93&gt;=PrSettings!$M$8),(ABS(BM93-$F93)+ABS(BN93-$G93)&lt;=1)*1,""))),"")</f>
        <v/>
      </c>
      <c r="BT93" s="349" t="str">
        <f t="shared" si="1439"/>
        <v/>
      </c>
      <c r="BV93" s="238" t="str">
        <f t="shared" si="1507"/>
        <v/>
      </c>
      <c r="BW93" s="239" t="str">
        <f t="shared" si="1508"/>
        <v/>
      </c>
      <c r="BX93" s="240" t="str">
        <f t="shared" si="1509"/>
        <v/>
      </c>
      <c r="BY93" s="239" t="str">
        <f t="shared" si="1510"/>
        <v/>
      </c>
      <c r="BZ93" s="275"/>
      <c r="CA93" s="275"/>
      <c r="CB93" s="360">
        <f>COUNTIF(BV$107:BV$114,BX108)+COUNTIF(BX$107:BX$114,BX108)</f>
        <v>0</v>
      </c>
      <c r="CC93" s="240" t="str">
        <f t="shared" si="1440"/>
        <v/>
      </c>
      <c r="CD93" s="240" t="str">
        <f>IF((CC93&lt;&gt;""),IF(OR($F93&lt;&gt;$G93,PrSettings!$M$4="●"),(($F93-$G93)=(BZ93-CA93))*1,0),"")</f>
        <v/>
      </c>
      <c r="CE93" s="240" t="str">
        <f t="shared" si="1511"/>
        <v/>
      </c>
      <c r="CF93" s="240" t="str">
        <f>IF(CC93&lt;&gt;"",IF(ABS($F93-$G93)&gt;=PrSettings!$M$7,(ABS($F93-$G93-BZ93+CA93)&lt;=1)*1,IF(AND(CC93,$F93=$G93,$F93&gt;=PrSettings!$M$6),(ABS(BZ93-$F93)&lt;=1)*1,IF(AND(CC93,$F93+$G93&gt;=PrSettings!$M$8),(ABS(BZ93-$F93)+ABS(CA93-$G93)&lt;=1)*1,""))),"")</f>
        <v/>
      </c>
      <c r="CG93" s="349" t="str">
        <f t="shared" si="1441"/>
        <v/>
      </c>
      <c r="CI93" s="238" t="str">
        <f t="shared" si="1512"/>
        <v/>
      </c>
      <c r="CJ93" s="239" t="str">
        <f t="shared" si="1513"/>
        <v/>
      </c>
      <c r="CK93" s="240" t="str">
        <f t="shared" si="1514"/>
        <v/>
      </c>
      <c r="CL93" s="239" t="str">
        <f t="shared" si="1515"/>
        <v/>
      </c>
      <c r="CM93" s="275"/>
      <c r="CN93" s="275"/>
      <c r="CO93" s="360">
        <f>COUNTIF(CI$107:CI$114,CK108)+COUNTIF(CK$107:CK$114,CK108)</f>
        <v>0</v>
      </c>
      <c r="CP93" s="240" t="str">
        <f t="shared" si="1442"/>
        <v/>
      </c>
      <c r="CQ93" s="240" t="str">
        <f>IF((CP93&lt;&gt;""),IF(OR($F93&lt;&gt;$G93,PrSettings!$M$4="●"),(($F93-$G93)=(CM93-CN93))*1,0),"")</f>
        <v/>
      </c>
      <c r="CR93" s="240" t="str">
        <f t="shared" si="1516"/>
        <v/>
      </c>
      <c r="CS93" s="240" t="str">
        <f>IF(CP93&lt;&gt;"",IF(ABS($F93-$G93)&gt;=PrSettings!$M$7,(ABS($F93-$G93-CM93+CN93)&lt;=1)*1,IF(AND(CP93,$F93=$G93,$F93&gt;=PrSettings!$M$6),(ABS(CM93-$F93)&lt;=1)*1,IF(AND(CP93,$F93+$G93&gt;=PrSettings!$M$8),(ABS(CM93-$F93)+ABS(CN93-$G93)&lt;=1)*1,""))),"")</f>
        <v/>
      </c>
      <c r="CT93" s="349" t="str">
        <f t="shared" si="1443"/>
        <v/>
      </c>
      <c r="CV93" s="238" t="str">
        <f t="shared" si="1517"/>
        <v/>
      </c>
      <c r="CW93" s="239" t="str">
        <f t="shared" si="1518"/>
        <v/>
      </c>
      <c r="CX93" s="240" t="str">
        <f t="shared" si="1519"/>
        <v/>
      </c>
      <c r="CY93" s="239" t="str">
        <f t="shared" si="1520"/>
        <v/>
      </c>
      <c r="CZ93" s="275"/>
      <c r="DA93" s="275"/>
      <c r="DB93" s="360">
        <f>COUNTIF(CV$107:CV$114,CX108)+COUNTIF(CX$107:CX$114,CX108)</f>
        <v>0</v>
      </c>
      <c r="DC93" s="240" t="str">
        <f t="shared" si="1444"/>
        <v/>
      </c>
      <c r="DD93" s="240" t="str">
        <f>IF((DC93&lt;&gt;""),IF(OR($F93&lt;&gt;$G93,PrSettings!$M$4="●"),(($F93-$G93)=(CZ93-DA93))*1,0),"")</f>
        <v/>
      </c>
      <c r="DE93" s="240" t="str">
        <f t="shared" si="1521"/>
        <v/>
      </c>
      <c r="DF93" s="240" t="str">
        <f>IF(DC93&lt;&gt;"",IF(ABS($F93-$G93)&gt;=PrSettings!$M$7,(ABS($F93-$G93-CZ93+DA93)&lt;=1)*1,IF(AND(DC93,$F93=$G93,$F93&gt;=PrSettings!$M$6),(ABS(CZ93-$F93)&lt;=1)*1,IF(AND(DC93,$F93+$G93&gt;=PrSettings!$M$8),(ABS(CZ93-$F93)+ABS(DA93-$G93)&lt;=1)*1,""))),"")</f>
        <v/>
      </c>
      <c r="DG93" s="349" t="str">
        <f t="shared" si="1445"/>
        <v/>
      </c>
      <c r="DI93" s="238" t="str">
        <f t="shared" si="1522"/>
        <v/>
      </c>
      <c r="DJ93" s="239" t="str">
        <f t="shared" si="1523"/>
        <v/>
      </c>
      <c r="DK93" s="240" t="str">
        <f t="shared" si="1524"/>
        <v/>
      </c>
      <c r="DL93" s="239" t="str">
        <f t="shared" si="1525"/>
        <v/>
      </c>
      <c r="DM93" s="275"/>
      <c r="DN93" s="275"/>
      <c r="DO93" s="360">
        <f>COUNTIF(DI$107:DI$114,DK108)+COUNTIF(DK$107:DK$114,DK108)</f>
        <v>0</v>
      </c>
      <c r="DP93" s="240" t="str">
        <f t="shared" si="1446"/>
        <v/>
      </c>
      <c r="DQ93" s="240" t="str">
        <f>IF((DP93&lt;&gt;""),IF(OR($F93&lt;&gt;$G93,PrSettings!$M$4="●"),(($F93-$G93)=(DM93-DN93))*1,0),"")</f>
        <v/>
      </c>
      <c r="DR93" s="240" t="str">
        <f t="shared" si="1526"/>
        <v/>
      </c>
      <c r="DS93" s="240" t="str">
        <f>IF(DP93&lt;&gt;"",IF(ABS($F93-$G93)&gt;=PrSettings!$M$7,(ABS($F93-$G93-DM93+DN93)&lt;=1)*1,IF(AND(DP93,$F93=$G93,$F93&gt;=PrSettings!$M$6),(ABS(DM93-$F93)&lt;=1)*1,IF(AND(DP93,$F93+$G93&gt;=PrSettings!$M$8),(ABS(DM93-$F93)+ABS(DN93-$G93)&lt;=1)*1,""))),"")</f>
        <v/>
      </c>
      <c r="DT93" s="349" t="str">
        <f t="shared" si="1447"/>
        <v/>
      </c>
      <c r="DV93" s="238" t="str">
        <f t="shared" si="1527"/>
        <v/>
      </c>
      <c r="DW93" s="239" t="str">
        <f t="shared" si="1528"/>
        <v/>
      </c>
      <c r="DX93" s="240" t="str">
        <f t="shared" si="1529"/>
        <v/>
      </c>
      <c r="DY93" s="239" t="str">
        <f t="shared" si="1530"/>
        <v/>
      </c>
      <c r="DZ93" s="275"/>
      <c r="EA93" s="275"/>
      <c r="EB93" s="360">
        <f>COUNTIF(DV$107:DV$114,DX108)+COUNTIF(DX$107:DX$114,DX108)</f>
        <v>0</v>
      </c>
      <c r="EC93" s="240" t="str">
        <f t="shared" si="1448"/>
        <v/>
      </c>
      <c r="ED93" s="240" t="str">
        <f>IF((EC93&lt;&gt;""),IF(OR($F93&lt;&gt;$G93,PrSettings!$M$4="●"),(($F93-$G93)=(DZ93-EA93))*1,0),"")</f>
        <v/>
      </c>
      <c r="EE93" s="240" t="str">
        <f t="shared" si="1531"/>
        <v/>
      </c>
      <c r="EF93" s="240" t="str">
        <f>IF(EC93&lt;&gt;"",IF(ABS($F93-$G93)&gt;=PrSettings!$M$7,(ABS($F93-$G93-DZ93+EA93)&lt;=1)*1,IF(AND(EC93,$F93=$G93,$F93&gt;=PrSettings!$M$6),(ABS(DZ93-$F93)&lt;=1)*1,IF(AND(EC93,$F93+$G93&gt;=PrSettings!$M$8),(ABS(DZ93-$F93)+ABS(EA93-$G93)&lt;=1)*1,""))),"")</f>
        <v/>
      </c>
      <c r="EG93" s="349" t="str">
        <f t="shared" si="1449"/>
        <v/>
      </c>
      <c r="EI93" s="238" t="str">
        <f t="shared" si="1532"/>
        <v/>
      </c>
      <c r="EJ93" s="239" t="str">
        <f t="shared" si="1533"/>
        <v/>
      </c>
      <c r="EK93" s="240" t="str">
        <f t="shared" si="1534"/>
        <v/>
      </c>
      <c r="EL93" s="239" t="str">
        <f t="shared" si="1535"/>
        <v/>
      </c>
      <c r="EM93" s="275"/>
      <c r="EN93" s="275"/>
      <c r="EO93" s="360">
        <f>COUNTIF(EI$107:EI$114,EK108)+COUNTIF(EK$107:EK$114,EK108)</f>
        <v>0</v>
      </c>
      <c r="EP93" s="240" t="str">
        <f t="shared" si="1450"/>
        <v/>
      </c>
      <c r="EQ93" s="240" t="str">
        <f>IF((EP93&lt;&gt;""),IF(OR($F93&lt;&gt;$G93,PrSettings!$M$4="●"),(($F93-$G93)=(EM93-EN93))*1,0),"")</f>
        <v/>
      </c>
      <c r="ER93" s="240" t="str">
        <f t="shared" si="1536"/>
        <v/>
      </c>
      <c r="ES93" s="240" t="str">
        <f>IF(EP93&lt;&gt;"",IF(ABS($F93-$G93)&gt;=PrSettings!$M$7,(ABS($F93-$G93-EM93+EN93)&lt;=1)*1,IF(AND(EP93,$F93=$G93,$F93&gt;=PrSettings!$M$6),(ABS(EM93-$F93)&lt;=1)*1,IF(AND(EP93,$F93+$G93&gt;=PrSettings!$M$8),(ABS(EM93-$F93)+ABS(EN93-$G93)&lt;=1)*1,""))),"")</f>
        <v/>
      </c>
      <c r="ET93" s="349" t="str">
        <f t="shared" si="1451"/>
        <v/>
      </c>
      <c r="EV93" s="238" t="str">
        <f t="shared" si="1537"/>
        <v/>
      </c>
      <c r="EW93" s="239" t="str">
        <f t="shared" si="1538"/>
        <v/>
      </c>
      <c r="EX93" s="240" t="str">
        <f t="shared" si="1539"/>
        <v/>
      </c>
      <c r="EY93" s="239" t="str">
        <f t="shared" si="1540"/>
        <v/>
      </c>
      <c r="EZ93" s="275"/>
      <c r="FA93" s="275"/>
      <c r="FB93" s="360">
        <f>COUNTIF(EV$107:EV$114,EX108)+COUNTIF(EX$107:EX$114,EX108)</f>
        <v>0</v>
      </c>
      <c r="FC93" s="240" t="str">
        <f t="shared" si="1452"/>
        <v/>
      </c>
      <c r="FD93" s="240" t="str">
        <f>IF((FC93&lt;&gt;""),IF(OR($F93&lt;&gt;$G93,PrSettings!$M$4="●"),(($F93-$G93)=(EZ93-FA93))*1,0),"")</f>
        <v/>
      </c>
      <c r="FE93" s="240" t="str">
        <f t="shared" si="1541"/>
        <v/>
      </c>
      <c r="FF93" s="240" t="str">
        <f>IF(FC93&lt;&gt;"",IF(ABS($F93-$G93)&gt;=PrSettings!$M$7,(ABS($F93-$G93-EZ93+FA93)&lt;=1)*1,IF(AND(FC93,$F93=$G93,$F93&gt;=PrSettings!$M$6),(ABS(EZ93-$F93)&lt;=1)*1,IF(AND(FC93,$F93+$G93&gt;=PrSettings!$M$8),(ABS(EZ93-$F93)+ABS(FA93-$G93)&lt;=1)*1,""))),"")</f>
        <v/>
      </c>
      <c r="FG93" s="349" t="str">
        <f t="shared" si="1453"/>
        <v/>
      </c>
      <c r="FI93" s="238" t="str">
        <f t="shared" si="1542"/>
        <v/>
      </c>
      <c r="FJ93" s="239" t="str">
        <f t="shared" si="1543"/>
        <v/>
      </c>
      <c r="FK93" s="240" t="str">
        <f t="shared" si="1544"/>
        <v/>
      </c>
      <c r="FL93" s="239" t="str">
        <f t="shared" si="1545"/>
        <v/>
      </c>
      <c r="FM93" s="275"/>
      <c r="FN93" s="275"/>
      <c r="FO93" s="360">
        <f>COUNTIF(FI$107:FI$114,FK108)+COUNTIF(FK$107:FK$114,FK108)</f>
        <v>0</v>
      </c>
      <c r="FP93" s="240" t="str">
        <f t="shared" si="1454"/>
        <v/>
      </c>
      <c r="FQ93" s="240" t="str">
        <f>IF((FP93&lt;&gt;""),IF(OR($F93&lt;&gt;$G93,PrSettings!$M$4="●"),(($F93-$G93)=(FM93-FN93))*1,0),"")</f>
        <v/>
      </c>
      <c r="FR93" s="240" t="str">
        <f t="shared" si="1546"/>
        <v/>
      </c>
      <c r="FS93" s="240" t="str">
        <f>IF(FP93&lt;&gt;"",IF(ABS($F93-$G93)&gt;=PrSettings!$M$7,(ABS($F93-$G93-FM93+FN93)&lt;=1)*1,IF(AND(FP93,$F93=$G93,$F93&gt;=PrSettings!$M$6),(ABS(FM93-$F93)&lt;=1)*1,IF(AND(FP93,$F93+$G93&gt;=PrSettings!$M$8),(ABS(FM93-$F93)+ABS(FN93-$G93)&lt;=1)*1,""))),"")</f>
        <v/>
      </c>
      <c r="FT93" s="349" t="str">
        <f t="shared" si="1455"/>
        <v/>
      </c>
      <c r="FV93" s="238" t="str">
        <f t="shared" si="1547"/>
        <v/>
      </c>
      <c r="FW93" s="239" t="str">
        <f t="shared" si="1548"/>
        <v/>
      </c>
      <c r="FX93" s="240" t="str">
        <f t="shared" si="1549"/>
        <v/>
      </c>
      <c r="FY93" s="239" t="str">
        <f t="shared" si="1550"/>
        <v/>
      </c>
      <c r="FZ93" s="275"/>
      <c r="GA93" s="275"/>
      <c r="GB93" s="360">
        <f>COUNTIF(FV$107:FV$114,FX108)+COUNTIF(FX$107:FX$114,FX108)</f>
        <v>0</v>
      </c>
      <c r="GC93" s="240" t="str">
        <f t="shared" si="1456"/>
        <v/>
      </c>
      <c r="GD93" s="240" t="str">
        <f>IF((GC93&lt;&gt;""),IF(OR($F93&lt;&gt;$G93,PrSettings!$M$4="●"),(($F93-$G93)=(FZ93-GA93))*1,0),"")</f>
        <v/>
      </c>
      <c r="GE93" s="240" t="str">
        <f t="shared" si="1551"/>
        <v/>
      </c>
      <c r="GF93" s="240" t="str">
        <f>IF(GC93&lt;&gt;"",IF(ABS($F93-$G93)&gt;=PrSettings!$M$7,(ABS($F93-$G93-FZ93+GA93)&lt;=1)*1,IF(AND(GC93,$F93=$G93,$F93&gt;=PrSettings!$M$6),(ABS(FZ93-$F93)&lt;=1)*1,IF(AND(GC93,$F93+$G93&gt;=PrSettings!$M$8),(ABS(FZ93-$F93)+ABS(GA93-$G93)&lt;=1)*1,""))),"")</f>
        <v/>
      </c>
      <c r="GG93" s="349" t="str">
        <f t="shared" si="1457"/>
        <v/>
      </c>
      <c r="GI93" s="238" t="str">
        <f t="shared" si="1552"/>
        <v/>
      </c>
      <c r="GJ93" s="239" t="str">
        <f t="shared" si="1553"/>
        <v/>
      </c>
      <c r="GK93" s="240" t="str">
        <f t="shared" si="1554"/>
        <v/>
      </c>
      <c r="GL93" s="239" t="str">
        <f t="shared" si="1555"/>
        <v/>
      </c>
      <c r="GM93" s="275"/>
      <c r="GN93" s="275"/>
      <c r="GO93" s="360">
        <f>COUNTIF(GI$107:GI$114,GK108)+COUNTIF(GK$107:GK$114,GK108)</f>
        <v>0</v>
      </c>
      <c r="GP93" s="240" t="str">
        <f t="shared" si="1458"/>
        <v/>
      </c>
      <c r="GQ93" s="240" t="str">
        <f>IF((GP93&lt;&gt;""),IF(OR($F93&lt;&gt;$G93,PrSettings!$M$4="●"),(($F93-$G93)=(GM93-GN93))*1,0),"")</f>
        <v/>
      </c>
      <c r="GR93" s="240" t="str">
        <f t="shared" si="1556"/>
        <v/>
      </c>
      <c r="GS93" s="240" t="str">
        <f>IF(GP93&lt;&gt;"",IF(ABS($F93-$G93)&gt;=PrSettings!$M$7,(ABS($F93-$G93-GM93+GN93)&lt;=1)*1,IF(AND(GP93,$F93=$G93,$F93&gt;=PrSettings!$M$6),(ABS(GM93-$F93)&lt;=1)*1,IF(AND(GP93,$F93+$G93&gt;=PrSettings!$M$8),(ABS(GM93-$F93)+ABS(GN93-$G93)&lt;=1)*1,""))),"")</f>
        <v/>
      </c>
      <c r="GT93" s="349" t="str">
        <f t="shared" si="1459"/>
        <v/>
      </c>
      <c r="GV93" s="238" t="str">
        <f t="shared" si="1557"/>
        <v/>
      </c>
      <c r="GW93" s="239" t="str">
        <f t="shared" si="1558"/>
        <v/>
      </c>
      <c r="GX93" s="240" t="str">
        <f t="shared" si="1559"/>
        <v/>
      </c>
      <c r="GY93" s="239" t="str">
        <f t="shared" si="1560"/>
        <v/>
      </c>
      <c r="GZ93" s="275"/>
      <c r="HA93" s="275"/>
      <c r="HB93" s="360">
        <f>COUNTIF(GV$107:GV$114,GX108)+COUNTIF(GX$107:GX$114,GX108)</f>
        <v>0</v>
      </c>
      <c r="HC93" s="240" t="str">
        <f t="shared" si="1460"/>
        <v/>
      </c>
      <c r="HD93" s="240" t="str">
        <f>IF((HC93&lt;&gt;""),IF(OR($F93&lt;&gt;$G93,PrSettings!$M$4="●"),(($F93-$G93)=(GZ93-HA93))*1,0),"")</f>
        <v/>
      </c>
      <c r="HE93" s="240" t="str">
        <f t="shared" si="1561"/>
        <v/>
      </c>
      <c r="HF93" s="240" t="str">
        <f>IF(HC93&lt;&gt;"",IF(ABS($F93-$G93)&gt;=PrSettings!$M$7,(ABS($F93-$G93-GZ93+HA93)&lt;=1)*1,IF(AND(HC93,$F93=$G93,$F93&gt;=PrSettings!$M$6),(ABS(GZ93-$F93)&lt;=1)*1,IF(AND(HC93,$F93+$G93&gt;=PrSettings!$M$8),(ABS(GZ93-$F93)+ABS(HA93-$G93)&lt;=1)*1,""))),"")</f>
        <v/>
      </c>
      <c r="HG93" s="349" t="str">
        <f t="shared" si="1461"/>
        <v/>
      </c>
      <c r="HI93" s="238" t="str">
        <f t="shared" si="1562"/>
        <v/>
      </c>
      <c r="HJ93" s="239" t="str">
        <f t="shared" si="1563"/>
        <v/>
      </c>
      <c r="HK93" s="240" t="str">
        <f t="shared" si="1564"/>
        <v/>
      </c>
      <c r="HL93" s="239" t="str">
        <f t="shared" si="1565"/>
        <v/>
      </c>
      <c r="HM93" s="275"/>
      <c r="HN93" s="275"/>
      <c r="HO93" s="360">
        <f>COUNTIF(HI$107:HI$114,HK108)+COUNTIF(HK$107:HK$114,HK108)</f>
        <v>0</v>
      </c>
      <c r="HP93" s="240" t="str">
        <f t="shared" si="1462"/>
        <v/>
      </c>
      <c r="HQ93" s="240" t="str">
        <f>IF((HP93&lt;&gt;""),IF(OR($F93&lt;&gt;$G93,PrSettings!$M$4="●"),(($F93-$G93)=(HM93-HN93))*1,0),"")</f>
        <v/>
      </c>
      <c r="HR93" s="240" t="str">
        <f t="shared" si="1566"/>
        <v/>
      </c>
      <c r="HS93" s="240" t="str">
        <f>IF(HP93&lt;&gt;"",IF(ABS($F93-$G93)&gt;=PrSettings!$M$7,(ABS($F93-$G93-HM93+HN93)&lt;=1)*1,IF(AND(HP93,$F93=$G93,$F93&gt;=PrSettings!$M$6),(ABS(HM93-$F93)&lt;=1)*1,IF(AND(HP93,$F93+$G93&gt;=PrSettings!$M$8),(ABS(HM93-$F93)+ABS(HN93-$G93)&lt;=1)*1,""))),"")</f>
        <v/>
      </c>
      <c r="HT93" s="349" t="str">
        <f t="shared" si="1463"/>
        <v/>
      </c>
      <c r="HV93" s="238" t="str">
        <f t="shared" si="1567"/>
        <v/>
      </c>
      <c r="HW93" s="239" t="str">
        <f t="shared" si="1568"/>
        <v/>
      </c>
      <c r="HX93" s="240" t="str">
        <f t="shared" si="1569"/>
        <v/>
      </c>
      <c r="HY93" s="239" t="str">
        <f t="shared" si="1570"/>
        <v/>
      </c>
      <c r="HZ93" s="275"/>
      <c r="IA93" s="275"/>
      <c r="IB93" s="360">
        <f>COUNTIF(HV$107:HV$114,HX108)+COUNTIF(HX$107:HX$114,HX108)</f>
        <v>0</v>
      </c>
      <c r="IC93" s="240" t="str">
        <f t="shared" si="1464"/>
        <v/>
      </c>
      <c r="ID93" s="240" t="str">
        <f>IF((IC93&lt;&gt;""),IF(OR($F93&lt;&gt;$G93,PrSettings!$M$4="●"),(($F93-$G93)=(HZ93-IA93))*1,0),"")</f>
        <v/>
      </c>
      <c r="IE93" s="240" t="str">
        <f t="shared" si="1571"/>
        <v/>
      </c>
      <c r="IF93" s="240" t="str">
        <f>IF(IC93&lt;&gt;"",IF(ABS($F93-$G93)&gt;=PrSettings!$M$7,(ABS($F93-$G93-HZ93+IA93)&lt;=1)*1,IF(AND(IC93,$F93=$G93,$F93&gt;=PrSettings!$M$6),(ABS(HZ93-$F93)&lt;=1)*1,IF(AND(IC93,$F93+$G93&gt;=PrSettings!$M$8),(ABS(HZ93-$F93)+ABS(IA93-$G93)&lt;=1)*1,""))),"")</f>
        <v/>
      </c>
      <c r="IG93" s="349" t="str">
        <f t="shared" si="1465"/>
        <v/>
      </c>
      <c r="II93" s="238" t="str">
        <f t="shared" si="1572"/>
        <v/>
      </c>
      <c r="IJ93" s="239" t="str">
        <f t="shared" si="1573"/>
        <v/>
      </c>
      <c r="IK93" s="240" t="str">
        <f t="shared" si="1574"/>
        <v/>
      </c>
      <c r="IL93" s="239" t="str">
        <f t="shared" si="1575"/>
        <v/>
      </c>
      <c r="IM93" s="275"/>
      <c r="IN93" s="275"/>
      <c r="IO93" s="360">
        <f>COUNTIF(II$107:II$114,IK108)+COUNTIF(IK$107:IK$114,IK108)</f>
        <v>0</v>
      </c>
      <c r="IP93" s="240" t="str">
        <f t="shared" si="1466"/>
        <v/>
      </c>
      <c r="IQ93" s="240" t="str">
        <f>IF((IP93&lt;&gt;""),IF(OR($F93&lt;&gt;$G93,PrSettings!$M$4="●"),(($F93-$G93)=(IM93-IN93))*1,0),"")</f>
        <v/>
      </c>
      <c r="IR93" s="240" t="str">
        <f t="shared" si="1576"/>
        <v/>
      </c>
      <c r="IS93" s="240" t="str">
        <f>IF(IP93&lt;&gt;"",IF(ABS($F93-$G93)&gt;=PrSettings!$M$7,(ABS($F93-$G93-IM93+IN93)&lt;=1)*1,IF(AND(IP93,$F93=$G93,$F93&gt;=PrSettings!$M$6),(ABS(IM93-$F93)&lt;=1)*1,IF(AND(IP93,$F93+$G93&gt;=PrSettings!$M$8),(ABS(IM93-$F93)+ABS(IN93-$G93)&lt;=1)*1,""))),"")</f>
        <v/>
      </c>
      <c r="IT93" s="349" t="str">
        <f t="shared" si="1467"/>
        <v/>
      </c>
      <c r="IV93" s="238" t="str">
        <f t="shared" si="1577"/>
        <v/>
      </c>
      <c r="IW93" s="239" t="str">
        <f t="shared" si="1578"/>
        <v/>
      </c>
      <c r="IX93" s="240" t="str">
        <f t="shared" si="1579"/>
        <v/>
      </c>
      <c r="IY93" s="239" t="str">
        <f t="shared" si="1580"/>
        <v/>
      </c>
      <c r="IZ93" s="275"/>
      <c r="JA93" s="275"/>
      <c r="JB93" s="360">
        <f>COUNTIF(IV$107:IV$114,IX108)+COUNTIF(IX$107:IX$114,IX108)</f>
        <v>0</v>
      </c>
      <c r="JC93" s="240" t="str">
        <f t="shared" si="1468"/>
        <v/>
      </c>
      <c r="JD93" s="240" t="str">
        <f>IF((JC93&lt;&gt;""),IF(OR($F93&lt;&gt;$G93,PrSettings!$M$4="●"),(($F93-$G93)=(IZ93-JA93))*1,0),"")</f>
        <v/>
      </c>
      <c r="JE93" s="240" t="str">
        <f t="shared" si="1581"/>
        <v/>
      </c>
      <c r="JF93" s="240" t="str">
        <f>IF(JC93&lt;&gt;"",IF(ABS($F93-$G93)&gt;=PrSettings!$M$7,(ABS($F93-$G93-IZ93+JA93)&lt;=1)*1,IF(AND(JC93,$F93=$G93,$F93&gt;=PrSettings!$M$6),(ABS(IZ93-$F93)&lt;=1)*1,IF(AND(JC93,$F93+$G93&gt;=PrSettings!$M$8),(ABS(IZ93-$F93)+ABS(JA93-$G93)&lt;=1)*1,""))),"")</f>
        <v/>
      </c>
      <c r="JG93" s="349" t="str">
        <f t="shared" si="1469"/>
        <v/>
      </c>
      <c r="JI93" s="238" t="str">
        <f t="shared" si="1582"/>
        <v/>
      </c>
      <c r="JJ93" s="239" t="str">
        <f t="shared" si="1583"/>
        <v/>
      </c>
      <c r="JK93" s="240" t="str">
        <f t="shared" si="1584"/>
        <v/>
      </c>
      <c r="JL93" s="239" t="str">
        <f t="shared" si="1585"/>
        <v/>
      </c>
      <c r="JM93" s="275"/>
      <c r="JN93" s="275"/>
      <c r="JO93" s="360">
        <f>COUNTIF(JI$107:JI$114,JK108)+COUNTIF(JK$107:JK$114,JK108)</f>
        <v>0</v>
      </c>
      <c r="JP93" s="240" t="str">
        <f t="shared" si="1470"/>
        <v/>
      </c>
      <c r="JQ93" s="240" t="str">
        <f>IF((JP93&lt;&gt;""),IF(OR($F93&lt;&gt;$G93,PrSettings!$M$4="●"),(($F93-$G93)=(JM93-JN93))*1,0),"")</f>
        <v/>
      </c>
      <c r="JR93" s="240" t="str">
        <f t="shared" si="1586"/>
        <v/>
      </c>
      <c r="JS93" s="240" t="str">
        <f>IF(JP93&lt;&gt;"",IF(ABS($F93-$G93)&gt;=PrSettings!$M$7,(ABS($F93-$G93-JM93+JN93)&lt;=1)*1,IF(AND(JP93,$F93=$G93,$F93&gt;=PrSettings!$M$6),(ABS(JM93-$F93)&lt;=1)*1,IF(AND(JP93,$F93+$G93&gt;=PrSettings!$M$8),(ABS(JM93-$F93)+ABS(JN93-$G93)&lt;=1)*1,""))),"")</f>
        <v/>
      </c>
      <c r="JT93" s="349" t="str">
        <f t="shared" si="1471"/>
        <v/>
      </c>
      <c r="JV93" s="238" t="str">
        <f t="shared" si="1587"/>
        <v/>
      </c>
      <c r="JW93" s="239" t="str">
        <f t="shared" si="1588"/>
        <v/>
      </c>
      <c r="JX93" s="240" t="str">
        <f t="shared" si="1589"/>
        <v/>
      </c>
      <c r="JY93" s="239" t="str">
        <f t="shared" si="1590"/>
        <v/>
      </c>
      <c r="JZ93" s="275"/>
      <c r="KA93" s="275"/>
      <c r="KB93" s="360">
        <f>COUNTIF(JV$107:JV$114,JX108)+COUNTIF(JX$107:JX$114,JX108)</f>
        <v>0</v>
      </c>
      <c r="KC93" s="240" t="str">
        <f t="shared" si="1472"/>
        <v/>
      </c>
      <c r="KD93" s="240" t="str">
        <f>IF((KC93&lt;&gt;""),IF(OR($F93&lt;&gt;$G93,PrSettings!$M$4="●"),(($F93-$G93)=(JZ93-KA93))*1,0),"")</f>
        <v/>
      </c>
      <c r="KE93" s="240" t="str">
        <f t="shared" si="1591"/>
        <v/>
      </c>
      <c r="KF93" s="240" t="str">
        <f>IF(KC93&lt;&gt;"",IF(ABS($F93-$G93)&gt;=PrSettings!$M$7,(ABS($F93-$G93-JZ93+KA93)&lt;=1)*1,IF(AND(KC93,$F93=$G93,$F93&gt;=PrSettings!$M$6),(ABS(JZ93-$F93)&lt;=1)*1,IF(AND(KC93,$F93+$G93&gt;=PrSettings!$M$8),(ABS(JZ93-$F93)+ABS(KA93-$G93)&lt;=1)*1,""))),"")</f>
        <v/>
      </c>
      <c r="KG93" s="349" t="str">
        <f t="shared" si="1473"/>
        <v/>
      </c>
      <c r="KI93" s="238" t="str">
        <f t="shared" si="1592"/>
        <v/>
      </c>
      <c r="KJ93" s="239" t="str">
        <f t="shared" si="1593"/>
        <v/>
      </c>
      <c r="KK93" s="240" t="str">
        <f t="shared" si="1594"/>
        <v/>
      </c>
      <c r="KL93" s="239" t="str">
        <f t="shared" si="1595"/>
        <v/>
      </c>
      <c r="KM93" s="275"/>
      <c r="KN93" s="275"/>
      <c r="KO93" s="360">
        <f>COUNTIF(KI$107:KI$114,KK108)+COUNTIF(KK$107:KK$114,KK108)</f>
        <v>0</v>
      </c>
      <c r="KP93" s="240" t="str">
        <f t="shared" si="1474"/>
        <v/>
      </c>
      <c r="KQ93" s="240" t="str">
        <f>IF((KP93&lt;&gt;""),IF(OR($F93&lt;&gt;$G93,PrSettings!$M$4="●"),(($F93-$G93)=(KM93-KN93))*1,0),"")</f>
        <v/>
      </c>
      <c r="KR93" s="240" t="str">
        <f t="shared" si="1596"/>
        <v/>
      </c>
      <c r="KS93" s="240" t="str">
        <f>IF(KP93&lt;&gt;"",IF(ABS($F93-$G93)&gt;=PrSettings!$M$7,(ABS($F93-$G93-KM93+KN93)&lt;=1)*1,IF(AND(KP93,$F93=$G93,$F93&gt;=PrSettings!$M$6),(ABS(KM93-$F93)&lt;=1)*1,IF(AND(KP93,$F93+$G93&gt;=PrSettings!$M$8),(ABS(KM93-$F93)+ABS(KN93-$G93)&lt;=1)*1,""))),"")</f>
        <v/>
      </c>
      <c r="KT93" s="349" t="str">
        <f t="shared" si="1475"/>
        <v/>
      </c>
      <c r="KV93" s="238" t="str">
        <f t="shared" si="1597"/>
        <v/>
      </c>
      <c r="KW93" s="239" t="str">
        <f t="shared" si="1598"/>
        <v/>
      </c>
      <c r="KX93" s="240" t="str">
        <f t="shared" si="1599"/>
        <v/>
      </c>
      <c r="KY93" s="239" t="str">
        <f t="shared" si="1600"/>
        <v/>
      </c>
      <c r="KZ93" s="275"/>
      <c r="LA93" s="275"/>
      <c r="LB93" s="360">
        <f>COUNTIF(KV$107:KV$114,KX108)+COUNTIF(KX$107:KX$114,KX108)</f>
        <v>0</v>
      </c>
      <c r="LC93" s="240" t="str">
        <f t="shared" si="1476"/>
        <v/>
      </c>
      <c r="LD93" s="240" t="str">
        <f>IF((LC93&lt;&gt;""),IF(OR($F93&lt;&gt;$G93,PrSettings!$M$4="●"),(($F93-$G93)=(KZ93-LA93))*1,0),"")</f>
        <v/>
      </c>
      <c r="LE93" s="240" t="str">
        <f t="shared" si="1601"/>
        <v/>
      </c>
      <c r="LF93" s="240" t="str">
        <f>IF(LC93&lt;&gt;"",IF(ABS($F93-$G93)&gt;=PrSettings!$M$7,(ABS($F93-$G93-KZ93+LA93)&lt;=1)*1,IF(AND(LC93,$F93=$G93,$F93&gt;=PrSettings!$M$6),(ABS(KZ93-$F93)&lt;=1)*1,IF(AND(LC93,$F93+$G93&gt;=PrSettings!$M$8),(ABS(KZ93-$F93)+ABS(LA93-$G93)&lt;=1)*1,""))),"")</f>
        <v/>
      </c>
      <c r="LG93" s="349" t="str">
        <f t="shared" si="1477"/>
        <v/>
      </c>
      <c r="LI93" s="238" t="str">
        <f t="shared" si="1602"/>
        <v/>
      </c>
      <c r="LJ93" s="239" t="str">
        <f t="shared" si="1603"/>
        <v/>
      </c>
      <c r="LK93" s="240" t="str">
        <f t="shared" si="1604"/>
        <v/>
      </c>
      <c r="LL93" s="239" t="str">
        <f t="shared" si="1605"/>
        <v/>
      </c>
      <c r="LM93" s="275"/>
      <c r="LN93" s="275"/>
      <c r="LO93" s="360">
        <f>COUNTIF(LI$107:LI$114,LK108)+COUNTIF(LK$107:LK$114,LK108)</f>
        <v>0</v>
      </c>
      <c r="LP93" s="240" t="str">
        <f t="shared" si="1478"/>
        <v/>
      </c>
      <c r="LQ93" s="240" t="str">
        <f>IF((LP93&lt;&gt;""),IF(OR($F93&lt;&gt;$G93,PrSettings!$M$4="●"),(($F93-$G93)=(LM93-LN93))*1,0),"")</f>
        <v/>
      </c>
      <c r="LR93" s="240" t="str">
        <f t="shared" si="1606"/>
        <v/>
      </c>
      <c r="LS93" s="240" t="str">
        <f>IF(LP93&lt;&gt;"",IF(ABS($F93-$G93)&gt;=PrSettings!$M$7,(ABS($F93-$G93-LM93+LN93)&lt;=1)*1,IF(AND(LP93,$F93=$G93,$F93&gt;=PrSettings!$M$6),(ABS(LM93-$F93)&lt;=1)*1,IF(AND(LP93,$F93+$G93&gt;=PrSettings!$M$8),(ABS(LM93-$F93)+ABS(LN93-$G93)&lt;=1)*1,""))),"")</f>
        <v/>
      </c>
      <c r="LT93" s="349" t="str">
        <f t="shared" si="1479"/>
        <v/>
      </c>
      <c r="LV93" s="238" t="str">
        <f t="shared" si="1607"/>
        <v/>
      </c>
      <c r="LW93" s="239" t="str">
        <f t="shared" si="1608"/>
        <v/>
      </c>
      <c r="LX93" s="240" t="str">
        <f t="shared" si="1609"/>
        <v/>
      </c>
      <c r="LY93" s="239" t="str">
        <f t="shared" si="1610"/>
        <v/>
      </c>
      <c r="LZ93" s="275"/>
      <c r="MA93" s="275"/>
      <c r="MB93" s="360">
        <f>COUNTIF(LV$107:LV$114,LX108)+COUNTIF(LX$107:LX$114,LX108)</f>
        <v>0</v>
      </c>
      <c r="MC93" s="240" t="str">
        <f t="shared" si="1480"/>
        <v/>
      </c>
      <c r="MD93" s="240" t="str">
        <f>IF((MC93&lt;&gt;""),IF(OR($F93&lt;&gt;$G93,PrSettings!$M$4="●"),(($F93-$G93)=(LZ93-MA93))*1,0),"")</f>
        <v/>
      </c>
      <c r="ME93" s="240" t="str">
        <f t="shared" si="1611"/>
        <v/>
      </c>
      <c r="MF93" s="240" t="str">
        <f>IF(MC93&lt;&gt;"",IF(ABS($F93-$G93)&gt;=PrSettings!$M$7,(ABS($F93-$G93-LZ93+MA93)&lt;=1)*1,IF(AND(MC93,$F93=$G93,$F93&gt;=PrSettings!$M$6),(ABS(LZ93-$F93)&lt;=1)*1,IF(AND(MC93,$F93+$G93&gt;=PrSettings!$M$8),(ABS(LZ93-$F93)+ABS(MA93-$G93)&lt;=1)*1,""))),"")</f>
        <v/>
      </c>
      <c r="MG93" s="349" t="str">
        <f t="shared" si="1481"/>
        <v/>
      </c>
    </row>
    <row r="94" spans="1:345" x14ac:dyDescent="0.25">
      <c r="B94" s="238" t="str">
        <f>IF(C94="","",INDEX(Groups!$C$7:$C$65,MATCH(C94,Groups!$D$7:$D$65,0)))</f>
        <v/>
      </c>
      <c r="C94" s="239" t="str">
        <f>'World Cup'!$N$50</f>
        <v/>
      </c>
      <c r="D94" s="240" t="str">
        <f>IF(E94="","",INDEX(Groups!$C$7:$C$65,MATCH(E94,Groups!$D$7:$D$65,0)))</f>
        <v/>
      </c>
      <c r="E94" s="239" t="str">
        <f>'World Cup'!$O$50</f>
        <v/>
      </c>
      <c r="F94" s="241" t="str">
        <f>IF(AND('World Cup'!$N$51&lt;&gt;"",'World Cup'!$O$51&lt;&gt;""),'World Cup'!$N$51,"")</f>
        <v/>
      </c>
      <c r="G94" s="242" t="str">
        <f>IF(AND('World Cup'!$N$51&lt;&gt;"",'World Cup'!$O$51&lt;&gt;""),'World Cup'!$O$51,"")</f>
        <v/>
      </c>
      <c r="I94" s="238" t="str">
        <f t="shared" si="1482"/>
        <v/>
      </c>
      <c r="J94" s="239" t="str">
        <f t="shared" si="1483"/>
        <v/>
      </c>
      <c r="K94" s="240" t="str">
        <f t="shared" si="1484"/>
        <v/>
      </c>
      <c r="L94" s="239" t="str">
        <f t="shared" si="1485"/>
        <v/>
      </c>
      <c r="M94" s="275"/>
      <c r="N94" s="275"/>
      <c r="O94" s="360">
        <f>COUNTIF(I$107:I$114,I109)+COUNTIF(K$107:K$114,I109)</f>
        <v>0</v>
      </c>
      <c r="P94" s="240" t="str">
        <f t="shared" si="1430"/>
        <v/>
      </c>
      <c r="Q94" s="240" t="str">
        <f>IF((P94&lt;&gt;""),IF(OR($F94&lt;&gt;$G94,PrSettings!$M$4="●"),(($F94-$G94)=(M94-N94))*1,0),"")</f>
        <v/>
      </c>
      <c r="R94" s="240" t="str">
        <f t="shared" si="1486"/>
        <v/>
      </c>
      <c r="S94" s="240" t="str">
        <f>IF(P94&lt;&gt;"",IF(ABS($F94-$G94)&gt;=PrSettings!$M$7,(ABS($F94-$G94-M94+N94)&lt;=1)*1,IF(AND(P94,$F94=$G94,$F94&gt;=PrSettings!$M$6),(ABS(M94-$F94)&lt;=1)*1,IF(AND(P94,$F94+$G94&gt;=PrSettings!$M$8),(ABS(M94-$F94)+ABS(N94-$G94)&lt;=1)*1,""))),"")</f>
        <v/>
      </c>
      <c r="T94" s="349" t="str">
        <f t="shared" si="1431"/>
        <v/>
      </c>
      <c r="V94" s="238" t="str">
        <f t="shared" si="1487"/>
        <v/>
      </c>
      <c r="W94" s="239" t="str">
        <f t="shared" si="1488"/>
        <v/>
      </c>
      <c r="X94" s="240" t="str">
        <f t="shared" si="1489"/>
        <v/>
      </c>
      <c r="Y94" s="239" t="str">
        <f t="shared" si="1490"/>
        <v/>
      </c>
      <c r="Z94" s="275"/>
      <c r="AA94" s="275"/>
      <c r="AB94" s="360">
        <f>COUNTIF(V$107:V$114,V109)+COUNTIF(X$107:X$114,V109)</f>
        <v>0</v>
      </c>
      <c r="AC94" s="240" t="str">
        <f t="shared" si="1432"/>
        <v/>
      </c>
      <c r="AD94" s="240" t="str">
        <f>IF((AC94&lt;&gt;""),IF(OR($F94&lt;&gt;$G94,PrSettings!$M$4="●"),(($F94-$G94)=(Z94-AA94))*1,0),"")</f>
        <v/>
      </c>
      <c r="AE94" s="240" t="str">
        <f t="shared" si="1491"/>
        <v/>
      </c>
      <c r="AF94" s="240" t="str">
        <f>IF(AC94&lt;&gt;"",IF(ABS($F94-$G94)&gt;=PrSettings!$M$7,(ABS($F94-$G94-Z94+AA94)&lt;=1)*1,IF(AND(AC94,$F94=$G94,$F94&gt;=PrSettings!$M$6),(ABS(Z94-$F94)&lt;=1)*1,IF(AND(AC94,$F94+$G94&gt;=PrSettings!$M$8),(ABS(Z94-$F94)+ABS(AA94-$G94)&lt;=1)*1,""))),"")</f>
        <v/>
      </c>
      <c r="AG94" s="349" t="str">
        <f t="shared" si="1433"/>
        <v/>
      </c>
      <c r="AI94" s="238" t="str">
        <f t="shared" si="1492"/>
        <v/>
      </c>
      <c r="AJ94" s="239" t="str">
        <f t="shared" si="1493"/>
        <v/>
      </c>
      <c r="AK94" s="240" t="str">
        <f t="shared" si="1494"/>
        <v/>
      </c>
      <c r="AL94" s="239" t="str">
        <f t="shared" si="1495"/>
        <v/>
      </c>
      <c r="AM94" s="275"/>
      <c r="AN94" s="275"/>
      <c r="AO94" s="360">
        <f>COUNTIF(AI$107:AI$114,AI109)+COUNTIF(AK$107:AK$114,AI109)</f>
        <v>0</v>
      </c>
      <c r="AP94" s="240" t="str">
        <f t="shared" si="1434"/>
        <v/>
      </c>
      <c r="AQ94" s="240" t="str">
        <f>IF((AP94&lt;&gt;""),IF(OR($F94&lt;&gt;$G94,PrSettings!$M$4="●"),(($F94-$G94)=(AM94-AN94))*1,0),"")</f>
        <v/>
      </c>
      <c r="AR94" s="240" t="str">
        <f t="shared" si="1496"/>
        <v/>
      </c>
      <c r="AS94" s="240" t="str">
        <f>IF(AP94&lt;&gt;"",IF(ABS($F94-$G94)&gt;=PrSettings!$M$7,(ABS($F94-$G94-AM94+AN94)&lt;=1)*1,IF(AND(AP94,$F94=$G94,$F94&gt;=PrSettings!$M$6),(ABS(AM94-$F94)&lt;=1)*1,IF(AND(AP94,$F94+$G94&gt;=PrSettings!$M$8),(ABS(AM94-$F94)+ABS(AN94-$G94)&lt;=1)*1,""))),"")</f>
        <v/>
      </c>
      <c r="AT94" s="349" t="str">
        <f t="shared" si="1435"/>
        <v/>
      </c>
      <c r="AV94" s="238" t="str">
        <f t="shared" si="1497"/>
        <v/>
      </c>
      <c r="AW94" s="239" t="str">
        <f t="shared" si="1498"/>
        <v/>
      </c>
      <c r="AX94" s="240" t="str">
        <f t="shared" si="1499"/>
        <v/>
      </c>
      <c r="AY94" s="239" t="str">
        <f t="shared" si="1500"/>
        <v/>
      </c>
      <c r="AZ94" s="275"/>
      <c r="BA94" s="275"/>
      <c r="BB94" s="360">
        <f>COUNTIF(AV$107:AV$114,AV109)+COUNTIF(AX$107:AX$114,AV109)</f>
        <v>0</v>
      </c>
      <c r="BC94" s="240" t="str">
        <f t="shared" si="1436"/>
        <v/>
      </c>
      <c r="BD94" s="240" t="str">
        <f>IF((BC94&lt;&gt;""),IF(OR($F94&lt;&gt;$G94,PrSettings!$M$4="●"),(($F94-$G94)=(AZ94-BA94))*1,0),"")</f>
        <v/>
      </c>
      <c r="BE94" s="240" t="str">
        <f t="shared" si="1501"/>
        <v/>
      </c>
      <c r="BF94" s="240" t="str">
        <f>IF(BC94&lt;&gt;"",IF(ABS($F94-$G94)&gt;=PrSettings!$M$7,(ABS($F94-$G94-AZ94+BA94)&lt;=1)*1,IF(AND(BC94,$F94=$G94,$F94&gt;=PrSettings!$M$6),(ABS(AZ94-$F94)&lt;=1)*1,IF(AND(BC94,$F94+$G94&gt;=PrSettings!$M$8),(ABS(AZ94-$F94)+ABS(BA94-$G94)&lt;=1)*1,""))),"")</f>
        <v/>
      </c>
      <c r="BG94" s="349" t="str">
        <f t="shared" si="1437"/>
        <v/>
      </c>
      <c r="BI94" s="238" t="str">
        <f t="shared" si="1502"/>
        <v/>
      </c>
      <c r="BJ94" s="239" t="str">
        <f t="shared" si="1503"/>
        <v/>
      </c>
      <c r="BK94" s="240" t="str">
        <f t="shared" si="1504"/>
        <v/>
      </c>
      <c r="BL94" s="239" t="str">
        <f t="shared" si="1505"/>
        <v/>
      </c>
      <c r="BM94" s="275"/>
      <c r="BN94" s="275"/>
      <c r="BO94" s="360">
        <f>COUNTIF(BI$107:BI$114,BI109)+COUNTIF(BK$107:BK$114,BI109)</f>
        <v>0</v>
      </c>
      <c r="BP94" s="240" t="str">
        <f t="shared" si="1438"/>
        <v/>
      </c>
      <c r="BQ94" s="240" t="str">
        <f>IF((BP94&lt;&gt;""),IF(OR($F94&lt;&gt;$G94,PrSettings!$M$4="●"),(($F94-$G94)=(BM94-BN94))*1,0),"")</f>
        <v/>
      </c>
      <c r="BR94" s="240" t="str">
        <f t="shared" si="1506"/>
        <v/>
      </c>
      <c r="BS94" s="240" t="str">
        <f>IF(BP94&lt;&gt;"",IF(ABS($F94-$G94)&gt;=PrSettings!$M$7,(ABS($F94-$G94-BM94+BN94)&lt;=1)*1,IF(AND(BP94,$F94=$G94,$F94&gt;=PrSettings!$M$6),(ABS(BM94-$F94)&lt;=1)*1,IF(AND(BP94,$F94+$G94&gt;=PrSettings!$M$8),(ABS(BM94-$F94)+ABS(BN94-$G94)&lt;=1)*1,""))),"")</f>
        <v/>
      </c>
      <c r="BT94" s="349" t="str">
        <f t="shared" si="1439"/>
        <v/>
      </c>
      <c r="BV94" s="238" t="str">
        <f t="shared" si="1507"/>
        <v/>
      </c>
      <c r="BW94" s="239" t="str">
        <f t="shared" si="1508"/>
        <v/>
      </c>
      <c r="BX94" s="240" t="str">
        <f t="shared" si="1509"/>
        <v/>
      </c>
      <c r="BY94" s="239" t="str">
        <f t="shared" si="1510"/>
        <v/>
      </c>
      <c r="BZ94" s="275"/>
      <c r="CA94" s="275"/>
      <c r="CB94" s="360">
        <f>COUNTIF(BV$107:BV$114,BV109)+COUNTIF(BX$107:BX$114,BV109)</f>
        <v>0</v>
      </c>
      <c r="CC94" s="240" t="str">
        <f t="shared" si="1440"/>
        <v/>
      </c>
      <c r="CD94" s="240" t="str">
        <f>IF((CC94&lt;&gt;""),IF(OR($F94&lt;&gt;$G94,PrSettings!$M$4="●"),(($F94-$G94)=(BZ94-CA94))*1,0),"")</f>
        <v/>
      </c>
      <c r="CE94" s="240" t="str">
        <f t="shared" si="1511"/>
        <v/>
      </c>
      <c r="CF94" s="240" t="str">
        <f>IF(CC94&lt;&gt;"",IF(ABS($F94-$G94)&gt;=PrSettings!$M$7,(ABS($F94-$G94-BZ94+CA94)&lt;=1)*1,IF(AND(CC94,$F94=$G94,$F94&gt;=PrSettings!$M$6),(ABS(BZ94-$F94)&lt;=1)*1,IF(AND(CC94,$F94+$G94&gt;=PrSettings!$M$8),(ABS(BZ94-$F94)+ABS(CA94-$G94)&lt;=1)*1,""))),"")</f>
        <v/>
      </c>
      <c r="CG94" s="349" t="str">
        <f t="shared" si="1441"/>
        <v/>
      </c>
      <c r="CI94" s="238" t="str">
        <f t="shared" si="1512"/>
        <v/>
      </c>
      <c r="CJ94" s="239" t="str">
        <f t="shared" si="1513"/>
        <v/>
      </c>
      <c r="CK94" s="240" t="str">
        <f t="shared" si="1514"/>
        <v/>
      </c>
      <c r="CL94" s="239" t="str">
        <f t="shared" si="1515"/>
        <v/>
      </c>
      <c r="CM94" s="275"/>
      <c r="CN94" s="275"/>
      <c r="CO94" s="360">
        <f>COUNTIF(CI$107:CI$114,CI109)+COUNTIF(CK$107:CK$114,CI109)</f>
        <v>0</v>
      </c>
      <c r="CP94" s="240" t="str">
        <f t="shared" si="1442"/>
        <v/>
      </c>
      <c r="CQ94" s="240" t="str">
        <f>IF((CP94&lt;&gt;""),IF(OR($F94&lt;&gt;$G94,PrSettings!$M$4="●"),(($F94-$G94)=(CM94-CN94))*1,0),"")</f>
        <v/>
      </c>
      <c r="CR94" s="240" t="str">
        <f t="shared" si="1516"/>
        <v/>
      </c>
      <c r="CS94" s="240" t="str">
        <f>IF(CP94&lt;&gt;"",IF(ABS($F94-$G94)&gt;=PrSettings!$M$7,(ABS($F94-$G94-CM94+CN94)&lt;=1)*1,IF(AND(CP94,$F94=$G94,$F94&gt;=PrSettings!$M$6),(ABS(CM94-$F94)&lt;=1)*1,IF(AND(CP94,$F94+$G94&gt;=PrSettings!$M$8),(ABS(CM94-$F94)+ABS(CN94-$G94)&lt;=1)*1,""))),"")</f>
        <v/>
      </c>
      <c r="CT94" s="349" t="str">
        <f t="shared" si="1443"/>
        <v/>
      </c>
      <c r="CV94" s="238" t="str">
        <f t="shared" si="1517"/>
        <v/>
      </c>
      <c r="CW94" s="239" t="str">
        <f t="shared" si="1518"/>
        <v/>
      </c>
      <c r="CX94" s="240" t="str">
        <f t="shared" si="1519"/>
        <v/>
      </c>
      <c r="CY94" s="239" t="str">
        <f t="shared" si="1520"/>
        <v/>
      </c>
      <c r="CZ94" s="275"/>
      <c r="DA94" s="275"/>
      <c r="DB94" s="360">
        <f>COUNTIF(CV$107:CV$114,CV109)+COUNTIF(CX$107:CX$114,CV109)</f>
        <v>0</v>
      </c>
      <c r="DC94" s="240" t="str">
        <f t="shared" si="1444"/>
        <v/>
      </c>
      <c r="DD94" s="240" t="str">
        <f>IF((DC94&lt;&gt;""),IF(OR($F94&lt;&gt;$G94,PrSettings!$M$4="●"),(($F94-$G94)=(CZ94-DA94))*1,0),"")</f>
        <v/>
      </c>
      <c r="DE94" s="240" t="str">
        <f t="shared" si="1521"/>
        <v/>
      </c>
      <c r="DF94" s="240" t="str">
        <f>IF(DC94&lt;&gt;"",IF(ABS($F94-$G94)&gt;=PrSettings!$M$7,(ABS($F94-$G94-CZ94+DA94)&lt;=1)*1,IF(AND(DC94,$F94=$G94,$F94&gt;=PrSettings!$M$6),(ABS(CZ94-$F94)&lt;=1)*1,IF(AND(DC94,$F94+$G94&gt;=PrSettings!$M$8),(ABS(CZ94-$F94)+ABS(DA94-$G94)&lt;=1)*1,""))),"")</f>
        <v/>
      </c>
      <c r="DG94" s="349" t="str">
        <f t="shared" si="1445"/>
        <v/>
      </c>
      <c r="DI94" s="238" t="str">
        <f t="shared" si="1522"/>
        <v/>
      </c>
      <c r="DJ94" s="239" t="str">
        <f t="shared" si="1523"/>
        <v/>
      </c>
      <c r="DK94" s="240" t="str">
        <f t="shared" si="1524"/>
        <v/>
      </c>
      <c r="DL94" s="239" t="str">
        <f t="shared" si="1525"/>
        <v/>
      </c>
      <c r="DM94" s="275"/>
      <c r="DN94" s="275"/>
      <c r="DO94" s="360">
        <f>COUNTIF(DI$107:DI$114,DI109)+COUNTIF(DK$107:DK$114,DI109)</f>
        <v>0</v>
      </c>
      <c r="DP94" s="240" t="str">
        <f t="shared" si="1446"/>
        <v/>
      </c>
      <c r="DQ94" s="240" t="str">
        <f>IF((DP94&lt;&gt;""),IF(OR($F94&lt;&gt;$G94,PrSettings!$M$4="●"),(($F94-$G94)=(DM94-DN94))*1,0),"")</f>
        <v/>
      </c>
      <c r="DR94" s="240" t="str">
        <f t="shared" si="1526"/>
        <v/>
      </c>
      <c r="DS94" s="240" t="str">
        <f>IF(DP94&lt;&gt;"",IF(ABS($F94-$G94)&gt;=PrSettings!$M$7,(ABS($F94-$G94-DM94+DN94)&lt;=1)*1,IF(AND(DP94,$F94=$G94,$F94&gt;=PrSettings!$M$6),(ABS(DM94-$F94)&lt;=1)*1,IF(AND(DP94,$F94+$G94&gt;=PrSettings!$M$8),(ABS(DM94-$F94)+ABS(DN94-$G94)&lt;=1)*1,""))),"")</f>
        <v/>
      </c>
      <c r="DT94" s="349" t="str">
        <f t="shared" si="1447"/>
        <v/>
      </c>
      <c r="DV94" s="238" t="str">
        <f t="shared" si="1527"/>
        <v/>
      </c>
      <c r="DW94" s="239" t="str">
        <f t="shared" si="1528"/>
        <v/>
      </c>
      <c r="DX94" s="240" t="str">
        <f t="shared" si="1529"/>
        <v/>
      </c>
      <c r="DY94" s="239" t="str">
        <f t="shared" si="1530"/>
        <v/>
      </c>
      <c r="DZ94" s="275"/>
      <c r="EA94" s="275"/>
      <c r="EB94" s="360">
        <f>COUNTIF(DV$107:DV$114,DV109)+COUNTIF(DX$107:DX$114,DV109)</f>
        <v>0</v>
      </c>
      <c r="EC94" s="240" t="str">
        <f t="shared" si="1448"/>
        <v/>
      </c>
      <c r="ED94" s="240" t="str">
        <f>IF((EC94&lt;&gt;""),IF(OR($F94&lt;&gt;$G94,PrSettings!$M$4="●"),(($F94-$G94)=(DZ94-EA94))*1,0),"")</f>
        <v/>
      </c>
      <c r="EE94" s="240" t="str">
        <f t="shared" si="1531"/>
        <v/>
      </c>
      <c r="EF94" s="240" t="str">
        <f>IF(EC94&lt;&gt;"",IF(ABS($F94-$G94)&gt;=PrSettings!$M$7,(ABS($F94-$G94-DZ94+EA94)&lt;=1)*1,IF(AND(EC94,$F94=$G94,$F94&gt;=PrSettings!$M$6),(ABS(DZ94-$F94)&lt;=1)*1,IF(AND(EC94,$F94+$G94&gt;=PrSettings!$M$8),(ABS(DZ94-$F94)+ABS(EA94-$G94)&lt;=1)*1,""))),"")</f>
        <v/>
      </c>
      <c r="EG94" s="349" t="str">
        <f t="shared" si="1449"/>
        <v/>
      </c>
      <c r="EI94" s="238" t="str">
        <f t="shared" si="1532"/>
        <v/>
      </c>
      <c r="EJ94" s="239" t="str">
        <f t="shared" si="1533"/>
        <v/>
      </c>
      <c r="EK94" s="240" t="str">
        <f t="shared" si="1534"/>
        <v/>
      </c>
      <c r="EL94" s="239" t="str">
        <f t="shared" si="1535"/>
        <v/>
      </c>
      <c r="EM94" s="275"/>
      <c r="EN94" s="275"/>
      <c r="EO94" s="360">
        <f>COUNTIF(EI$107:EI$114,EI109)+COUNTIF(EK$107:EK$114,EI109)</f>
        <v>0</v>
      </c>
      <c r="EP94" s="240" t="str">
        <f t="shared" si="1450"/>
        <v/>
      </c>
      <c r="EQ94" s="240" t="str">
        <f>IF((EP94&lt;&gt;""),IF(OR($F94&lt;&gt;$G94,PrSettings!$M$4="●"),(($F94-$G94)=(EM94-EN94))*1,0),"")</f>
        <v/>
      </c>
      <c r="ER94" s="240" t="str">
        <f t="shared" si="1536"/>
        <v/>
      </c>
      <c r="ES94" s="240" t="str">
        <f>IF(EP94&lt;&gt;"",IF(ABS($F94-$G94)&gt;=PrSettings!$M$7,(ABS($F94-$G94-EM94+EN94)&lt;=1)*1,IF(AND(EP94,$F94=$G94,$F94&gt;=PrSettings!$M$6),(ABS(EM94-$F94)&lt;=1)*1,IF(AND(EP94,$F94+$G94&gt;=PrSettings!$M$8),(ABS(EM94-$F94)+ABS(EN94-$G94)&lt;=1)*1,""))),"")</f>
        <v/>
      </c>
      <c r="ET94" s="349" t="str">
        <f t="shared" si="1451"/>
        <v/>
      </c>
      <c r="EV94" s="238" t="str">
        <f t="shared" si="1537"/>
        <v/>
      </c>
      <c r="EW94" s="239" t="str">
        <f t="shared" si="1538"/>
        <v/>
      </c>
      <c r="EX94" s="240" t="str">
        <f t="shared" si="1539"/>
        <v/>
      </c>
      <c r="EY94" s="239" t="str">
        <f t="shared" si="1540"/>
        <v/>
      </c>
      <c r="EZ94" s="275"/>
      <c r="FA94" s="275"/>
      <c r="FB94" s="360">
        <f>COUNTIF(EV$107:EV$114,EV109)+COUNTIF(EX$107:EX$114,EV109)</f>
        <v>0</v>
      </c>
      <c r="FC94" s="240" t="str">
        <f t="shared" si="1452"/>
        <v/>
      </c>
      <c r="FD94" s="240" t="str">
        <f>IF((FC94&lt;&gt;""),IF(OR($F94&lt;&gt;$G94,PrSettings!$M$4="●"),(($F94-$G94)=(EZ94-FA94))*1,0),"")</f>
        <v/>
      </c>
      <c r="FE94" s="240" t="str">
        <f t="shared" si="1541"/>
        <v/>
      </c>
      <c r="FF94" s="240" t="str">
        <f>IF(FC94&lt;&gt;"",IF(ABS($F94-$G94)&gt;=PrSettings!$M$7,(ABS($F94-$G94-EZ94+FA94)&lt;=1)*1,IF(AND(FC94,$F94=$G94,$F94&gt;=PrSettings!$M$6),(ABS(EZ94-$F94)&lt;=1)*1,IF(AND(FC94,$F94+$G94&gt;=PrSettings!$M$8),(ABS(EZ94-$F94)+ABS(FA94-$G94)&lt;=1)*1,""))),"")</f>
        <v/>
      </c>
      <c r="FG94" s="349" t="str">
        <f t="shared" si="1453"/>
        <v/>
      </c>
      <c r="FI94" s="238" t="str">
        <f t="shared" si="1542"/>
        <v/>
      </c>
      <c r="FJ94" s="239" t="str">
        <f t="shared" si="1543"/>
        <v/>
      </c>
      <c r="FK94" s="240" t="str">
        <f t="shared" si="1544"/>
        <v/>
      </c>
      <c r="FL94" s="239" t="str">
        <f t="shared" si="1545"/>
        <v/>
      </c>
      <c r="FM94" s="275"/>
      <c r="FN94" s="275"/>
      <c r="FO94" s="360">
        <f>COUNTIF(FI$107:FI$114,FI109)+COUNTIF(FK$107:FK$114,FI109)</f>
        <v>0</v>
      </c>
      <c r="FP94" s="240" t="str">
        <f t="shared" si="1454"/>
        <v/>
      </c>
      <c r="FQ94" s="240" t="str">
        <f>IF((FP94&lt;&gt;""),IF(OR($F94&lt;&gt;$G94,PrSettings!$M$4="●"),(($F94-$G94)=(FM94-FN94))*1,0),"")</f>
        <v/>
      </c>
      <c r="FR94" s="240" t="str">
        <f t="shared" si="1546"/>
        <v/>
      </c>
      <c r="FS94" s="240" t="str">
        <f>IF(FP94&lt;&gt;"",IF(ABS($F94-$G94)&gt;=PrSettings!$M$7,(ABS($F94-$G94-FM94+FN94)&lt;=1)*1,IF(AND(FP94,$F94=$G94,$F94&gt;=PrSettings!$M$6),(ABS(FM94-$F94)&lt;=1)*1,IF(AND(FP94,$F94+$G94&gt;=PrSettings!$M$8),(ABS(FM94-$F94)+ABS(FN94-$G94)&lt;=1)*1,""))),"")</f>
        <v/>
      </c>
      <c r="FT94" s="349" t="str">
        <f t="shared" si="1455"/>
        <v/>
      </c>
      <c r="FV94" s="238" t="str">
        <f t="shared" si="1547"/>
        <v/>
      </c>
      <c r="FW94" s="239" t="str">
        <f t="shared" si="1548"/>
        <v/>
      </c>
      <c r="FX94" s="240" t="str">
        <f t="shared" si="1549"/>
        <v/>
      </c>
      <c r="FY94" s="239" t="str">
        <f t="shared" si="1550"/>
        <v/>
      </c>
      <c r="FZ94" s="275"/>
      <c r="GA94" s="275"/>
      <c r="GB94" s="360">
        <f>COUNTIF(FV$107:FV$114,FV109)+COUNTIF(FX$107:FX$114,FV109)</f>
        <v>0</v>
      </c>
      <c r="GC94" s="240" t="str">
        <f t="shared" si="1456"/>
        <v/>
      </c>
      <c r="GD94" s="240" t="str">
        <f>IF((GC94&lt;&gt;""),IF(OR($F94&lt;&gt;$G94,PrSettings!$M$4="●"),(($F94-$G94)=(FZ94-GA94))*1,0),"")</f>
        <v/>
      </c>
      <c r="GE94" s="240" t="str">
        <f t="shared" si="1551"/>
        <v/>
      </c>
      <c r="GF94" s="240" t="str">
        <f>IF(GC94&lt;&gt;"",IF(ABS($F94-$G94)&gt;=PrSettings!$M$7,(ABS($F94-$G94-FZ94+GA94)&lt;=1)*1,IF(AND(GC94,$F94=$G94,$F94&gt;=PrSettings!$M$6),(ABS(FZ94-$F94)&lt;=1)*1,IF(AND(GC94,$F94+$G94&gt;=PrSettings!$M$8),(ABS(FZ94-$F94)+ABS(GA94-$G94)&lt;=1)*1,""))),"")</f>
        <v/>
      </c>
      <c r="GG94" s="349" t="str">
        <f t="shared" si="1457"/>
        <v/>
      </c>
      <c r="GI94" s="238" t="str">
        <f t="shared" si="1552"/>
        <v/>
      </c>
      <c r="GJ94" s="239" t="str">
        <f t="shared" si="1553"/>
        <v/>
      </c>
      <c r="GK94" s="240" t="str">
        <f t="shared" si="1554"/>
        <v/>
      </c>
      <c r="GL94" s="239" t="str">
        <f t="shared" si="1555"/>
        <v/>
      </c>
      <c r="GM94" s="275"/>
      <c r="GN94" s="275"/>
      <c r="GO94" s="360">
        <f>COUNTIF(GI$107:GI$114,GI109)+COUNTIF(GK$107:GK$114,GI109)</f>
        <v>0</v>
      </c>
      <c r="GP94" s="240" t="str">
        <f t="shared" si="1458"/>
        <v/>
      </c>
      <c r="GQ94" s="240" t="str">
        <f>IF((GP94&lt;&gt;""),IF(OR($F94&lt;&gt;$G94,PrSettings!$M$4="●"),(($F94-$G94)=(GM94-GN94))*1,0),"")</f>
        <v/>
      </c>
      <c r="GR94" s="240" t="str">
        <f t="shared" si="1556"/>
        <v/>
      </c>
      <c r="GS94" s="240" t="str">
        <f>IF(GP94&lt;&gt;"",IF(ABS($F94-$G94)&gt;=PrSettings!$M$7,(ABS($F94-$G94-GM94+GN94)&lt;=1)*1,IF(AND(GP94,$F94=$G94,$F94&gt;=PrSettings!$M$6),(ABS(GM94-$F94)&lt;=1)*1,IF(AND(GP94,$F94+$G94&gt;=PrSettings!$M$8),(ABS(GM94-$F94)+ABS(GN94-$G94)&lt;=1)*1,""))),"")</f>
        <v/>
      </c>
      <c r="GT94" s="349" t="str">
        <f t="shared" si="1459"/>
        <v/>
      </c>
      <c r="GV94" s="238" t="str">
        <f t="shared" si="1557"/>
        <v/>
      </c>
      <c r="GW94" s="239" t="str">
        <f t="shared" si="1558"/>
        <v/>
      </c>
      <c r="GX94" s="240" t="str">
        <f t="shared" si="1559"/>
        <v/>
      </c>
      <c r="GY94" s="239" t="str">
        <f t="shared" si="1560"/>
        <v/>
      </c>
      <c r="GZ94" s="275"/>
      <c r="HA94" s="275"/>
      <c r="HB94" s="360">
        <f>COUNTIF(GV$107:GV$114,GV109)+COUNTIF(GX$107:GX$114,GV109)</f>
        <v>0</v>
      </c>
      <c r="HC94" s="240" t="str">
        <f t="shared" si="1460"/>
        <v/>
      </c>
      <c r="HD94" s="240" t="str">
        <f>IF((HC94&lt;&gt;""),IF(OR($F94&lt;&gt;$G94,PrSettings!$M$4="●"),(($F94-$G94)=(GZ94-HA94))*1,0),"")</f>
        <v/>
      </c>
      <c r="HE94" s="240" t="str">
        <f t="shared" si="1561"/>
        <v/>
      </c>
      <c r="HF94" s="240" t="str">
        <f>IF(HC94&lt;&gt;"",IF(ABS($F94-$G94)&gt;=PrSettings!$M$7,(ABS($F94-$G94-GZ94+HA94)&lt;=1)*1,IF(AND(HC94,$F94=$G94,$F94&gt;=PrSettings!$M$6),(ABS(GZ94-$F94)&lt;=1)*1,IF(AND(HC94,$F94+$G94&gt;=PrSettings!$M$8),(ABS(GZ94-$F94)+ABS(HA94-$G94)&lt;=1)*1,""))),"")</f>
        <v/>
      </c>
      <c r="HG94" s="349" t="str">
        <f t="shared" si="1461"/>
        <v/>
      </c>
      <c r="HI94" s="238" t="str">
        <f t="shared" si="1562"/>
        <v/>
      </c>
      <c r="HJ94" s="239" t="str">
        <f t="shared" si="1563"/>
        <v/>
      </c>
      <c r="HK94" s="240" t="str">
        <f t="shared" si="1564"/>
        <v/>
      </c>
      <c r="HL94" s="239" t="str">
        <f t="shared" si="1565"/>
        <v/>
      </c>
      <c r="HM94" s="275"/>
      <c r="HN94" s="275"/>
      <c r="HO94" s="360">
        <f>COUNTIF(HI$107:HI$114,HI109)+COUNTIF(HK$107:HK$114,HI109)</f>
        <v>0</v>
      </c>
      <c r="HP94" s="240" t="str">
        <f t="shared" si="1462"/>
        <v/>
      </c>
      <c r="HQ94" s="240" t="str">
        <f>IF((HP94&lt;&gt;""),IF(OR($F94&lt;&gt;$G94,PrSettings!$M$4="●"),(($F94-$G94)=(HM94-HN94))*1,0),"")</f>
        <v/>
      </c>
      <c r="HR94" s="240" t="str">
        <f t="shared" si="1566"/>
        <v/>
      </c>
      <c r="HS94" s="240" t="str">
        <f>IF(HP94&lt;&gt;"",IF(ABS($F94-$G94)&gt;=PrSettings!$M$7,(ABS($F94-$G94-HM94+HN94)&lt;=1)*1,IF(AND(HP94,$F94=$G94,$F94&gt;=PrSettings!$M$6),(ABS(HM94-$F94)&lt;=1)*1,IF(AND(HP94,$F94+$G94&gt;=PrSettings!$M$8),(ABS(HM94-$F94)+ABS(HN94-$G94)&lt;=1)*1,""))),"")</f>
        <v/>
      </c>
      <c r="HT94" s="349" t="str">
        <f t="shared" si="1463"/>
        <v/>
      </c>
      <c r="HV94" s="238" t="str">
        <f t="shared" si="1567"/>
        <v/>
      </c>
      <c r="HW94" s="239" t="str">
        <f t="shared" si="1568"/>
        <v/>
      </c>
      <c r="HX94" s="240" t="str">
        <f t="shared" si="1569"/>
        <v/>
      </c>
      <c r="HY94" s="239" t="str">
        <f t="shared" si="1570"/>
        <v/>
      </c>
      <c r="HZ94" s="275"/>
      <c r="IA94" s="275"/>
      <c r="IB94" s="360">
        <f>COUNTIF(HV$107:HV$114,HV109)+COUNTIF(HX$107:HX$114,HV109)</f>
        <v>0</v>
      </c>
      <c r="IC94" s="240" t="str">
        <f t="shared" si="1464"/>
        <v/>
      </c>
      <c r="ID94" s="240" t="str">
        <f>IF((IC94&lt;&gt;""),IF(OR($F94&lt;&gt;$G94,PrSettings!$M$4="●"),(($F94-$G94)=(HZ94-IA94))*1,0),"")</f>
        <v/>
      </c>
      <c r="IE94" s="240" t="str">
        <f t="shared" si="1571"/>
        <v/>
      </c>
      <c r="IF94" s="240" t="str">
        <f>IF(IC94&lt;&gt;"",IF(ABS($F94-$G94)&gt;=PrSettings!$M$7,(ABS($F94-$G94-HZ94+IA94)&lt;=1)*1,IF(AND(IC94,$F94=$G94,$F94&gt;=PrSettings!$M$6),(ABS(HZ94-$F94)&lt;=1)*1,IF(AND(IC94,$F94+$G94&gt;=PrSettings!$M$8),(ABS(HZ94-$F94)+ABS(IA94-$G94)&lt;=1)*1,""))),"")</f>
        <v/>
      </c>
      <c r="IG94" s="349" t="str">
        <f t="shared" si="1465"/>
        <v/>
      </c>
      <c r="II94" s="238" t="str">
        <f t="shared" si="1572"/>
        <v/>
      </c>
      <c r="IJ94" s="239" t="str">
        <f t="shared" si="1573"/>
        <v/>
      </c>
      <c r="IK94" s="240" t="str">
        <f t="shared" si="1574"/>
        <v/>
      </c>
      <c r="IL94" s="239" t="str">
        <f t="shared" si="1575"/>
        <v/>
      </c>
      <c r="IM94" s="275"/>
      <c r="IN94" s="275"/>
      <c r="IO94" s="360">
        <f>COUNTIF(II$107:II$114,II109)+COUNTIF(IK$107:IK$114,II109)</f>
        <v>0</v>
      </c>
      <c r="IP94" s="240" t="str">
        <f t="shared" si="1466"/>
        <v/>
      </c>
      <c r="IQ94" s="240" t="str">
        <f>IF((IP94&lt;&gt;""),IF(OR($F94&lt;&gt;$G94,PrSettings!$M$4="●"),(($F94-$G94)=(IM94-IN94))*1,0),"")</f>
        <v/>
      </c>
      <c r="IR94" s="240" t="str">
        <f t="shared" si="1576"/>
        <v/>
      </c>
      <c r="IS94" s="240" t="str">
        <f>IF(IP94&lt;&gt;"",IF(ABS($F94-$G94)&gt;=PrSettings!$M$7,(ABS($F94-$G94-IM94+IN94)&lt;=1)*1,IF(AND(IP94,$F94=$G94,$F94&gt;=PrSettings!$M$6),(ABS(IM94-$F94)&lt;=1)*1,IF(AND(IP94,$F94+$G94&gt;=PrSettings!$M$8),(ABS(IM94-$F94)+ABS(IN94-$G94)&lt;=1)*1,""))),"")</f>
        <v/>
      </c>
      <c r="IT94" s="349" t="str">
        <f t="shared" si="1467"/>
        <v/>
      </c>
      <c r="IV94" s="238" t="str">
        <f t="shared" si="1577"/>
        <v/>
      </c>
      <c r="IW94" s="239" t="str">
        <f t="shared" si="1578"/>
        <v/>
      </c>
      <c r="IX94" s="240" t="str">
        <f t="shared" si="1579"/>
        <v/>
      </c>
      <c r="IY94" s="239" t="str">
        <f t="shared" si="1580"/>
        <v/>
      </c>
      <c r="IZ94" s="275"/>
      <c r="JA94" s="275"/>
      <c r="JB94" s="360">
        <f>COUNTIF(IV$107:IV$114,IV109)+COUNTIF(IX$107:IX$114,IV109)</f>
        <v>0</v>
      </c>
      <c r="JC94" s="240" t="str">
        <f t="shared" si="1468"/>
        <v/>
      </c>
      <c r="JD94" s="240" t="str">
        <f>IF((JC94&lt;&gt;""),IF(OR($F94&lt;&gt;$G94,PrSettings!$M$4="●"),(($F94-$G94)=(IZ94-JA94))*1,0),"")</f>
        <v/>
      </c>
      <c r="JE94" s="240" t="str">
        <f t="shared" si="1581"/>
        <v/>
      </c>
      <c r="JF94" s="240" t="str">
        <f>IF(JC94&lt;&gt;"",IF(ABS($F94-$G94)&gt;=PrSettings!$M$7,(ABS($F94-$G94-IZ94+JA94)&lt;=1)*1,IF(AND(JC94,$F94=$G94,$F94&gt;=PrSettings!$M$6),(ABS(IZ94-$F94)&lt;=1)*1,IF(AND(JC94,$F94+$G94&gt;=PrSettings!$M$8),(ABS(IZ94-$F94)+ABS(JA94-$G94)&lt;=1)*1,""))),"")</f>
        <v/>
      </c>
      <c r="JG94" s="349" t="str">
        <f t="shared" si="1469"/>
        <v/>
      </c>
      <c r="JI94" s="238" t="str">
        <f t="shared" si="1582"/>
        <v/>
      </c>
      <c r="JJ94" s="239" t="str">
        <f t="shared" si="1583"/>
        <v/>
      </c>
      <c r="JK94" s="240" t="str">
        <f t="shared" si="1584"/>
        <v/>
      </c>
      <c r="JL94" s="239" t="str">
        <f t="shared" si="1585"/>
        <v/>
      </c>
      <c r="JM94" s="275"/>
      <c r="JN94" s="275"/>
      <c r="JO94" s="360">
        <f>COUNTIF(JI$107:JI$114,JI109)+COUNTIF(JK$107:JK$114,JI109)</f>
        <v>0</v>
      </c>
      <c r="JP94" s="240" t="str">
        <f t="shared" si="1470"/>
        <v/>
      </c>
      <c r="JQ94" s="240" t="str">
        <f>IF((JP94&lt;&gt;""),IF(OR($F94&lt;&gt;$G94,PrSettings!$M$4="●"),(($F94-$G94)=(JM94-JN94))*1,0),"")</f>
        <v/>
      </c>
      <c r="JR94" s="240" t="str">
        <f t="shared" si="1586"/>
        <v/>
      </c>
      <c r="JS94" s="240" t="str">
        <f>IF(JP94&lt;&gt;"",IF(ABS($F94-$G94)&gt;=PrSettings!$M$7,(ABS($F94-$G94-JM94+JN94)&lt;=1)*1,IF(AND(JP94,$F94=$G94,$F94&gt;=PrSettings!$M$6),(ABS(JM94-$F94)&lt;=1)*1,IF(AND(JP94,$F94+$G94&gt;=PrSettings!$M$8),(ABS(JM94-$F94)+ABS(JN94-$G94)&lt;=1)*1,""))),"")</f>
        <v/>
      </c>
      <c r="JT94" s="349" t="str">
        <f t="shared" si="1471"/>
        <v/>
      </c>
      <c r="JV94" s="238" t="str">
        <f t="shared" si="1587"/>
        <v/>
      </c>
      <c r="JW94" s="239" t="str">
        <f t="shared" si="1588"/>
        <v/>
      </c>
      <c r="JX94" s="240" t="str">
        <f t="shared" si="1589"/>
        <v/>
      </c>
      <c r="JY94" s="239" t="str">
        <f t="shared" si="1590"/>
        <v/>
      </c>
      <c r="JZ94" s="275"/>
      <c r="KA94" s="275"/>
      <c r="KB94" s="360">
        <f>COUNTIF(JV$107:JV$114,JV109)+COUNTIF(JX$107:JX$114,JV109)</f>
        <v>0</v>
      </c>
      <c r="KC94" s="240" t="str">
        <f t="shared" si="1472"/>
        <v/>
      </c>
      <c r="KD94" s="240" t="str">
        <f>IF((KC94&lt;&gt;""),IF(OR($F94&lt;&gt;$G94,PrSettings!$M$4="●"),(($F94-$G94)=(JZ94-KA94))*1,0),"")</f>
        <v/>
      </c>
      <c r="KE94" s="240" t="str">
        <f t="shared" si="1591"/>
        <v/>
      </c>
      <c r="KF94" s="240" t="str">
        <f>IF(KC94&lt;&gt;"",IF(ABS($F94-$G94)&gt;=PrSettings!$M$7,(ABS($F94-$G94-JZ94+KA94)&lt;=1)*1,IF(AND(KC94,$F94=$G94,$F94&gt;=PrSettings!$M$6),(ABS(JZ94-$F94)&lt;=1)*1,IF(AND(KC94,$F94+$G94&gt;=PrSettings!$M$8),(ABS(JZ94-$F94)+ABS(KA94-$G94)&lt;=1)*1,""))),"")</f>
        <v/>
      </c>
      <c r="KG94" s="349" t="str">
        <f t="shared" si="1473"/>
        <v/>
      </c>
      <c r="KI94" s="238" t="str">
        <f t="shared" si="1592"/>
        <v/>
      </c>
      <c r="KJ94" s="239" t="str">
        <f t="shared" si="1593"/>
        <v/>
      </c>
      <c r="KK94" s="240" t="str">
        <f t="shared" si="1594"/>
        <v/>
      </c>
      <c r="KL94" s="239" t="str">
        <f t="shared" si="1595"/>
        <v/>
      </c>
      <c r="KM94" s="275"/>
      <c r="KN94" s="275"/>
      <c r="KO94" s="360">
        <f>COUNTIF(KI$107:KI$114,KI109)+COUNTIF(KK$107:KK$114,KI109)</f>
        <v>0</v>
      </c>
      <c r="KP94" s="240" t="str">
        <f t="shared" si="1474"/>
        <v/>
      </c>
      <c r="KQ94" s="240" t="str">
        <f>IF((KP94&lt;&gt;""),IF(OR($F94&lt;&gt;$G94,PrSettings!$M$4="●"),(($F94-$G94)=(KM94-KN94))*1,0),"")</f>
        <v/>
      </c>
      <c r="KR94" s="240" t="str">
        <f t="shared" si="1596"/>
        <v/>
      </c>
      <c r="KS94" s="240" t="str">
        <f>IF(KP94&lt;&gt;"",IF(ABS($F94-$G94)&gt;=PrSettings!$M$7,(ABS($F94-$G94-KM94+KN94)&lt;=1)*1,IF(AND(KP94,$F94=$G94,$F94&gt;=PrSettings!$M$6),(ABS(KM94-$F94)&lt;=1)*1,IF(AND(KP94,$F94+$G94&gt;=PrSettings!$M$8),(ABS(KM94-$F94)+ABS(KN94-$G94)&lt;=1)*1,""))),"")</f>
        <v/>
      </c>
      <c r="KT94" s="349" t="str">
        <f t="shared" si="1475"/>
        <v/>
      </c>
      <c r="KV94" s="238" t="str">
        <f t="shared" si="1597"/>
        <v/>
      </c>
      <c r="KW94" s="239" t="str">
        <f t="shared" si="1598"/>
        <v/>
      </c>
      <c r="KX94" s="240" t="str">
        <f t="shared" si="1599"/>
        <v/>
      </c>
      <c r="KY94" s="239" t="str">
        <f t="shared" si="1600"/>
        <v/>
      </c>
      <c r="KZ94" s="275"/>
      <c r="LA94" s="275"/>
      <c r="LB94" s="360">
        <f>COUNTIF(KV$107:KV$114,KV109)+COUNTIF(KX$107:KX$114,KV109)</f>
        <v>0</v>
      </c>
      <c r="LC94" s="240" t="str">
        <f t="shared" si="1476"/>
        <v/>
      </c>
      <c r="LD94" s="240" t="str">
        <f>IF((LC94&lt;&gt;""),IF(OR($F94&lt;&gt;$G94,PrSettings!$M$4="●"),(($F94-$G94)=(KZ94-LA94))*1,0),"")</f>
        <v/>
      </c>
      <c r="LE94" s="240" t="str">
        <f t="shared" si="1601"/>
        <v/>
      </c>
      <c r="LF94" s="240" t="str">
        <f>IF(LC94&lt;&gt;"",IF(ABS($F94-$G94)&gt;=PrSettings!$M$7,(ABS($F94-$G94-KZ94+LA94)&lt;=1)*1,IF(AND(LC94,$F94=$G94,$F94&gt;=PrSettings!$M$6),(ABS(KZ94-$F94)&lt;=1)*1,IF(AND(LC94,$F94+$G94&gt;=PrSettings!$M$8),(ABS(KZ94-$F94)+ABS(LA94-$G94)&lt;=1)*1,""))),"")</f>
        <v/>
      </c>
      <c r="LG94" s="349" t="str">
        <f t="shared" si="1477"/>
        <v/>
      </c>
      <c r="LI94" s="238" t="str">
        <f t="shared" si="1602"/>
        <v/>
      </c>
      <c r="LJ94" s="239" t="str">
        <f t="shared" si="1603"/>
        <v/>
      </c>
      <c r="LK94" s="240" t="str">
        <f t="shared" si="1604"/>
        <v/>
      </c>
      <c r="LL94" s="239" t="str">
        <f t="shared" si="1605"/>
        <v/>
      </c>
      <c r="LM94" s="275"/>
      <c r="LN94" s="275"/>
      <c r="LO94" s="360">
        <f>COUNTIF(LI$107:LI$114,LI109)+COUNTIF(LK$107:LK$114,LI109)</f>
        <v>0</v>
      </c>
      <c r="LP94" s="240" t="str">
        <f t="shared" si="1478"/>
        <v/>
      </c>
      <c r="LQ94" s="240" t="str">
        <f>IF((LP94&lt;&gt;""),IF(OR($F94&lt;&gt;$G94,PrSettings!$M$4="●"),(($F94-$G94)=(LM94-LN94))*1,0),"")</f>
        <v/>
      </c>
      <c r="LR94" s="240" t="str">
        <f t="shared" si="1606"/>
        <v/>
      </c>
      <c r="LS94" s="240" t="str">
        <f>IF(LP94&lt;&gt;"",IF(ABS($F94-$G94)&gt;=PrSettings!$M$7,(ABS($F94-$G94-LM94+LN94)&lt;=1)*1,IF(AND(LP94,$F94=$G94,$F94&gt;=PrSettings!$M$6),(ABS(LM94-$F94)&lt;=1)*1,IF(AND(LP94,$F94+$G94&gt;=PrSettings!$M$8),(ABS(LM94-$F94)+ABS(LN94-$G94)&lt;=1)*1,""))),"")</f>
        <v/>
      </c>
      <c r="LT94" s="349" t="str">
        <f t="shared" si="1479"/>
        <v/>
      </c>
      <c r="LV94" s="238" t="str">
        <f t="shared" si="1607"/>
        <v/>
      </c>
      <c r="LW94" s="239" t="str">
        <f t="shared" si="1608"/>
        <v/>
      </c>
      <c r="LX94" s="240" t="str">
        <f t="shared" si="1609"/>
        <v/>
      </c>
      <c r="LY94" s="239" t="str">
        <f t="shared" si="1610"/>
        <v/>
      </c>
      <c r="LZ94" s="275"/>
      <c r="MA94" s="275"/>
      <c r="MB94" s="360">
        <f>COUNTIF(LV$107:LV$114,LV109)+COUNTIF(LX$107:LX$114,LV109)</f>
        <v>0</v>
      </c>
      <c r="MC94" s="240" t="str">
        <f t="shared" si="1480"/>
        <v/>
      </c>
      <c r="MD94" s="240" t="str">
        <f>IF((MC94&lt;&gt;""),IF(OR($F94&lt;&gt;$G94,PrSettings!$M$4="●"),(($F94-$G94)=(LZ94-MA94))*1,0),"")</f>
        <v/>
      </c>
      <c r="ME94" s="240" t="str">
        <f t="shared" si="1611"/>
        <v/>
      </c>
      <c r="MF94" s="240" t="str">
        <f>IF(MC94&lt;&gt;"",IF(ABS($F94-$G94)&gt;=PrSettings!$M$7,(ABS($F94-$G94-LZ94+MA94)&lt;=1)*1,IF(AND(MC94,$F94=$G94,$F94&gt;=PrSettings!$M$6),(ABS(LZ94-$F94)&lt;=1)*1,IF(AND(MC94,$F94+$G94&gt;=PrSettings!$M$8),(ABS(LZ94-$F94)+ABS(MA94-$G94)&lt;=1)*1,""))),"")</f>
        <v/>
      </c>
      <c r="MG94" s="349" t="str">
        <f t="shared" si="1481"/>
        <v/>
      </c>
    </row>
    <row r="95" spans="1:345" x14ac:dyDescent="0.25">
      <c r="B95" s="238" t="str">
        <f>IF(C95="","",INDEX(Groups!$C$7:$C$65,MATCH(C95,Groups!$D$7:$D$65,0)))</f>
        <v/>
      </c>
      <c r="C95" s="239" t="str">
        <f>'World Cup'!$Q$50</f>
        <v/>
      </c>
      <c r="D95" s="240" t="str">
        <f>IF(E95="","",INDEX(Groups!$C$7:$C$65,MATCH(E95,Groups!$D$7:$D$65,0)))</f>
        <v/>
      </c>
      <c r="E95" s="239" t="str">
        <f>'World Cup'!$R$50</f>
        <v/>
      </c>
      <c r="F95" s="241" t="str">
        <f>IF(AND('World Cup'!$Q$51&lt;&gt;"",'World Cup'!$R$51&lt;&gt;""),'World Cup'!$Q$51,"")</f>
        <v/>
      </c>
      <c r="G95" s="242" t="str">
        <f>IF(AND('World Cup'!$Q$51&lt;&gt;"",'World Cup'!$R$51&lt;&gt;""),'World Cup'!$R$51,"")</f>
        <v/>
      </c>
      <c r="I95" s="238" t="str">
        <f t="shared" si="1482"/>
        <v/>
      </c>
      <c r="J95" s="239" t="str">
        <f t="shared" si="1483"/>
        <v/>
      </c>
      <c r="K95" s="240" t="str">
        <f t="shared" si="1484"/>
        <v/>
      </c>
      <c r="L95" s="239" t="str">
        <f t="shared" si="1485"/>
        <v/>
      </c>
      <c r="M95" s="275"/>
      <c r="N95" s="275"/>
      <c r="O95" s="360">
        <f>COUNTIF(I$107:I$114,K109)+COUNTIF(K$107:K$114,K109)</f>
        <v>0</v>
      </c>
      <c r="P95" s="240" t="str">
        <f t="shared" si="1430"/>
        <v/>
      </c>
      <c r="Q95" s="240" t="str">
        <f>IF((P95&lt;&gt;""),IF(OR($F95&lt;&gt;$G95,PrSettings!$M$4="●"),(($F95-$G95)=(M95-N95))*1,0),"")</f>
        <v/>
      </c>
      <c r="R95" s="240" t="str">
        <f t="shared" si="1486"/>
        <v/>
      </c>
      <c r="S95" s="240" t="str">
        <f>IF(P95&lt;&gt;"",IF(ABS($F95-$G95)&gt;=PrSettings!$M$7,(ABS($F95-$G95-M95+N95)&lt;=1)*1,IF(AND(P95,$F95=$G95,$F95&gt;=PrSettings!$M$6),(ABS(M95-$F95)&lt;=1)*1,IF(AND(P95,$F95+$G95&gt;=PrSettings!$M$8),(ABS(M95-$F95)+ABS(N95-$G95)&lt;=1)*1,""))),"")</f>
        <v/>
      </c>
      <c r="T95" s="349" t="str">
        <f t="shared" si="1431"/>
        <v/>
      </c>
      <c r="V95" s="238" t="str">
        <f t="shared" si="1487"/>
        <v/>
      </c>
      <c r="W95" s="239" t="str">
        <f t="shared" si="1488"/>
        <v/>
      </c>
      <c r="X95" s="240" t="str">
        <f t="shared" si="1489"/>
        <v/>
      </c>
      <c r="Y95" s="239" t="str">
        <f t="shared" si="1490"/>
        <v/>
      </c>
      <c r="Z95" s="275"/>
      <c r="AA95" s="275"/>
      <c r="AB95" s="360">
        <f>COUNTIF(V$107:V$114,X109)+COUNTIF(X$107:X$114,X109)</f>
        <v>0</v>
      </c>
      <c r="AC95" s="240" t="str">
        <f t="shared" si="1432"/>
        <v/>
      </c>
      <c r="AD95" s="240" t="str">
        <f>IF((AC95&lt;&gt;""),IF(OR($F95&lt;&gt;$G95,PrSettings!$M$4="●"),(($F95-$G95)=(Z95-AA95))*1,0),"")</f>
        <v/>
      </c>
      <c r="AE95" s="240" t="str">
        <f t="shared" si="1491"/>
        <v/>
      </c>
      <c r="AF95" s="240" t="str">
        <f>IF(AC95&lt;&gt;"",IF(ABS($F95-$G95)&gt;=PrSettings!$M$7,(ABS($F95-$G95-Z95+AA95)&lt;=1)*1,IF(AND(AC95,$F95=$G95,$F95&gt;=PrSettings!$M$6),(ABS(Z95-$F95)&lt;=1)*1,IF(AND(AC95,$F95+$G95&gt;=PrSettings!$M$8),(ABS(Z95-$F95)+ABS(AA95-$G95)&lt;=1)*1,""))),"")</f>
        <v/>
      </c>
      <c r="AG95" s="349" t="str">
        <f t="shared" si="1433"/>
        <v/>
      </c>
      <c r="AI95" s="238" t="str">
        <f t="shared" si="1492"/>
        <v/>
      </c>
      <c r="AJ95" s="239" t="str">
        <f t="shared" si="1493"/>
        <v/>
      </c>
      <c r="AK95" s="240" t="str">
        <f t="shared" si="1494"/>
        <v/>
      </c>
      <c r="AL95" s="239" t="str">
        <f t="shared" si="1495"/>
        <v/>
      </c>
      <c r="AM95" s="275"/>
      <c r="AN95" s="275"/>
      <c r="AO95" s="360">
        <f>COUNTIF(AI$107:AI$114,AK109)+COUNTIF(AK$107:AK$114,AK109)</f>
        <v>0</v>
      </c>
      <c r="AP95" s="240" t="str">
        <f t="shared" si="1434"/>
        <v/>
      </c>
      <c r="AQ95" s="240" t="str">
        <f>IF((AP95&lt;&gt;""),IF(OR($F95&lt;&gt;$G95,PrSettings!$M$4="●"),(($F95-$G95)=(AM95-AN95))*1,0),"")</f>
        <v/>
      </c>
      <c r="AR95" s="240" t="str">
        <f t="shared" si="1496"/>
        <v/>
      </c>
      <c r="AS95" s="240" t="str">
        <f>IF(AP95&lt;&gt;"",IF(ABS($F95-$G95)&gt;=PrSettings!$M$7,(ABS($F95-$G95-AM95+AN95)&lt;=1)*1,IF(AND(AP95,$F95=$G95,$F95&gt;=PrSettings!$M$6),(ABS(AM95-$F95)&lt;=1)*1,IF(AND(AP95,$F95+$G95&gt;=PrSettings!$M$8),(ABS(AM95-$F95)+ABS(AN95-$G95)&lt;=1)*1,""))),"")</f>
        <v/>
      </c>
      <c r="AT95" s="349" t="str">
        <f t="shared" si="1435"/>
        <v/>
      </c>
      <c r="AV95" s="238" t="str">
        <f t="shared" si="1497"/>
        <v/>
      </c>
      <c r="AW95" s="239" t="str">
        <f t="shared" si="1498"/>
        <v/>
      </c>
      <c r="AX95" s="240" t="str">
        <f t="shared" si="1499"/>
        <v/>
      </c>
      <c r="AY95" s="239" t="str">
        <f t="shared" si="1500"/>
        <v/>
      </c>
      <c r="AZ95" s="275"/>
      <c r="BA95" s="275"/>
      <c r="BB95" s="360">
        <f>COUNTIF(AV$107:AV$114,AX109)+COUNTIF(AX$107:AX$114,AX109)</f>
        <v>0</v>
      </c>
      <c r="BC95" s="240" t="str">
        <f t="shared" si="1436"/>
        <v/>
      </c>
      <c r="BD95" s="240" t="str">
        <f>IF((BC95&lt;&gt;""),IF(OR($F95&lt;&gt;$G95,PrSettings!$M$4="●"),(($F95-$G95)=(AZ95-BA95))*1,0),"")</f>
        <v/>
      </c>
      <c r="BE95" s="240" t="str">
        <f t="shared" si="1501"/>
        <v/>
      </c>
      <c r="BF95" s="240" t="str">
        <f>IF(BC95&lt;&gt;"",IF(ABS($F95-$G95)&gt;=PrSettings!$M$7,(ABS($F95-$G95-AZ95+BA95)&lt;=1)*1,IF(AND(BC95,$F95=$G95,$F95&gt;=PrSettings!$M$6),(ABS(AZ95-$F95)&lt;=1)*1,IF(AND(BC95,$F95+$G95&gt;=PrSettings!$M$8),(ABS(AZ95-$F95)+ABS(BA95-$G95)&lt;=1)*1,""))),"")</f>
        <v/>
      </c>
      <c r="BG95" s="349" t="str">
        <f t="shared" si="1437"/>
        <v/>
      </c>
      <c r="BI95" s="238" t="str">
        <f t="shared" si="1502"/>
        <v/>
      </c>
      <c r="BJ95" s="239" t="str">
        <f t="shared" si="1503"/>
        <v/>
      </c>
      <c r="BK95" s="240" t="str">
        <f t="shared" si="1504"/>
        <v/>
      </c>
      <c r="BL95" s="239" t="str">
        <f t="shared" si="1505"/>
        <v/>
      </c>
      <c r="BM95" s="275"/>
      <c r="BN95" s="275"/>
      <c r="BO95" s="360">
        <f>COUNTIF(BI$107:BI$114,BK109)+COUNTIF(BK$107:BK$114,BK109)</f>
        <v>0</v>
      </c>
      <c r="BP95" s="240" t="str">
        <f t="shared" si="1438"/>
        <v/>
      </c>
      <c r="BQ95" s="240" t="str">
        <f>IF((BP95&lt;&gt;""),IF(OR($F95&lt;&gt;$G95,PrSettings!$M$4="●"),(($F95-$G95)=(BM95-BN95))*1,0),"")</f>
        <v/>
      </c>
      <c r="BR95" s="240" t="str">
        <f t="shared" si="1506"/>
        <v/>
      </c>
      <c r="BS95" s="240" t="str">
        <f>IF(BP95&lt;&gt;"",IF(ABS($F95-$G95)&gt;=PrSettings!$M$7,(ABS($F95-$G95-BM95+BN95)&lt;=1)*1,IF(AND(BP95,$F95=$G95,$F95&gt;=PrSettings!$M$6),(ABS(BM95-$F95)&lt;=1)*1,IF(AND(BP95,$F95+$G95&gt;=PrSettings!$M$8),(ABS(BM95-$F95)+ABS(BN95-$G95)&lt;=1)*1,""))),"")</f>
        <v/>
      </c>
      <c r="BT95" s="349" t="str">
        <f t="shared" si="1439"/>
        <v/>
      </c>
      <c r="BV95" s="238" t="str">
        <f t="shared" si="1507"/>
        <v/>
      </c>
      <c r="BW95" s="239" t="str">
        <f t="shared" si="1508"/>
        <v/>
      </c>
      <c r="BX95" s="240" t="str">
        <f t="shared" si="1509"/>
        <v/>
      </c>
      <c r="BY95" s="239" t="str">
        <f t="shared" si="1510"/>
        <v/>
      </c>
      <c r="BZ95" s="275"/>
      <c r="CA95" s="275"/>
      <c r="CB95" s="360">
        <f>COUNTIF(BV$107:BV$114,BX109)+COUNTIF(BX$107:BX$114,BX109)</f>
        <v>0</v>
      </c>
      <c r="CC95" s="240" t="str">
        <f t="shared" si="1440"/>
        <v/>
      </c>
      <c r="CD95" s="240" t="str">
        <f>IF((CC95&lt;&gt;""),IF(OR($F95&lt;&gt;$G95,PrSettings!$M$4="●"),(($F95-$G95)=(BZ95-CA95))*1,0),"")</f>
        <v/>
      </c>
      <c r="CE95" s="240" t="str">
        <f t="shared" si="1511"/>
        <v/>
      </c>
      <c r="CF95" s="240" t="str">
        <f>IF(CC95&lt;&gt;"",IF(ABS($F95-$G95)&gt;=PrSettings!$M$7,(ABS($F95-$G95-BZ95+CA95)&lt;=1)*1,IF(AND(CC95,$F95=$G95,$F95&gt;=PrSettings!$M$6),(ABS(BZ95-$F95)&lt;=1)*1,IF(AND(CC95,$F95+$G95&gt;=PrSettings!$M$8),(ABS(BZ95-$F95)+ABS(CA95-$G95)&lt;=1)*1,""))),"")</f>
        <v/>
      </c>
      <c r="CG95" s="349" t="str">
        <f t="shared" si="1441"/>
        <v/>
      </c>
      <c r="CI95" s="238" t="str">
        <f t="shared" si="1512"/>
        <v/>
      </c>
      <c r="CJ95" s="239" t="str">
        <f t="shared" si="1513"/>
        <v/>
      </c>
      <c r="CK95" s="240" t="str">
        <f t="shared" si="1514"/>
        <v/>
      </c>
      <c r="CL95" s="239" t="str">
        <f t="shared" si="1515"/>
        <v/>
      </c>
      <c r="CM95" s="275"/>
      <c r="CN95" s="275"/>
      <c r="CO95" s="360">
        <f>COUNTIF(CI$107:CI$114,CK109)+COUNTIF(CK$107:CK$114,CK109)</f>
        <v>0</v>
      </c>
      <c r="CP95" s="240" t="str">
        <f t="shared" si="1442"/>
        <v/>
      </c>
      <c r="CQ95" s="240" t="str">
        <f>IF((CP95&lt;&gt;""),IF(OR($F95&lt;&gt;$G95,PrSettings!$M$4="●"),(($F95-$G95)=(CM95-CN95))*1,0),"")</f>
        <v/>
      </c>
      <c r="CR95" s="240" t="str">
        <f t="shared" si="1516"/>
        <v/>
      </c>
      <c r="CS95" s="240" t="str">
        <f>IF(CP95&lt;&gt;"",IF(ABS($F95-$G95)&gt;=PrSettings!$M$7,(ABS($F95-$G95-CM95+CN95)&lt;=1)*1,IF(AND(CP95,$F95=$G95,$F95&gt;=PrSettings!$M$6),(ABS(CM95-$F95)&lt;=1)*1,IF(AND(CP95,$F95+$G95&gt;=PrSettings!$M$8),(ABS(CM95-$F95)+ABS(CN95-$G95)&lt;=1)*1,""))),"")</f>
        <v/>
      </c>
      <c r="CT95" s="349" t="str">
        <f t="shared" si="1443"/>
        <v/>
      </c>
      <c r="CV95" s="238" t="str">
        <f t="shared" si="1517"/>
        <v/>
      </c>
      <c r="CW95" s="239" t="str">
        <f t="shared" si="1518"/>
        <v/>
      </c>
      <c r="CX95" s="240" t="str">
        <f t="shared" si="1519"/>
        <v/>
      </c>
      <c r="CY95" s="239" t="str">
        <f t="shared" si="1520"/>
        <v/>
      </c>
      <c r="CZ95" s="275"/>
      <c r="DA95" s="275"/>
      <c r="DB95" s="360">
        <f>COUNTIF(CV$107:CV$114,CX109)+COUNTIF(CX$107:CX$114,CX109)</f>
        <v>0</v>
      </c>
      <c r="DC95" s="240" t="str">
        <f t="shared" si="1444"/>
        <v/>
      </c>
      <c r="DD95" s="240" t="str">
        <f>IF((DC95&lt;&gt;""),IF(OR($F95&lt;&gt;$G95,PrSettings!$M$4="●"),(($F95-$G95)=(CZ95-DA95))*1,0),"")</f>
        <v/>
      </c>
      <c r="DE95" s="240" t="str">
        <f t="shared" si="1521"/>
        <v/>
      </c>
      <c r="DF95" s="240" t="str">
        <f>IF(DC95&lt;&gt;"",IF(ABS($F95-$G95)&gt;=PrSettings!$M$7,(ABS($F95-$G95-CZ95+DA95)&lt;=1)*1,IF(AND(DC95,$F95=$G95,$F95&gt;=PrSettings!$M$6),(ABS(CZ95-$F95)&lt;=1)*1,IF(AND(DC95,$F95+$G95&gt;=PrSettings!$M$8),(ABS(CZ95-$F95)+ABS(DA95-$G95)&lt;=1)*1,""))),"")</f>
        <v/>
      </c>
      <c r="DG95" s="349" t="str">
        <f t="shared" si="1445"/>
        <v/>
      </c>
      <c r="DI95" s="238" t="str">
        <f t="shared" si="1522"/>
        <v/>
      </c>
      <c r="DJ95" s="239" t="str">
        <f t="shared" si="1523"/>
        <v/>
      </c>
      <c r="DK95" s="240" t="str">
        <f t="shared" si="1524"/>
        <v/>
      </c>
      <c r="DL95" s="239" t="str">
        <f t="shared" si="1525"/>
        <v/>
      </c>
      <c r="DM95" s="275"/>
      <c r="DN95" s="275"/>
      <c r="DO95" s="360">
        <f>COUNTIF(DI$107:DI$114,DK109)+COUNTIF(DK$107:DK$114,DK109)</f>
        <v>0</v>
      </c>
      <c r="DP95" s="240" t="str">
        <f t="shared" si="1446"/>
        <v/>
      </c>
      <c r="DQ95" s="240" t="str">
        <f>IF((DP95&lt;&gt;""),IF(OR($F95&lt;&gt;$G95,PrSettings!$M$4="●"),(($F95-$G95)=(DM95-DN95))*1,0),"")</f>
        <v/>
      </c>
      <c r="DR95" s="240" t="str">
        <f t="shared" si="1526"/>
        <v/>
      </c>
      <c r="DS95" s="240" t="str">
        <f>IF(DP95&lt;&gt;"",IF(ABS($F95-$G95)&gt;=PrSettings!$M$7,(ABS($F95-$G95-DM95+DN95)&lt;=1)*1,IF(AND(DP95,$F95=$G95,$F95&gt;=PrSettings!$M$6),(ABS(DM95-$F95)&lt;=1)*1,IF(AND(DP95,$F95+$G95&gt;=PrSettings!$M$8),(ABS(DM95-$F95)+ABS(DN95-$G95)&lt;=1)*1,""))),"")</f>
        <v/>
      </c>
      <c r="DT95" s="349" t="str">
        <f t="shared" si="1447"/>
        <v/>
      </c>
      <c r="DV95" s="238" t="str">
        <f t="shared" si="1527"/>
        <v/>
      </c>
      <c r="DW95" s="239" t="str">
        <f t="shared" si="1528"/>
        <v/>
      </c>
      <c r="DX95" s="240" t="str">
        <f t="shared" si="1529"/>
        <v/>
      </c>
      <c r="DY95" s="239" t="str">
        <f t="shared" si="1530"/>
        <v/>
      </c>
      <c r="DZ95" s="275"/>
      <c r="EA95" s="275"/>
      <c r="EB95" s="360">
        <f>COUNTIF(DV$107:DV$114,DX109)+COUNTIF(DX$107:DX$114,DX109)</f>
        <v>0</v>
      </c>
      <c r="EC95" s="240" t="str">
        <f t="shared" si="1448"/>
        <v/>
      </c>
      <c r="ED95" s="240" t="str">
        <f>IF((EC95&lt;&gt;""),IF(OR($F95&lt;&gt;$G95,PrSettings!$M$4="●"),(($F95-$G95)=(DZ95-EA95))*1,0),"")</f>
        <v/>
      </c>
      <c r="EE95" s="240" t="str">
        <f t="shared" si="1531"/>
        <v/>
      </c>
      <c r="EF95" s="240" t="str">
        <f>IF(EC95&lt;&gt;"",IF(ABS($F95-$G95)&gt;=PrSettings!$M$7,(ABS($F95-$G95-DZ95+EA95)&lt;=1)*1,IF(AND(EC95,$F95=$G95,$F95&gt;=PrSettings!$M$6),(ABS(DZ95-$F95)&lt;=1)*1,IF(AND(EC95,$F95+$G95&gt;=PrSettings!$M$8),(ABS(DZ95-$F95)+ABS(EA95-$G95)&lt;=1)*1,""))),"")</f>
        <v/>
      </c>
      <c r="EG95" s="349" t="str">
        <f t="shared" si="1449"/>
        <v/>
      </c>
      <c r="EI95" s="238" t="str">
        <f t="shared" si="1532"/>
        <v/>
      </c>
      <c r="EJ95" s="239" t="str">
        <f t="shared" si="1533"/>
        <v/>
      </c>
      <c r="EK95" s="240" t="str">
        <f t="shared" si="1534"/>
        <v/>
      </c>
      <c r="EL95" s="239" t="str">
        <f t="shared" si="1535"/>
        <v/>
      </c>
      <c r="EM95" s="275"/>
      <c r="EN95" s="275"/>
      <c r="EO95" s="360">
        <f>COUNTIF(EI$107:EI$114,EK109)+COUNTIF(EK$107:EK$114,EK109)</f>
        <v>0</v>
      </c>
      <c r="EP95" s="240" t="str">
        <f t="shared" si="1450"/>
        <v/>
      </c>
      <c r="EQ95" s="240" t="str">
        <f>IF((EP95&lt;&gt;""),IF(OR($F95&lt;&gt;$G95,PrSettings!$M$4="●"),(($F95-$G95)=(EM95-EN95))*1,0),"")</f>
        <v/>
      </c>
      <c r="ER95" s="240" t="str">
        <f t="shared" si="1536"/>
        <v/>
      </c>
      <c r="ES95" s="240" t="str">
        <f>IF(EP95&lt;&gt;"",IF(ABS($F95-$G95)&gt;=PrSettings!$M$7,(ABS($F95-$G95-EM95+EN95)&lt;=1)*1,IF(AND(EP95,$F95=$G95,$F95&gt;=PrSettings!$M$6),(ABS(EM95-$F95)&lt;=1)*1,IF(AND(EP95,$F95+$G95&gt;=PrSettings!$M$8),(ABS(EM95-$F95)+ABS(EN95-$G95)&lt;=1)*1,""))),"")</f>
        <v/>
      </c>
      <c r="ET95" s="349" t="str">
        <f t="shared" si="1451"/>
        <v/>
      </c>
      <c r="EV95" s="238" t="str">
        <f t="shared" si="1537"/>
        <v/>
      </c>
      <c r="EW95" s="239" t="str">
        <f t="shared" si="1538"/>
        <v/>
      </c>
      <c r="EX95" s="240" t="str">
        <f t="shared" si="1539"/>
        <v/>
      </c>
      <c r="EY95" s="239" t="str">
        <f t="shared" si="1540"/>
        <v/>
      </c>
      <c r="EZ95" s="275"/>
      <c r="FA95" s="275"/>
      <c r="FB95" s="360">
        <f>COUNTIF(EV$107:EV$114,EX109)+COUNTIF(EX$107:EX$114,EX109)</f>
        <v>0</v>
      </c>
      <c r="FC95" s="240" t="str">
        <f t="shared" si="1452"/>
        <v/>
      </c>
      <c r="FD95" s="240" t="str">
        <f>IF((FC95&lt;&gt;""),IF(OR($F95&lt;&gt;$G95,PrSettings!$M$4="●"),(($F95-$G95)=(EZ95-FA95))*1,0),"")</f>
        <v/>
      </c>
      <c r="FE95" s="240" t="str">
        <f t="shared" si="1541"/>
        <v/>
      </c>
      <c r="FF95" s="240" t="str">
        <f>IF(FC95&lt;&gt;"",IF(ABS($F95-$G95)&gt;=PrSettings!$M$7,(ABS($F95-$G95-EZ95+FA95)&lt;=1)*1,IF(AND(FC95,$F95=$G95,$F95&gt;=PrSettings!$M$6),(ABS(EZ95-$F95)&lt;=1)*1,IF(AND(FC95,$F95+$G95&gt;=PrSettings!$M$8),(ABS(EZ95-$F95)+ABS(FA95-$G95)&lt;=1)*1,""))),"")</f>
        <v/>
      </c>
      <c r="FG95" s="349" t="str">
        <f t="shared" si="1453"/>
        <v/>
      </c>
      <c r="FI95" s="238" t="str">
        <f t="shared" si="1542"/>
        <v/>
      </c>
      <c r="FJ95" s="239" t="str">
        <f t="shared" si="1543"/>
        <v/>
      </c>
      <c r="FK95" s="240" t="str">
        <f t="shared" si="1544"/>
        <v/>
      </c>
      <c r="FL95" s="239" t="str">
        <f t="shared" si="1545"/>
        <v/>
      </c>
      <c r="FM95" s="275"/>
      <c r="FN95" s="275"/>
      <c r="FO95" s="360">
        <f>COUNTIF(FI$107:FI$114,FK109)+COUNTIF(FK$107:FK$114,FK109)</f>
        <v>0</v>
      </c>
      <c r="FP95" s="240" t="str">
        <f t="shared" si="1454"/>
        <v/>
      </c>
      <c r="FQ95" s="240" t="str">
        <f>IF((FP95&lt;&gt;""),IF(OR($F95&lt;&gt;$G95,PrSettings!$M$4="●"),(($F95-$G95)=(FM95-FN95))*1,0),"")</f>
        <v/>
      </c>
      <c r="FR95" s="240" t="str">
        <f t="shared" si="1546"/>
        <v/>
      </c>
      <c r="FS95" s="240" t="str">
        <f>IF(FP95&lt;&gt;"",IF(ABS($F95-$G95)&gt;=PrSettings!$M$7,(ABS($F95-$G95-FM95+FN95)&lt;=1)*1,IF(AND(FP95,$F95=$G95,$F95&gt;=PrSettings!$M$6),(ABS(FM95-$F95)&lt;=1)*1,IF(AND(FP95,$F95+$G95&gt;=PrSettings!$M$8),(ABS(FM95-$F95)+ABS(FN95-$G95)&lt;=1)*1,""))),"")</f>
        <v/>
      </c>
      <c r="FT95" s="349" t="str">
        <f t="shared" si="1455"/>
        <v/>
      </c>
      <c r="FV95" s="238" t="str">
        <f t="shared" si="1547"/>
        <v/>
      </c>
      <c r="FW95" s="239" t="str">
        <f t="shared" si="1548"/>
        <v/>
      </c>
      <c r="FX95" s="240" t="str">
        <f t="shared" si="1549"/>
        <v/>
      </c>
      <c r="FY95" s="239" t="str">
        <f t="shared" si="1550"/>
        <v/>
      </c>
      <c r="FZ95" s="275"/>
      <c r="GA95" s="275"/>
      <c r="GB95" s="360">
        <f>COUNTIF(FV$107:FV$114,FX109)+COUNTIF(FX$107:FX$114,FX109)</f>
        <v>0</v>
      </c>
      <c r="GC95" s="240" t="str">
        <f t="shared" si="1456"/>
        <v/>
      </c>
      <c r="GD95" s="240" t="str">
        <f>IF((GC95&lt;&gt;""),IF(OR($F95&lt;&gt;$G95,PrSettings!$M$4="●"),(($F95-$G95)=(FZ95-GA95))*1,0),"")</f>
        <v/>
      </c>
      <c r="GE95" s="240" t="str">
        <f t="shared" si="1551"/>
        <v/>
      </c>
      <c r="GF95" s="240" t="str">
        <f>IF(GC95&lt;&gt;"",IF(ABS($F95-$G95)&gt;=PrSettings!$M$7,(ABS($F95-$G95-FZ95+GA95)&lt;=1)*1,IF(AND(GC95,$F95=$G95,$F95&gt;=PrSettings!$M$6),(ABS(FZ95-$F95)&lt;=1)*1,IF(AND(GC95,$F95+$G95&gt;=PrSettings!$M$8),(ABS(FZ95-$F95)+ABS(GA95-$G95)&lt;=1)*1,""))),"")</f>
        <v/>
      </c>
      <c r="GG95" s="349" t="str">
        <f t="shared" si="1457"/>
        <v/>
      </c>
      <c r="GI95" s="238" t="str">
        <f t="shared" si="1552"/>
        <v/>
      </c>
      <c r="GJ95" s="239" t="str">
        <f t="shared" si="1553"/>
        <v/>
      </c>
      <c r="GK95" s="240" t="str">
        <f t="shared" si="1554"/>
        <v/>
      </c>
      <c r="GL95" s="239" t="str">
        <f t="shared" si="1555"/>
        <v/>
      </c>
      <c r="GM95" s="275"/>
      <c r="GN95" s="275"/>
      <c r="GO95" s="360">
        <f>COUNTIF(GI$107:GI$114,GK109)+COUNTIF(GK$107:GK$114,GK109)</f>
        <v>0</v>
      </c>
      <c r="GP95" s="240" t="str">
        <f t="shared" si="1458"/>
        <v/>
      </c>
      <c r="GQ95" s="240" t="str">
        <f>IF((GP95&lt;&gt;""),IF(OR($F95&lt;&gt;$G95,PrSettings!$M$4="●"),(($F95-$G95)=(GM95-GN95))*1,0),"")</f>
        <v/>
      </c>
      <c r="GR95" s="240" t="str">
        <f t="shared" si="1556"/>
        <v/>
      </c>
      <c r="GS95" s="240" t="str">
        <f>IF(GP95&lt;&gt;"",IF(ABS($F95-$G95)&gt;=PrSettings!$M$7,(ABS($F95-$G95-GM95+GN95)&lt;=1)*1,IF(AND(GP95,$F95=$G95,$F95&gt;=PrSettings!$M$6),(ABS(GM95-$F95)&lt;=1)*1,IF(AND(GP95,$F95+$G95&gt;=PrSettings!$M$8),(ABS(GM95-$F95)+ABS(GN95-$G95)&lt;=1)*1,""))),"")</f>
        <v/>
      </c>
      <c r="GT95" s="349" t="str">
        <f t="shared" si="1459"/>
        <v/>
      </c>
      <c r="GV95" s="238" t="str">
        <f t="shared" si="1557"/>
        <v/>
      </c>
      <c r="GW95" s="239" t="str">
        <f t="shared" si="1558"/>
        <v/>
      </c>
      <c r="GX95" s="240" t="str">
        <f t="shared" si="1559"/>
        <v/>
      </c>
      <c r="GY95" s="239" t="str">
        <f t="shared" si="1560"/>
        <v/>
      </c>
      <c r="GZ95" s="275"/>
      <c r="HA95" s="275"/>
      <c r="HB95" s="360">
        <f>COUNTIF(GV$107:GV$114,GX109)+COUNTIF(GX$107:GX$114,GX109)</f>
        <v>0</v>
      </c>
      <c r="HC95" s="240" t="str">
        <f t="shared" si="1460"/>
        <v/>
      </c>
      <c r="HD95" s="240" t="str">
        <f>IF((HC95&lt;&gt;""),IF(OR($F95&lt;&gt;$G95,PrSettings!$M$4="●"),(($F95-$G95)=(GZ95-HA95))*1,0),"")</f>
        <v/>
      </c>
      <c r="HE95" s="240" t="str">
        <f t="shared" si="1561"/>
        <v/>
      </c>
      <c r="HF95" s="240" t="str">
        <f>IF(HC95&lt;&gt;"",IF(ABS($F95-$G95)&gt;=PrSettings!$M$7,(ABS($F95-$G95-GZ95+HA95)&lt;=1)*1,IF(AND(HC95,$F95=$G95,$F95&gt;=PrSettings!$M$6),(ABS(GZ95-$F95)&lt;=1)*1,IF(AND(HC95,$F95+$G95&gt;=PrSettings!$M$8),(ABS(GZ95-$F95)+ABS(HA95-$G95)&lt;=1)*1,""))),"")</f>
        <v/>
      </c>
      <c r="HG95" s="349" t="str">
        <f t="shared" si="1461"/>
        <v/>
      </c>
      <c r="HI95" s="238" t="str">
        <f t="shared" si="1562"/>
        <v/>
      </c>
      <c r="HJ95" s="239" t="str">
        <f t="shared" si="1563"/>
        <v/>
      </c>
      <c r="HK95" s="240" t="str">
        <f t="shared" si="1564"/>
        <v/>
      </c>
      <c r="HL95" s="239" t="str">
        <f t="shared" si="1565"/>
        <v/>
      </c>
      <c r="HM95" s="275"/>
      <c r="HN95" s="275"/>
      <c r="HO95" s="360">
        <f>COUNTIF(HI$107:HI$114,HK109)+COUNTIF(HK$107:HK$114,HK109)</f>
        <v>0</v>
      </c>
      <c r="HP95" s="240" t="str">
        <f t="shared" si="1462"/>
        <v/>
      </c>
      <c r="HQ95" s="240" t="str">
        <f>IF((HP95&lt;&gt;""),IF(OR($F95&lt;&gt;$G95,PrSettings!$M$4="●"),(($F95-$G95)=(HM95-HN95))*1,0),"")</f>
        <v/>
      </c>
      <c r="HR95" s="240" t="str">
        <f t="shared" si="1566"/>
        <v/>
      </c>
      <c r="HS95" s="240" t="str">
        <f>IF(HP95&lt;&gt;"",IF(ABS($F95-$G95)&gt;=PrSettings!$M$7,(ABS($F95-$G95-HM95+HN95)&lt;=1)*1,IF(AND(HP95,$F95=$G95,$F95&gt;=PrSettings!$M$6),(ABS(HM95-$F95)&lt;=1)*1,IF(AND(HP95,$F95+$G95&gt;=PrSettings!$M$8),(ABS(HM95-$F95)+ABS(HN95-$G95)&lt;=1)*1,""))),"")</f>
        <v/>
      </c>
      <c r="HT95" s="349" t="str">
        <f t="shared" si="1463"/>
        <v/>
      </c>
      <c r="HV95" s="238" t="str">
        <f t="shared" si="1567"/>
        <v/>
      </c>
      <c r="HW95" s="239" t="str">
        <f t="shared" si="1568"/>
        <v/>
      </c>
      <c r="HX95" s="240" t="str">
        <f t="shared" si="1569"/>
        <v/>
      </c>
      <c r="HY95" s="239" t="str">
        <f t="shared" si="1570"/>
        <v/>
      </c>
      <c r="HZ95" s="275"/>
      <c r="IA95" s="275"/>
      <c r="IB95" s="360">
        <f>COUNTIF(HV$107:HV$114,HX109)+COUNTIF(HX$107:HX$114,HX109)</f>
        <v>0</v>
      </c>
      <c r="IC95" s="240" t="str">
        <f t="shared" si="1464"/>
        <v/>
      </c>
      <c r="ID95" s="240" t="str">
        <f>IF((IC95&lt;&gt;""),IF(OR($F95&lt;&gt;$G95,PrSettings!$M$4="●"),(($F95-$G95)=(HZ95-IA95))*1,0),"")</f>
        <v/>
      </c>
      <c r="IE95" s="240" t="str">
        <f t="shared" si="1571"/>
        <v/>
      </c>
      <c r="IF95" s="240" t="str">
        <f>IF(IC95&lt;&gt;"",IF(ABS($F95-$G95)&gt;=PrSettings!$M$7,(ABS($F95-$G95-HZ95+IA95)&lt;=1)*1,IF(AND(IC95,$F95=$G95,$F95&gt;=PrSettings!$M$6),(ABS(HZ95-$F95)&lt;=1)*1,IF(AND(IC95,$F95+$G95&gt;=PrSettings!$M$8),(ABS(HZ95-$F95)+ABS(IA95-$G95)&lt;=1)*1,""))),"")</f>
        <v/>
      </c>
      <c r="IG95" s="349" t="str">
        <f t="shared" si="1465"/>
        <v/>
      </c>
      <c r="II95" s="238" t="str">
        <f t="shared" si="1572"/>
        <v/>
      </c>
      <c r="IJ95" s="239" t="str">
        <f t="shared" si="1573"/>
        <v/>
      </c>
      <c r="IK95" s="240" t="str">
        <f t="shared" si="1574"/>
        <v/>
      </c>
      <c r="IL95" s="239" t="str">
        <f t="shared" si="1575"/>
        <v/>
      </c>
      <c r="IM95" s="275"/>
      <c r="IN95" s="275"/>
      <c r="IO95" s="360">
        <f>COUNTIF(II$107:II$114,IK109)+COUNTIF(IK$107:IK$114,IK109)</f>
        <v>0</v>
      </c>
      <c r="IP95" s="240" t="str">
        <f t="shared" si="1466"/>
        <v/>
      </c>
      <c r="IQ95" s="240" t="str">
        <f>IF((IP95&lt;&gt;""),IF(OR($F95&lt;&gt;$G95,PrSettings!$M$4="●"),(($F95-$G95)=(IM95-IN95))*1,0),"")</f>
        <v/>
      </c>
      <c r="IR95" s="240" t="str">
        <f t="shared" si="1576"/>
        <v/>
      </c>
      <c r="IS95" s="240" t="str">
        <f>IF(IP95&lt;&gt;"",IF(ABS($F95-$G95)&gt;=PrSettings!$M$7,(ABS($F95-$G95-IM95+IN95)&lt;=1)*1,IF(AND(IP95,$F95=$G95,$F95&gt;=PrSettings!$M$6),(ABS(IM95-$F95)&lt;=1)*1,IF(AND(IP95,$F95+$G95&gt;=PrSettings!$M$8),(ABS(IM95-$F95)+ABS(IN95-$G95)&lt;=1)*1,""))),"")</f>
        <v/>
      </c>
      <c r="IT95" s="349" t="str">
        <f t="shared" si="1467"/>
        <v/>
      </c>
      <c r="IV95" s="238" t="str">
        <f t="shared" si="1577"/>
        <v/>
      </c>
      <c r="IW95" s="239" t="str">
        <f t="shared" si="1578"/>
        <v/>
      </c>
      <c r="IX95" s="240" t="str">
        <f t="shared" si="1579"/>
        <v/>
      </c>
      <c r="IY95" s="239" t="str">
        <f t="shared" si="1580"/>
        <v/>
      </c>
      <c r="IZ95" s="275"/>
      <c r="JA95" s="275"/>
      <c r="JB95" s="360">
        <f>COUNTIF(IV$107:IV$114,IX109)+COUNTIF(IX$107:IX$114,IX109)</f>
        <v>0</v>
      </c>
      <c r="JC95" s="240" t="str">
        <f t="shared" si="1468"/>
        <v/>
      </c>
      <c r="JD95" s="240" t="str">
        <f>IF((JC95&lt;&gt;""),IF(OR($F95&lt;&gt;$G95,PrSettings!$M$4="●"),(($F95-$G95)=(IZ95-JA95))*1,0),"")</f>
        <v/>
      </c>
      <c r="JE95" s="240" t="str">
        <f t="shared" si="1581"/>
        <v/>
      </c>
      <c r="JF95" s="240" t="str">
        <f>IF(JC95&lt;&gt;"",IF(ABS($F95-$G95)&gt;=PrSettings!$M$7,(ABS($F95-$G95-IZ95+JA95)&lt;=1)*1,IF(AND(JC95,$F95=$G95,$F95&gt;=PrSettings!$M$6),(ABS(IZ95-$F95)&lt;=1)*1,IF(AND(JC95,$F95+$G95&gt;=PrSettings!$M$8),(ABS(IZ95-$F95)+ABS(JA95-$G95)&lt;=1)*1,""))),"")</f>
        <v/>
      </c>
      <c r="JG95" s="349" t="str">
        <f t="shared" si="1469"/>
        <v/>
      </c>
      <c r="JI95" s="238" t="str">
        <f t="shared" si="1582"/>
        <v/>
      </c>
      <c r="JJ95" s="239" t="str">
        <f t="shared" si="1583"/>
        <v/>
      </c>
      <c r="JK95" s="240" t="str">
        <f t="shared" si="1584"/>
        <v/>
      </c>
      <c r="JL95" s="239" t="str">
        <f t="shared" si="1585"/>
        <v/>
      </c>
      <c r="JM95" s="275"/>
      <c r="JN95" s="275"/>
      <c r="JO95" s="360">
        <f>COUNTIF(JI$107:JI$114,JK109)+COUNTIF(JK$107:JK$114,JK109)</f>
        <v>0</v>
      </c>
      <c r="JP95" s="240" t="str">
        <f t="shared" si="1470"/>
        <v/>
      </c>
      <c r="JQ95" s="240" t="str">
        <f>IF((JP95&lt;&gt;""),IF(OR($F95&lt;&gt;$G95,PrSettings!$M$4="●"),(($F95-$G95)=(JM95-JN95))*1,0),"")</f>
        <v/>
      </c>
      <c r="JR95" s="240" t="str">
        <f t="shared" si="1586"/>
        <v/>
      </c>
      <c r="JS95" s="240" t="str">
        <f>IF(JP95&lt;&gt;"",IF(ABS($F95-$G95)&gt;=PrSettings!$M$7,(ABS($F95-$G95-JM95+JN95)&lt;=1)*1,IF(AND(JP95,$F95=$G95,$F95&gt;=PrSettings!$M$6),(ABS(JM95-$F95)&lt;=1)*1,IF(AND(JP95,$F95+$G95&gt;=PrSettings!$M$8),(ABS(JM95-$F95)+ABS(JN95-$G95)&lt;=1)*1,""))),"")</f>
        <v/>
      </c>
      <c r="JT95" s="349" t="str">
        <f t="shared" si="1471"/>
        <v/>
      </c>
      <c r="JV95" s="238" t="str">
        <f t="shared" si="1587"/>
        <v/>
      </c>
      <c r="JW95" s="239" t="str">
        <f t="shared" si="1588"/>
        <v/>
      </c>
      <c r="JX95" s="240" t="str">
        <f t="shared" si="1589"/>
        <v/>
      </c>
      <c r="JY95" s="239" t="str">
        <f t="shared" si="1590"/>
        <v/>
      </c>
      <c r="JZ95" s="275"/>
      <c r="KA95" s="275"/>
      <c r="KB95" s="360">
        <f>COUNTIF(JV$107:JV$114,JX109)+COUNTIF(JX$107:JX$114,JX109)</f>
        <v>0</v>
      </c>
      <c r="KC95" s="240" t="str">
        <f t="shared" si="1472"/>
        <v/>
      </c>
      <c r="KD95" s="240" t="str">
        <f>IF((KC95&lt;&gt;""),IF(OR($F95&lt;&gt;$G95,PrSettings!$M$4="●"),(($F95-$G95)=(JZ95-KA95))*1,0),"")</f>
        <v/>
      </c>
      <c r="KE95" s="240" t="str">
        <f t="shared" si="1591"/>
        <v/>
      </c>
      <c r="KF95" s="240" t="str">
        <f>IF(KC95&lt;&gt;"",IF(ABS($F95-$G95)&gt;=PrSettings!$M$7,(ABS($F95-$G95-JZ95+KA95)&lt;=1)*1,IF(AND(KC95,$F95=$G95,$F95&gt;=PrSettings!$M$6),(ABS(JZ95-$F95)&lt;=1)*1,IF(AND(KC95,$F95+$G95&gt;=PrSettings!$M$8),(ABS(JZ95-$F95)+ABS(KA95-$G95)&lt;=1)*1,""))),"")</f>
        <v/>
      </c>
      <c r="KG95" s="349" t="str">
        <f t="shared" si="1473"/>
        <v/>
      </c>
      <c r="KI95" s="238" t="str">
        <f t="shared" si="1592"/>
        <v/>
      </c>
      <c r="KJ95" s="239" t="str">
        <f t="shared" si="1593"/>
        <v/>
      </c>
      <c r="KK95" s="240" t="str">
        <f t="shared" si="1594"/>
        <v/>
      </c>
      <c r="KL95" s="239" t="str">
        <f t="shared" si="1595"/>
        <v/>
      </c>
      <c r="KM95" s="275"/>
      <c r="KN95" s="275"/>
      <c r="KO95" s="360">
        <f>COUNTIF(KI$107:KI$114,KK109)+COUNTIF(KK$107:KK$114,KK109)</f>
        <v>0</v>
      </c>
      <c r="KP95" s="240" t="str">
        <f t="shared" si="1474"/>
        <v/>
      </c>
      <c r="KQ95" s="240" t="str">
        <f>IF((KP95&lt;&gt;""),IF(OR($F95&lt;&gt;$G95,PrSettings!$M$4="●"),(($F95-$G95)=(KM95-KN95))*1,0),"")</f>
        <v/>
      </c>
      <c r="KR95" s="240" t="str">
        <f t="shared" si="1596"/>
        <v/>
      </c>
      <c r="KS95" s="240" t="str">
        <f>IF(KP95&lt;&gt;"",IF(ABS($F95-$G95)&gt;=PrSettings!$M$7,(ABS($F95-$G95-KM95+KN95)&lt;=1)*1,IF(AND(KP95,$F95=$G95,$F95&gt;=PrSettings!$M$6),(ABS(KM95-$F95)&lt;=1)*1,IF(AND(KP95,$F95+$G95&gt;=PrSettings!$M$8),(ABS(KM95-$F95)+ABS(KN95-$G95)&lt;=1)*1,""))),"")</f>
        <v/>
      </c>
      <c r="KT95" s="349" t="str">
        <f t="shared" si="1475"/>
        <v/>
      </c>
      <c r="KV95" s="238" t="str">
        <f t="shared" si="1597"/>
        <v/>
      </c>
      <c r="KW95" s="239" t="str">
        <f t="shared" si="1598"/>
        <v/>
      </c>
      <c r="KX95" s="240" t="str">
        <f t="shared" si="1599"/>
        <v/>
      </c>
      <c r="KY95" s="239" t="str">
        <f t="shared" si="1600"/>
        <v/>
      </c>
      <c r="KZ95" s="275"/>
      <c r="LA95" s="275"/>
      <c r="LB95" s="360">
        <f>COUNTIF(KV$107:KV$114,KX109)+COUNTIF(KX$107:KX$114,KX109)</f>
        <v>0</v>
      </c>
      <c r="LC95" s="240" t="str">
        <f t="shared" si="1476"/>
        <v/>
      </c>
      <c r="LD95" s="240" t="str">
        <f>IF((LC95&lt;&gt;""),IF(OR($F95&lt;&gt;$G95,PrSettings!$M$4="●"),(($F95-$G95)=(KZ95-LA95))*1,0),"")</f>
        <v/>
      </c>
      <c r="LE95" s="240" t="str">
        <f t="shared" si="1601"/>
        <v/>
      </c>
      <c r="LF95" s="240" t="str">
        <f>IF(LC95&lt;&gt;"",IF(ABS($F95-$G95)&gt;=PrSettings!$M$7,(ABS($F95-$G95-KZ95+LA95)&lt;=1)*1,IF(AND(LC95,$F95=$G95,$F95&gt;=PrSettings!$M$6),(ABS(KZ95-$F95)&lt;=1)*1,IF(AND(LC95,$F95+$G95&gt;=PrSettings!$M$8),(ABS(KZ95-$F95)+ABS(LA95-$G95)&lt;=1)*1,""))),"")</f>
        <v/>
      </c>
      <c r="LG95" s="349" t="str">
        <f t="shared" si="1477"/>
        <v/>
      </c>
      <c r="LI95" s="238" t="str">
        <f t="shared" si="1602"/>
        <v/>
      </c>
      <c r="LJ95" s="239" t="str">
        <f t="shared" si="1603"/>
        <v/>
      </c>
      <c r="LK95" s="240" t="str">
        <f t="shared" si="1604"/>
        <v/>
      </c>
      <c r="LL95" s="239" t="str">
        <f t="shared" si="1605"/>
        <v/>
      </c>
      <c r="LM95" s="275"/>
      <c r="LN95" s="275"/>
      <c r="LO95" s="360">
        <f>COUNTIF(LI$107:LI$114,LK109)+COUNTIF(LK$107:LK$114,LK109)</f>
        <v>0</v>
      </c>
      <c r="LP95" s="240" t="str">
        <f t="shared" si="1478"/>
        <v/>
      </c>
      <c r="LQ95" s="240" t="str">
        <f>IF((LP95&lt;&gt;""),IF(OR($F95&lt;&gt;$G95,PrSettings!$M$4="●"),(($F95-$G95)=(LM95-LN95))*1,0),"")</f>
        <v/>
      </c>
      <c r="LR95" s="240" t="str">
        <f t="shared" si="1606"/>
        <v/>
      </c>
      <c r="LS95" s="240" t="str">
        <f>IF(LP95&lt;&gt;"",IF(ABS($F95-$G95)&gt;=PrSettings!$M$7,(ABS($F95-$G95-LM95+LN95)&lt;=1)*1,IF(AND(LP95,$F95=$G95,$F95&gt;=PrSettings!$M$6),(ABS(LM95-$F95)&lt;=1)*1,IF(AND(LP95,$F95+$G95&gt;=PrSettings!$M$8),(ABS(LM95-$F95)+ABS(LN95-$G95)&lt;=1)*1,""))),"")</f>
        <v/>
      </c>
      <c r="LT95" s="349" t="str">
        <f t="shared" si="1479"/>
        <v/>
      </c>
      <c r="LV95" s="238" t="str">
        <f t="shared" si="1607"/>
        <v/>
      </c>
      <c r="LW95" s="239" t="str">
        <f t="shared" si="1608"/>
        <v/>
      </c>
      <c r="LX95" s="240" t="str">
        <f t="shared" si="1609"/>
        <v/>
      </c>
      <c r="LY95" s="239" t="str">
        <f t="shared" si="1610"/>
        <v/>
      </c>
      <c r="LZ95" s="275"/>
      <c r="MA95" s="275"/>
      <c r="MB95" s="360">
        <f>COUNTIF(LV$107:LV$114,LX109)+COUNTIF(LX$107:LX$114,LX109)</f>
        <v>0</v>
      </c>
      <c r="MC95" s="240" t="str">
        <f t="shared" si="1480"/>
        <v/>
      </c>
      <c r="MD95" s="240" t="str">
        <f>IF((MC95&lt;&gt;""),IF(OR($F95&lt;&gt;$G95,PrSettings!$M$4="●"),(($F95-$G95)=(LZ95-MA95))*1,0),"")</f>
        <v/>
      </c>
      <c r="ME95" s="240" t="str">
        <f t="shared" si="1611"/>
        <v/>
      </c>
      <c r="MF95" s="240" t="str">
        <f>IF(MC95&lt;&gt;"",IF(ABS($F95-$G95)&gt;=PrSettings!$M$7,(ABS($F95-$G95-LZ95+MA95)&lt;=1)*1,IF(AND(MC95,$F95=$G95,$F95&gt;=PrSettings!$M$6),(ABS(LZ95-$F95)&lt;=1)*1,IF(AND(MC95,$F95+$G95&gt;=PrSettings!$M$8),(ABS(LZ95-$F95)+ABS(MA95-$G95)&lt;=1)*1,""))),"")</f>
        <v/>
      </c>
      <c r="MG95" s="349" t="str">
        <f t="shared" si="1481"/>
        <v/>
      </c>
    </row>
    <row r="96" spans="1:345" x14ac:dyDescent="0.25">
      <c r="B96" s="238" t="str">
        <f>IF(C96="","",INDEX(Groups!$C$7:$C$65,MATCH(C96,Groups!$D$7:$D$65,0)))</f>
        <v/>
      </c>
      <c r="C96" s="239" t="str">
        <f>'World Cup'!$T$50</f>
        <v/>
      </c>
      <c r="D96" s="240" t="str">
        <f>IF(E96="","",INDEX(Groups!$C$7:$C$65,MATCH(E96,Groups!$D$7:$D$65,0)))</f>
        <v/>
      </c>
      <c r="E96" s="239" t="str">
        <f>'World Cup'!$U$50</f>
        <v/>
      </c>
      <c r="F96" s="241" t="str">
        <f>IF(AND('World Cup'!$T$51&lt;&gt;"",'World Cup'!$U$51&lt;&gt;""),'World Cup'!$T$51,"")</f>
        <v/>
      </c>
      <c r="G96" s="242" t="str">
        <f>IF(AND('World Cup'!$T$51&lt;&gt;"",'World Cup'!$U$51&lt;&gt;""),'World Cup'!$U$51,"")</f>
        <v/>
      </c>
      <c r="I96" s="238" t="str">
        <f t="shared" si="1482"/>
        <v/>
      </c>
      <c r="J96" s="239" t="str">
        <f t="shared" si="1483"/>
        <v/>
      </c>
      <c r="K96" s="240" t="str">
        <f t="shared" si="1484"/>
        <v/>
      </c>
      <c r="L96" s="239" t="str">
        <f t="shared" si="1485"/>
        <v/>
      </c>
      <c r="M96" s="275"/>
      <c r="N96" s="275"/>
      <c r="O96" s="360">
        <f>COUNTIF(I$107:I$114,I110)+COUNTIF(K$107:K$114,I110)</f>
        <v>0</v>
      </c>
      <c r="P96" s="240" t="str">
        <f t="shared" si="1430"/>
        <v/>
      </c>
      <c r="Q96" s="240" t="str">
        <f>IF((P96&lt;&gt;""),IF(OR($F96&lt;&gt;$G96,PrSettings!$M$4="●"),(($F96-$G96)=(M96-N96))*1,0),"")</f>
        <v/>
      </c>
      <c r="R96" s="240" t="str">
        <f t="shared" si="1486"/>
        <v/>
      </c>
      <c r="S96" s="240" t="str">
        <f>IF(P96&lt;&gt;"",IF(ABS($F96-$G96)&gt;=PrSettings!$M$7,(ABS($F96-$G96-M96+N96)&lt;=1)*1,IF(AND(P96,$F96=$G96,$F96&gt;=PrSettings!$M$6),(ABS(M96-$F96)&lt;=1)*1,IF(AND(P96,$F96+$G96&gt;=PrSettings!$M$8),(ABS(M96-$F96)+ABS(N96-$G96)&lt;=1)*1,""))),"")</f>
        <v/>
      </c>
      <c r="T96" s="349" t="str">
        <f t="shared" si="1431"/>
        <v/>
      </c>
      <c r="V96" s="238" t="str">
        <f t="shared" si="1487"/>
        <v/>
      </c>
      <c r="W96" s="239" t="str">
        <f t="shared" si="1488"/>
        <v/>
      </c>
      <c r="X96" s="240" t="str">
        <f t="shared" si="1489"/>
        <v/>
      </c>
      <c r="Y96" s="239" t="str">
        <f t="shared" si="1490"/>
        <v/>
      </c>
      <c r="Z96" s="275"/>
      <c r="AA96" s="275"/>
      <c r="AB96" s="360">
        <f>COUNTIF(V$107:V$114,V110)+COUNTIF(X$107:X$114,V110)</f>
        <v>0</v>
      </c>
      <c r="AC96" s="240" t="str">
        <f t="shared" si="1432"/>
        <v/>
      </c>
      <c r="AD96" s="240" t="str">
        <f>IF((AC96&lt;&gt;""),IF(OR($F96&lt;&gt;$G96,PrSettings!$M$4="●"),(($F96-$G96)=(Z96-AA96))*1,0),"")</f>
        <v/>
      </c>
      <c r="AE96" s="240" t="str">
        <f t="shared" si="1491"/>
        <v/>
      </c>
      <c r="AF96" s="240" t="str">
        <f>IF(AC96&lt;&gt;"",IF(ABS($F96-$G96)&gt;=PrSettings!$M$7,(ABS($F96-$G96-Z96+AA96)&lt;=1)*1,IF(AND(AC96,$F96=$G96,$F96&gt;=PrSettings!$M$6),(ABS(Z96-$F96)&lt;=1)*1,IF(AND(AC96,$F96+$G96&gt;=PrSettings!$M$8),(ABS(Z96-$F96)+ABS(AA96-$G96)&lt;=1)*1,""))),"")</f>
        <v/>
      </c>
      <c r="AG96" s="349" t="str">
        <f t="shared" si="1433"/>
        <v/>
      </c>
      <c r="AI96" s="238" t="str">
        <f t="shared" si="1492"/>
        <v/>
      </c>
      <c r="AJ96" s="239" t="str">
        <f t="shared" si="1493"/>
        <v/>
      </c>
      <c r="AK96" s="240" t="str">
        <f t="shared" si="1494"/>
        <v/>
      </c>
      <c r="AL96" s="239" t="str">
        <f t="shared" si="1495"/>
        <v/>
      </c>
      <c r="AM96" s="275"/>
      <c r="AN96" s="275"/>
      <c r="AO96" s="360">
        <f>COUNTIF(AI$107:AI$114,AI110)+COUNTIF(AK$107:AK$114,AI110)</f>
        <v>0</v>
      </c>
      <c r="AP96" s="240" t="str">
        <f t="shared" si="1434"/>
        <v/>
      </c>
      <c r="AQ96" s="240" t="str">
        <f>IF((AP96&lt;&gt;""),IF(OR($F96&lt;&gt;$G96,PrSettings!$M$4="●"),(($F96-$G96)=(AM96-AN96))*1,0),"")</f>
        <v/>
      </c>
      <c r="AR96" s="240" t="str">
        <f t="shared" si="1496"/>
        <v/>
      </c>
      <c r="AS96" s="240" t="str">
        <f>IF(AP96&lt;&gt;"",IF(ABS($F96-$G96)&gt;=PrSettings!$M$7,(ABS($F96-$G96-AM96+AN96)&lt;=1)*1,IF(AND(AP96,$F96=$G96,$F96&gt;=PrSettings!$M$6),(ABS(AM96-$F96)&lt;=1)*1,IF(AND(AP96,$F96+$G96&gt;=PrSettings!$M$8),(ABS(AM96-$F96)+ABS(AN96-$G96)&lt;=1)*1,""))),"")</f>
        <v/>
      </c>
      <c r="AT96" s="349" t="str">
        <f t="shared" si="1435"/>
        <v/>
      </c>
      <c r="AV96" s="238" t="str">
        <f t="shared" si="1497"/>
        <v/>
      </c>
      <c r="AW96" s="239" t="str">
        <f t="shared" si="1498"/>
        <v/>
      </c>
      <c r="AX96" s="240" t="str">
        <f t="shared" si="1499"/>
        <v/>
      </c>
      <c r="AY96" s="239" t="str">
        <f t="shared" si="1500"/>
        <v/>
      </c>
      <c r="AZ96" s="275"/>
      <c r="BA96" s="275"/>
      <c r="BB96" s="360">
        <f>COUNTIF(AV$107:AV$114,AV110)+COUNTIF(AX$107:AX$114,AV110)</f>
        <v>0</v>
      </c>
      <c r="BC96" s="240" t="str">
        <f t="shared" si="1436"/>
        <v/>
      </c>
      <c r="BD96" s="240" t="str">
        <f>IF((BC96&lt;&gt;""),IF(OR($F96&lt;&gt;$G96,PrSettings!$M$4="●"),(($F96-$G96)=(AZ96-BA96))*1,0),"")</f>
        <v/>
      </c>
      <c r="BE96" s="240" t="str">
        <f t="shared" si="1501"/>
        <v/>
      </c>
      <c r="BF96" s="240" t="str">
        <f>IF(BC96&lt;&gt;"",IF(ABS($F96-$G96)&gt;=PrSettings!$M$7,(ABS($F96-$G96-AZ96+BA96)&lt;=1)*1,IF(AND(BC96,$F96=$G96,$F96&gt;=PrSettings!$M$6),(ABS(AZ96-$F96)&lt;=1)*1,IF(AND(BC96,$F96+$G96&gt;=PrSettings!$M$8),(ABS(AZ96-$F96)+ABS(BA96-$G96)&lt;=1)*1,""))),"")</f>
        <v/>
      </c>
      <c r="BG96" s="349" t="str">
        <f t="shared" si="1437"/>
        <v/>
      </c>
      <c r="BI96" s="238" t="str">
        <f t="shared" si="1502"/>
        <v/>
      </c>
      <c r="BJ96" s="239" t="str">
        <f t="shared" si="1503"/>
        <v/>
      </c>
      <c r="BK96" s="240" t="str">
        <f t="shared" si="1504"/>
        <v/>
      </c>
      <c r="BL96" s="239" t="str">
        <f t="shared" si="1505"/>
        <v/>
      </c>
      <c r="BM96" s="275"/>
      <c r="BN96" s="275"/>
      <c r="BO96" s="360">
        <f>COUNTIF(BI$107:BI$114,BI110)+COUNTIF(BK$107:BK$114,BI110)</f>
        <v>0</v>
      </c>
      <c r="BP96" s="240" t="str">
        <f t="shared" si="1438"/>
        <v/>
      </c>
      <c r="BQ96" s="240" t="str">
        <f>IF((BP96&lt;&gt;""),IF(OR($F96&lt;&gt;$G96,PrSettings!$M$4="●"),(($F96-$G96)=(BM96-BN96))*1,0),"")</f>
        <v/>
      </c>
      <c r="BR96" s="240" t="str">
        <f t="shared" si="1506"/>
        <v/>
      </c>
      <c r="BS96" s="240" t="str">
        <f>IF(BP96&lt;&gt;"",IF(ABS($F96-$G96)&gt;=PrSettings!$M$7,(ABS($F96-$G96-BM96+BN96)&lt;=1)*1,IF(AND(BP96,$F96=$G96,$F96&gt;=PrSettings!$M$6),(ABS(BM96-$F96)&lt;=1)*1,IF(AND(BP96,$F96+$G96&gt;=PrSettings!$M$8),(ABS(BM96-$F96)+ABS(BN96-$G96)&lt;=1)*1,""))),"")</f>
        <v/>
      </c>
      <c r="BT96" s="349" t="str">
        <f t="shared" si="1439"/>
        <v/>
      </c>
      <c r="BV96" s="238" t="str">
        <f t="shared" si="1507"/>
        <v/>
      </c>
      <c r="BW96" s="239" t="str">
        <f t="shared" si="1508"/>
        <v/>
      </c>
      <c r="BX96" s="240" t="str">
        <f t="shared" si="1509"/>
        <v/>
      </c>
      <c r="BY96" s="239" t="str">
        <f t="shared" si="1510"/>
        <v/>
      </c>
      <c r="BZ96" s="275"/>
      <c r="CA96" s="275"/>
      <c r="CB96" s="360">
        <f>COUNTIF(BV$107:BV$114,BV110)+COUNTIF(BX$107:BX$114,BV110)</f>
        <v>0</v>
      </c>
      <c r="CC96" s="240" t="str">
        <f t="shared" si="1440"/>
        <v/>
      </c>
      <c r="CD96" s="240" t="str">
        <f>IF((CC96&lt;&gt;""),IF(OR($F96&lt;&gt;$G96,PrSettings!$M$4="●"),(($F96-$G96)=(BZ96-CA96))*1,0),"")</f>
        <v/>
      </c>
      <c r="CE96" s="240" t="str">
        <f t="shared" si="1511"/>
        <v/>
      </c>
      <c r="CF96" s="240" t="str">
        <f>IF(CC96&lt;&gt;"",IF(ABS($F96-$G96)&gt;=PrSettings!$M$7,(ABS($F96-$G96-BZ96+CA96)&lt;=1)*1,IF(AND(CC96,$F96=$G96,$F96&gt;=PrSettings!$M$6),(ABS(BZ96-$F96)&lt;=1)*1,IF(AND(CC96,$F96+$G96&gt;=PrSettings!$M$8),(ABS(BZ96-$F96)+ABS(CA96-$G96)&lt;=1)*1,""))),"")</f>
        <v/>
      </c>
      <c r="CG96" s="349" t="str">
        <f t="shared" si="1441"/>
        <v/>
      </c>
      <c r="CI96" s="238" t="str">
        <f t="shared" si="1512"/>
        <v/>
      </c>
      <c r="CJ96" s="239" t="str">
        <f t="shared" si="1513"/>
        <v/>
      </c>
      <c r="CK96" s="240" t="str">
        <f t="shared" si="1514"/>
        <v/>
      </c>
      <c r="CL96" s="239" t="str">
        <f t="shared" si="1515"/>
        <v/>
      </c>
      <c r="CM96" s="275"/>
      <c r="CN96" s="275"/>
      <c r="CO96" s="360">
        <f>COUNTIF(CI$107:CI$114,CI110)+COUNTIF(CK$107:CK$114,CI110)</f>
        <v>0</v>
      </c>
      <c r="CP96" s="240" t="str">
        <f t="shared" si="1442"/>
        <v/>
      </c>
      <c r="CQ96" s="240" t="str">
        <f>IF((CP96&lt;&gt;""),IF(OR($F96&lt;&gt;$G96,PrSettings!$M$4="●"),(($F96-$G96)=(CM96-CN96))*1,0),"")</f>
        <v/>
      </c>
      <c r="CR96" s="240" t="str">
        <f t="shared" si="1516"/>
        <v/>
      </c>
      <c r="CS96" s="240" t="str">
        <f>IF(CP96&lt;&gt;"",IF(ABS($F96-$G96)&gt;=PrSettings!$M$7,(ABS($F96-$G96-CM96+CN96)&lt;=1)*1,IF(AND(CP96,$F96=$G96,$F96&gt;=PrSettings!$M$6),(ABS(CM96-$F96)&lt;=1)*1,IF(AND(CP96,$F96+$G96&gt;=PrSettings!$M$8),(ABS(CM96-$F96)+ABS(CN96-$G96)&lt;=1)*1,""))),"")</f>
        <v/>
      </c>
      <c r="CT96" s="349" t="str">
        <f t="shared" si="1443"/>
        <v/>
      </c>
      <c r="CV96" s="238" t="str">
        <f t="shared" si="1517"/>
        <v/>
      </c>
      <c r="CW96" s="239" t="str">
        <f t="shared" si="1518"/>
        <v/>
      </c>
      <c r="CX96" s="240" t="str">
        <f t="shared" si="1519"/>
        <v/>
      </c>
      <c r="CY96" s="239" t="str">
        <f t="shared" si="1520"/>
        <v/>
      </c>
      <c r="CZ96" s="275"/>
      <c r="DA96" s="275"/>
      <c r="DB96" s="360">
        <f>COUNTIF(CV$107:CV$114,CV110)+COUNTIF(CX$107:CX$114,CV110)</f>
        <v>0</v>
      </c>
      <c r="DC96" s="240" t="str">
        <f t="shared" si="1444"/>
        <v/>
      </c>
      <c r="DD96" s="240" t="str">
        <f>IF((DC96&lt;&gt;""),IF(OR($F96&lt;&gt;$G96,PrSettings!$M$4="●"),(($F96-$G96)=(CZ96-DA96))*1,0),"")</f>
        <v/>
      </c>
      <c r="DE96" s="240" t="str">
        <f t="shared" si="1521"/>
        <v/>
      </c>
      <c r="DF96" s="240" t="str">
        <f>IF(DC96&lt;&gt;"",IF(ABS($F96-$G96)&gt;=PrSettings!$M$7,(ABS($F96-$G96-CZ96+DA96)&lt;=1)*1,IF(AND(DC96,$F96=$G96,$F96&gt;=PrSettings!$M$6),(ABS(CZ96-$F96)&lt;=1)*1,IF(AND(DC96,$F96+$G96&gt;=PrSettings!$M$8),(ABS(CZ96-$F96)+ABS(DA96-$G96)&lt;=1)*1,""))),"")</f>
        <v/>
      </c>
      <c r="DG96" s="349" t="str">
        <f t="shared" si="1445"/>
        <v/>
      </c>
      <c r="DI96" s="238" t="str">
        <f t="shared" si="1522"/>
        <v/>
      </c>
      <c r="DJ96" s="239" t="str">
        <f t="shared" si="1523"/>
        <v/>
      </c>
      <c r="DK96" s="240" t="str">
        <f t="shared" si="1524"/>
        <v/>
      </c>
      <c r="DL96" s="239" t="str">
        <f t="shared" si="1525"/>
        <v/>
      </c>
      <c r="DM96" s="275"/>
      <c r="DN96" s="275"/>
      <c r="DO96" s="360">
        <f>COUNTIF(DI$107:DI$114,DI110)+COUNTIF(DK$107:DK$114,DI110)</f>
        <v>0</v>
      </c>
      <c r="DP96" s="240" t="str">
        <f t="shared" si="1446"/>
        <v/>
      </c>
      <c r="DQ96" s="240" t="str">
        <f>IF((DP96&lt;&gt;""),IF(OR($F96&lt;&gt;$G96,PrSettings!$M$4="●"),(($F96-$G96)=(DM96-DN96))*1,0),"")</f>
        <v/>
      </c>
      <c r="DR96" s="240" t="str">
        <f t="shared" si="1526"/>
        <v/>
      </c>
      <c r="DS96" s="240" t="str">
        <f>IF(DP96&lt;&gt;"",IF(ABS($F96-$G96)&gt;=PrSettings!$M$7,(ABS($F96-$G96-DM96+DN96)&lt;=1)*1,IF(AND(DP96,$F96=$G96,$F96&gt;=PrSettings!$M$6),(ABS(DM96-$F96)&lt;=1)*1,IF(AND(DP96,$F96+$G96&gt;=PrSettings!$M$8),(ABS(DM96-$F96)+ABS(DN96-$G96)&lt;=1)*1,""))),"")</f>
        <v/>
      </c>
      <c r="DT96" s="349" t="str">
        <f t="shared" si="1447"/>
        <v/>
      </c>
      <c r="DV96" s="238" t="str">
        <f t="shared" si="1527"/>
        <v/>
      </c>
      <c r="DW96" s="239" t="str">
        <f t="shared" si="1528"/>
        <v/>
      </c>
      <c r="DX96" s="240" t="str">
        <f t="shared" si="1529"/>
        <v/>
      </c>
      <c r="DY96" s="239" t="str">
        <f t="shared" si="1530"/>
        <v/>
      </c>
      <c r="DZ96" s="275"/>
      <c r="EA96" s="275"/>
      <c r="EB96" s="360">
        <f>COUNTIF(DV$107:DV$114,DV110)+COUNTIF(DX$107:DX$114,DV110)</f>
        <v>0</v>
      </c>
      <c r="EC96" s="240" t="str">
        <f t="shared" si="1448"/>
        <v/>
      </c>
      <c r="ED96" s="240" t="str">
        <f>IF((EC96&lt;&gt;""),IF(OR($F96&lt;&gt;$G96,PrSettings!$M$4="●"),(($F96-$G96)=(DZ96-EA96))*1,0),"")</f>
        <v/>
      </c>
      <c r="EE96" s="240" t="str">
        <f t="shared" si="1531"/>
        <v/>
      </c>
      <c r="EF96" s="240" t="str">
        <f>IF(EC96&lt;&gt;"",IF(ABS($F96-$G96)&gt;=PrSettings!$M$7,(ABS($F96-$G96-DZ96+EA96)&lt;=1)*1,IF(AND(EC96,$F96=$G96,$F96&gt;=PrSettings!$M$6),(ABS(DZ96-$F96)&lt;=1)*1,IF(AND(EC96,$F96+$G96&gt;=PrSettings!$M$8),(ABS(DZ96-$F96)+ABS(EA96-$G96)&lt;=1)*1,""))),"")</f>
        <v/>
      </c>
      <c r="EG96" s="349" t="str">
        <f t="shared" si="1449"/>
        <v/>
      </c>
      <c r="EI96" s="238" t="str">
        <f t="shared" si="1532"/>
        <v/>
      </c>
      <c r="EJ96" s="239" t="str">
        <f t="shared" si="1533"/>
        <v/>
      </c>
      <c r="EK96" s="240" t="str">
        <f t="shared" si="1534"/>
        <v/>
      </c>
      <c r="EL96" s="239" t="str">
        <f t="shared" si="1535"/>
        <v/>
      </c>
      <c r="EM96" s="275"/>
      <c r="EN96" s="275"/>
      <c r="EO96" s="360">
        <f>COUNTIF(EI$107:EI$114,EI110)+COUNTIF(EK$107:EK$114,EI110)</f>
        <v>0</v>
      </c>
      <c r="EP96" s="240" t="str">
        <f t="shared" si="1450"/>
        <v/>
      </c>
      <c r="EQ96" s="240" t="str">
        <f>IF((EP96&lt;&gt;""),IF(OR($F96&lt;&gt;$G96,PrSettings!$M$4="●"),(($F96-$G96)=(EM96-EN96))*1,0),"")</f>
        <v/>
      </c>
      <c r="ER96" s="240" t="str">
        <f t="shared" si="1536"/>
        <v/>
      </c>
      <c r="ES96" s="240" t="str">
        <f>IF(EP96&lt;&gt;"",IF(ABS($F96-$G96)&gt;=PrSettings!$M$7,(ABS($F96-$G96-EM96+EN96)&lt;=1)*1,IF(AND(EP96,$F96=$G96,$F96&gt;=PrSettings!$M$6),(ABS(EM96-$F96)&lt;=1)*1,IF(AND(EP96,$F96+$G96&gt;=PrSettings!$M$8),(ABS(EM96-$F96)+ABS(EN96-$G96)&lt;=1)*1,""))),"")</f>
        <v/>
      </c>
      <c r="ET96" s="349" t="str">
        <f t="shared" si="1451"/>
        <v/>
      </c>
      <c r="EV96" s="238" t="str">
        <f t="shared" si="1537"/>
        <v/>
      </c>
      <c r="EW96" s="239" t="str">
        <f t="shared" si="1538"/>
        <v/>
      </c>
      <c r="EX96" s="240" t="str">
        <f t="shared" si="1539"/>
        <v/>
      </c>
      <c r="EY96" s="239" t="str">
        <f t="shared" si="1540"/>
        <v/>
      </c>
      <c r="EZ96" s="275"/>
      <c r="FA96" s="275"/>
      <c r="FB96" s="360">
        <f>COUNTIF(EV$107:EV$114,EV110)+COUNTIF(EX$107:EX$114,EV110)</f>
        <v>0</v>
      </c>
      <c r="FC96" s="240" t="str">
        <f t="shared" si="1452"/>
        <v/>
      </c>
      <c r="FD96" s="240" t="str">
        <f>IF((FC96&lt;&gt;""),IF(OR($F96&lt;&gt;$G96,PrSettings!$M$4="●"),(($F96-$G96)=(EZ96-FA96))*1,0),"")</f>
        <v/>
      </c>
      <c r="FE96" s="240" t="str">
        <f t="shared" si="1541"/>
        <v/>
      </c>
      <c r="FF96" s="240" t="str">
        <f>IF(FC96&lt;&gt;"",IF(ABS($F96-$G96)&gt;=PrSettings!$M$7,(ABS($F96-$G96-EZ96+FA96)&lt;=1)*1,IF(AND(FC96,$F96=$G96,$F96&gt;=PrSettings!$M$6),(ABS(EZ96-$F96)&lt;=1)*1,IF(AND(FC96,$F96+$G96&gt;=PrSettings!$M$8),(ABS(EZ96-$F96)+ABS(FA96-$G96)&lt;=1)*1,""))),"")</f>
        <v/>
      </c>
      <c r="FG96" s="349" t="str">
        <f t="shared" si="1453"/>
        <v/>
      </c>
      <c r="FI96" s="238" t="str">
        <f t="shared" si="1542"/>
        <v/>
      </c>
      <c r="FJ96" s="239" t="str">
        <f t="shared" si="1543"/>
        <v/>
      </c>
      <c r="FK96" s="240" t="str">
        <f t="shared" si="1544"/>
        <v/>
      </c>
      <c r="FL96" s="239" t="str">
        <f t="shared" si="1545"/>
        <v/>
      </c>
      <c r="FM96" s="275"/>
      <c r="FN96" s="275"/>
      <c r="FO96" s="360">
        <f>COUNTIF(FI$107:FI$114,FI110)+COUNTIF(FK$107:FK$114,FI110)</f>
        <v>0</v>
      </c>
      <c r="FP96" s="240" t="str">
        <f t="shared" si="1454"/>
        <v/>
      </c>
      <c r="FQ96" s="240" t="str">
        <f>IF((FP96&lt;&gt;""),IF(OR($F96&lt;&gt;$G96,PrSettings!$M$4="●"),(($F96-$G96)=(FM96-FN96))*1,0),"")</f>
        <v/>
      </c>
      <c r="FR96" s="240" t="str">
        <f t="shared" si="1546"/>
        <v/>
      </c>
      <c r="FS96" s="240" t="str">
        <f>IF(FP96&lt;&gt;"",IF(ABS($F96-$G96)&gt;=PrSettings!$M$7,(ABS($F96-$G96-FM96+FN96)&lt;=1)*1,IF(AND(FP96,$F96=$G96,$F96&gt;=PrSettings!$M$6),(ABS(FM96-$F96)&lt;=1)*1,IF(AND(FP96,$F96+$G96&gt;=PrSettings!$M$8),(ABS(FM96-$F96)+ABS(FN96-$G96)&lt;=1)*1,""))),"")</f>
        <v/>
      </c>
      <c r="FT96" s="349" t="str">
        <f t="shared" si="1455"/>
        <v/>
      </c>
      <c r="FV96" s="238" t="str">
        <f t="shared" si="1547"/>
        <v/>
      </c>
      <c r="FW96" s="239" t="str">
        <f t="shared" si="1548"/>
        <v/>
      </c>
      <c r="FX96" s="240" t="str">
        <f t="shared" si="1549"/>
        <v/>
      </c>
      <c r="FY96" s="239" t="str">
        <f t="shared" si="1550"/>
        <v/>
      </c>
      <c r="FZ96" s="275"/>
      <c r="GA96" s="275"/>
      <c r="GB96" s="360">
        <f>COUNTIF(FV$107:FV$114,FV110)+COUNTIF(FX$107:FX$114,FV110)</f>
        <v>0</v>
      </c>
      <c r="GC96" s="240" t="str">
        <f t="shared" si="1456"/>
        <v/>
      </c>
      <c r="GD96" s="240" t="str">
        <f>IF((GC96&lt;&gt;""),IF(OR($F96&lt;&gt;$G96,PrSettings!$M$4="●"),(($F96-$G96)=(FZ96-GA96))*1,0),"")</f>
        <v/>
      </c>
      <c r="GE96" s="240" t="str">
        <f t="shared" si="1551"/>
        <v/>
      </c>
      <c r="GF96" s="240" t="str">
        <f>IF(GC96&lt;&gt;"",IF(ABS($F96-$G96)&gt;=PrSettings!$M$7,(ABS($F96-$G96-FZ96+GA96)&lt;=1)*1,IF(AND(GC96,$F96=$G96,$F96&gt;=PrSettings!$M$6),(ABS(FZ96-$F96)&lt;=1)*1,IF(AND(GC96,$F96+$G96&gt;=PrSettings!$M$8),(ABS(FZ96-$F96)+ABS(GA96-$G96)&lt;=1)*1,""))),"")</f>
        <v/>
      </c>
      <c r="GG96" s="349" t="str">
        <f t="shared" si="1457"/>
        <v/>
      </c>
      <c r="GI96" s="238" t="str">
        <f t="shared" si="1552"/>
        <v/>
      </c>
      <c r="GJ96" s="239" t="str">
        <f t="shared" si="1553"/>
        <v/>
      </c>
      <c r="GK96" s="240" t="str">
        <f t="shared" si="1554"/>
        <v/>
      </c>
      <c r="GL96" s="239" t="str">
        <f t="shared" si="1555"/>
        <v/>
      </c>
      <c r="GM96" s="275"/>
      <c r="GN96" s="275"/>
      <c r="GO96" s="360">
        <f>COUNTIF(GI$107:GI$114,GI110)+COUNTIF(GK$107:GK$114,GI110)</f>
        <v>0</v>
      </c>
      <c r="GP96" s="240" t="str">
        <f t="shared" si="1458"/>
        <v/>
      </c>
      <c r="GQ96" s="240" t="str">
        <f>IF((GP96&lt;&gt;""),IF(OR($F96&lt;&gt;$G96,PrSettings!$M$4="●"),(($F96-$G96)=(GM96-GN96))*1,0),"")</f>
        <v/>
      </c>
      <c r="GR96" s="240" t="str">
        <f t="shared" si="1556"/>
        <v/>
      </c>
      <c r="GS96" s="240" t="str">
        <f>IF(GP96&lt;&gt;"",IF(ABS($F96-$G96)&gt;=PrSettings!$M$7,(ABS($F96-$G96-GM96+GN96)&lt;=1)*1,IF(AND(GP96,$F96=$G96,$F96&gt;=PrSettings!$M$6),(ABS(GM96-$F96)&lt;=1)*1,IF(AND(GP96,$F96+$G96&gt;=PrSettings!$M$8),(ABS(GM96-$F96)+ABS(GN96-$G96)&lt;=1)*1,""))),"")</f>
        <v/>
      </c>
      <c r="GT96" s="349" t="str">
        <f t="shared" si="1459"/>
        <v/>
      </c>
      <c r="GV96" s="238" t="str">
        <f t="shared" si="1557"/>
        <v/>
      </c>
      <c r="GW96" s="239" t="str">
        <f t="shared" si="1558"/>
        <v/>
      </c>
      <c r="GX96" s="240" t="str">
        <f t="shared" si="1559"/>
        <v/>
      </c>
      <c r="GY96" s="239" t="str">
        <f t="shared" si="1560"/>
        <v/>
      </c>
      <c r="GZ96" s="275"/>
      <c r="HA96" s="275"/>
      <c r="HB96" s="360">
        <f>COUNTIF(GV$107:GV$114,GV110)+COUNTIF(GX$107:GX$114,GV110)</f>
        <v>0</v>
      </c>
      <c r="HC96" s="240" t="str">
        <f t="shared" si="1460"/>
        <v/>
      </c>
      <c r="HD96" s="240" t="str">
        <f>IF((HC96&lt;&gt;""),IF(OR($F96&lt;&gt;$G96,PrSettings!$M$4="●"),(($F96-$G96)=(GZ96-HA96))*1,0),"")</f>
        <v/>
      </c>
      <c r="HE96" s="240" t="str">
        <f t="shared" si="1561"/>
        <v/>
      </c>
      <c r="HF96" s="240" t="str">
        <f>IF(HC96&lt;&gt;"",IF(ABS($F96-$G96)&gt;=PrSettings!$M$7,(ABS($F96-$G96-GZ96+HA96)&lt;=1)*1,IF(AND(HC96,$F96=$G96,$F96&gt;=PrSettings!$M$6),(ABS(GZ96-$F96)&lt;=1)*1,IF(AND(HC96,$F96+$G96&gt;=PrSettings!$M$8),(ABS(GZ96-$F96)+ABS(HA96-$G96)&lt;=1)*1,""))),"")</f>
        <v/>
      </c>
      <c r="HG96" s="349" t="str">
        <f t="shared" si="1461"/>
        <v/>
      </c>
      <c r="HI96" s="238" t="str">
        <f t="shared" si="1562"/>
        <v/>
      </c>
      <c r="HJ96" s="239" t="str">
        <f t="shared" si="1563"/>
        <v/>
      </c>
      <c r="HK96" s="240" t="str">
        <f t="shared" si="1564"/>
        <v/>
      </c>
      <c r="HL96" s="239" t="str">
        <f t="shared" si="1565"/>
        <v/>
      </c>
      <c r="HM96" s="275"/>
      <c r="HN96" s="275"/>
      <c r="HO96" s="360">
        <f>COUNTIF(HI$107:HI$114,HI110)+COUNTIF(HK$107:HK$114,HI110)</f>
        <v>0</v>
      </c>
      <c r="HP96" s="240" t="str">
        <f t="shared" si="1462"/>
        <v/>
      </c>
      <c r="HQ96" s="240" t="str">
        <f>IF((HP96&lt;&gt;""),IF(OR($F96&lt;&gt;$G96,PrSettings!$M$4="●"),(($F96-$G96)=(HM96-HN96))*1,0),"")</f>
        <v/>
      </c>
      <c r="HR96" s="240" t="str">
        <f t="shared" si="1566"/>
        <v/>
      </c>
      <c r="HS96" s="240" t="str">
        <f>IF(HP96&lt;&gt;"",IF(ABS($F96-$G96)&gt;=PrSettings!$M$7,(ABS($F96-$G96-HM96+HN96)&lt;=1)*1,IF(AND(HP96,$F96=$G96,$F96&gt;=PrSettings!$M$6),(ABS(HM96-$F96)&lt;=1)*1,IF(AND(HP96,$F96+$G96&gt;=PrSettings!$M$8),(ABS(HM96-$F96)+ABS(HN96-$G96)&lt;=1)*1,""))),"")</f>
        <v/>
      </c>
      <c r="HT96" s="349" t="str">
        <f t="shared" si="1463"/>
        <v/>
      </c>
      <c r="HV96" s="238" t="str">
        <f t="shared" si="1567"/>
        <v/>
      </c>
      <c r="HW96" s="239" t="str">
        <f t="shared" si="1568"/>
        <v/>
      </c>
      <c r="HX96" s="240" t="str">
        <f t="shared" si="1569"/>
        <v/>
      </c>
      <c r="HY96" s="239" t="str">
        <f t="shared" si="1570"/>
        <v/>
      </c>
      <c r="HZ96" s="275"/>
      <c r="IA96" s="275"/>
      <c r="IB96" s="360">
        <f>COUNTIF(HV$107:HV$114,HV110)+COUNTIF(HX$107:HX$114,HV110)</f>
        <v>0</v>
      </c>
      <c r="IC96" s="240" t="str">
        <f t="shared" si="1464"/>
        <v/>
      </c>
      <c r="ID96" s="240" t="str">
        <f>IF((IC96&lt;&gt;""),IF(OR($F96&lt;&gt;$G96,PrSettings!$M$4="●"),(($F96-$G96)=(HZ96-IA96))*1,0),"")</f>
        <v/>
      </c>
      <c r="IE96" s="240" t="str">
        <f t="shared" si="1571"/>
        <v/>
      </c>
      <c r="IF96" s="240" t="str">
        <f>IF(IC96&lt;&gt;"",IF(ABS($F96-$G96)&gt;=PrSettings!$M$7,(ABS($F96-$G96-HZ96+IA96)&lt;=1)*1,IF(AND(IC96,$F96=$G96,$F96&gt;=PrSettings!$M$6),(ABS(HZ96-$F96)&lt;=1)*1,IF(AND(IC96,$F96+$G96&gt;=PrSettings!$M$8),(ABS(HZ96-$F96)+ABS(IA96-$G96)&lt;=1)*1,""))),"")</f>
        <v/>
      </c>
      <c r="IG96" s="349" t="str">
        <f t="shared" si="1465"/>
        <v/>
      </c>
      <c r="II96" s="238" t="str">
        <f t="shared" si="1572"/>
        <v/>
      </c>
      <c r="IJ96" s="239" t="str">
        <f t="shared" si="1573"/>
        <v/>
      </c>
      <c r="IK96" s="240" t="str">
        <f t="shared" si="1574"/>
        <v/>
      </c>
      <c r="IL96" s="239" t="str">
        <f t="shared" si="1575"/>
        <v/>
      </c>
      <c r="IM96" s="275"/>
      <c r="IN96" s="275"/>
      <c r="IO96" s="360">
        <f>COUNTIF(II$107:II$114,II110)+COUNTIF(IK$107:IK$114,II110)</f>
        <v>0</v>
      </c>
      <c r="IP96" s="240" t="str">
        <f t="shared" si="1466"/>
        <v/>
      </c>
      <c r="IQ96" s="240" t="str">
        <f>IF((IP96&lt;&gt;""),IF(OR($F96&lt;&gt;$G96,PrSettings!$M$4="●"),(($F96-$G96)=(IM96-IN96))*1,0),"")</f>
        <v/>
      </c>
      <c r="IR96" s="240" t="str">
        <f t="shared" si="1576"/>
        <v/>
      </c>
      <c r="IS96" s="240" t="str">
        <f>IF(IP96&lt;&gt;"",IF(ABS($F96-$G96)&gt;=PrSettings!$M$7,(ABS($F96-$G96-IM96+IN96)&lt;=1)*1,IF(AND(IP96,$F96=$G96,$F96&gt;=PrSettings!$M$6),(ABS(IM96-$F96)&lt;=1)*1,IF(AND(IP96,$F96+$G96&gt;=PrSettings!$M$8),(ABS(IM96-$F96)+ABS(IN96-$G96)&lt;=1)*1,""))),"")</f>
        <v/>
      </c>
      <c r="IT96" s="349" t="str">
        <f t="shared" si="1467"/>
        <v/>
      </c>
      <c r="IV96" s="238" t="str">
        <f t="shared" si="1577"/>
        <v/>
      </c>
      <c r="IW96" s="239" t="str">
        <f t="shared" si="1578"/>
        <v/>
      </c>
      <c r="IX96" s="240" t="str">
        <f t="shared" si="1579"/>
        <v/>
      </c>
      <c r="IY96" s="239" t="str">
        <f t="shared" si="1580"/>
        <v/>
      </c>
      <c r="IZ96" s="275"/>
      <c r="JA96" s="275"/>
      <c r="JB96" s="360">
        <f>COUNTIF(IV$107:IV$114,IV110)+COUNTIF(IX$107:IX$114,IV110)</f>
        <v>0</v>
      </c>
      <c r="JC96" s="240" t="str">
        <f t="shared" si="1468"/>
        <v/>
      </c>
      <c r="JD96" s="240" t="str">
        <f>IF((JC96&lt;&gt;""),IF(OR($F96&lt;&gt;$G96,PrSettings!$M$4="●"),(($F96-$G96)=(IZ96-JA96))*1,0),"")</f>
        <v/>
      </c>
      <c r="JE96" s="240" t="str">
        <f t="shared" si="1581"/>
        <v/>
      </c>
      <c r="JF96" s="240" t="str">
        <f>IF(JC96&lt;&gt;"",IF(ABS($F96-$G96)&gt;=PrSettings!$M$7,(ABS($F96-$G96-IZ96+JA96)&lt;=1)*1,IF(AND(JC96,$F96=$G96,$F96&gt;=PrSettings!$M$6),(ABS(IZ96-$F96)&lt;=1)*1,IF(AND(JC96,$F96+$G96&gt;=PrSettings!$M$8),(ABS(IZ96-$F96)+ABS(JA96-$G96)&lt;=1)*1,""))),"")</f>
        <v/>
      </c>
      <c r="JG96" s="349" t="str">
        <f t="shared" si="1469"/>
        <v/>
      </c>
      <c r="JI96" s="238" t="str">
        <f t="shared" si="1582"/>
        <v/>
      </c>
      <c r="JJ96" s="239" t="str">
        <f t="shared" si="1583"/>
        <v/>
      </c>
      <c r="JK96" s="240" t="str">
        <f t="shared" si="1584"/>
        <v/>
      </c>
      <c r="JL96" s="239" t="str">
        <f t="shared" si="1585"/>
        <v/>
      </c>
      <c r="JM96" s="275"/>
      <c r="JN96" s="275"/>
      <c r="JO96" s="360">
        <f>COUNTIF(JI$107:JI$114,JI110)+COUNTIF(JK$107:JK$114,JI110)</f>
        <v>0</v>
      </c>
      <c r="JP96" s="240" t="str">
        <f t="shared" si="1470"/>
        <v/>
      </c>
      <c r="JQ96" s="240" t="str">
        <f>IF((JP96&lt;&gt;""),IF(OR($F96&lt;&gt;$G96,PrSettings!$M$4="●"),(($F96-$G96)=(JM96-JN96))*1,0),"")</f>
        <v/>
      </c>
      <c r="JR96" s="240" t="str">
        <f t="shared" si="1586"/>
        <v/>
      </c>
      <c r="JS96" s="240" t="str">
        <f>IF(JP96&lt;&gt;"",IF(ABS($F96-$G96)&gt;=PrSettings!$M$7,(ABS($F96-$G96-JM96+JN96)&lt;=1)*1,IF(AND(JP96,$F96=$G96,$F96&gt;=PrSettings!$M$6),(ABS(JM96-$F96)&lt;=1)*1,IF(AND(JP96,$F96+$G96&gt;=PrSettings!$M$8),(ABS(JM96-$F96)+ABS(JN96-$G96)&lt;=1)*1,""))),"")</f>
        <v/>
      </c>
      <c r="JT96" s="349" t="str">
        <f t="shared" si="1471"/>
        <v/>
      </c>
      <c r="JV96" s="238" t="str">
        <f t="shared" si="1587"/>
        <v/>
      </c>
      <c r="JW96" s="239" t="str">
        <f t="shared" si="1588"/>
        <v/>
      </c>
      <c r="JX96" s="240" t="str">
        <f t="shared" si="1589"/>
        <v/>
      </c>
      <c r="JY96" s="239" t="str">
        <f t="shared" si="1590"/>
        <v/>
      </c>
      <c r="JZ96" s="275"/>
      <c r="KA96" s="275"/>
      <c r="KB96" s="360">
        <f>COUNTIF(JV$107:JV$114,JV110)+COUNTIF(JX$107:JX$114,JV110)</f>
        <v>0</v>
      </c>
      <c r="KC96" s="240" t="str">
        <f t="shared" si="1472"/>
        <v/>
      </c>
      <c r="KD96" s="240" t="str">
        <f>IF((KC96&lt;&gt;""),IF(OR($F96&lt;&gt;$G96,PrSettings!$M$4="●"),(($F96-$G96)=(JZ96-KA96))*1,0),"")</f>
        <v/>
      </c>
      <c r="KE96" s="240" t="str">
        <f t="shared" si="1591"/>
        <v/>
      </c>
      <c r="KF96" s="240" t="str">
        <f>IF(KC96&lt;&gt;"",IF(ABS($F96-$G96)&gt;=PrSettings!$M$7,(ABS($F96-$G96-JZ96+KA96)&lt;=1)*1,IF(AND(KC96,$F96=$G96,$F96&gt;=PrSettings!$M$6),(ABS(JZ96-$F96)&lt;=1)*1,IF(AND(KC96,$F96+$G96&gt;=PrSettings!$M$8),(ABS(JZ96-$F96)+ABS(KA96-$G96)&lt;=1)*1,""))),"")</f>
        <v/>
      </c>
      <c r="KG96" s="349" t="str">
        <f t="shared" si="1473"/>
        <v/>
      </c>
      <c r="KI96" s="238" t="str">
        <f t="shared" si="1592"/>
        <v/>
      </c>
      <c r="KJ96" s="239" t="str">
        <f t="shared" si="1593"/>
        <v/>
      </c>
      <c r="KK96" s="240" t="str">
        <f t="shared" si="1594"/>
        <v/>
      </c>
      <c r="KL96" s="239" t="str">
        <f t="shared" si="1595"/>
        <v/>
      </c>
      <c r="KM96" s="275"/>
      <c r="KN96" s="275"/>
      <c r="KO96" s="360">
        <f>COUNTIF(KI$107:KI$114,KI110)+COUNTIF(KK$107:KK$114,KI110)</f>
        <v>0</v>
      </c>
      <c r="KP96" s="240" t="str">
        <f t="shared" si="1474"/>
        <v/>
      </c>
      <c r="KQ96" s="240" t="str">
        <f>IF((KP96&lt;&gt;""),IF(OR($F96&lt;&gt;$G96,PrSettings!$M$4="●"),(($F96-$G96)=(KM96-KN96))*1,0),"")</f>
        <v/>
      </c>
      <c r="KR96" s="240" t="str">
        <f t="shared" si="1596"/>
        <v/>
      </c>
      <c r="KS96" s="240" t="str">
        <f>IF(KP96&lt;&gt;"",IF(ABS($F96-$G96)&gt;=PrSettings!$M$7,(ABS($F96-$G96-KM96+KN96)&lt;=1)*1,IF(AND(KP96,$F96=$G96,$F96&gt;=PrSettings!$M$6),(ABS(KM96-$F96)&lt;=1)*1,IF(AND(KP96,$F96+$G96&gt;=PrSettings!$M$8),(ABS(KM96-$F96)+ABS(KN96-$G96)&lt;=1)*1,""))),"")</f>
        <v/>
      </c>
      <c r="KT96" s="349" t="str">
        <f t="shared" si="1475"/>
        <v/>
      </c>
      <c r="KV96" s="238" t="str">
        <f t="shared" si="1597"/>
        <v/>
      </c>
      <c r="KW96" s="239" t="str">
        <f t="shared" si="1598"/>
        <v/>
      </c>
      <c r="KX96" s="240" t="str">
        <f t="shared" si="1599"/>
        <v/>
      </c>
      <c r="KY96" s="239" t="str">
        <f t="shared" si="1600"/>
        <v/>
      </c>
      <c r="KZ96" s="275"/>
      <c r="LA96" s="275"/>
      <c r="LB96" s="360">
        <f>COUNTIF(KV$107:KV$114,KV110)+COUNTIF(KX$107:KX$114,KV110)</f>
        <v>0</v>
      </c>
      <c r="LC96" s="240" t="str">
        <f t="shared" si="1476"/>
        <v/>
      </c>
      <c r="LD96" s="240" t="str">
        <f>IF((LC96&lt;&gt;""),IF(OR($F96&lt;&gt;$G96,PrSettings!$M$4="●"),(($F96-$G96)=(KZ96-LA96))*1,0),"")</f>
        <v/>
      </c>
      <c r="LE96" s="240" t="str">
        <f t="shared" si="1601"/>
        <v/>
      </c>
      <c r="LF96" s="240" t="str">
        <f>IF(LC96&lt;&gt;"",IF(ABS($F96-$G96)&gt;=PrSettings!$M$7,(ABS($F96-$G96-KZ96+LA96)&lt;=1)*1,IF(AND(LC96,$F96=$G96,$F96&gt;=PrSettings!$M$6),(ABS(KZ96-$F96)&lt;=1)*1,IF(AND(LC96,$F96+$G96&gt;=PrSettings!$M$8),(ABS(KZ96-$F96)+ABS(LA96-$G96)&lt;=1)*1,""))),"")</f>
        <v/>
      </c>
      <c r="LG96" s="349" t="str">
        <f t="shared" si="1477"/>
        <v/>
      </c>
      <c r="LI96" s="238" t="str">
        <f t="shared" si="1602"/>
        <v/>
      </c>
      <c r="LJ96" s="239" t="str">
        <f t="shared" si="1603"/>
        <v/>
      </c>
      <c r="LK96" s="240" t="str">
        <f t="shared" si="1604"/>
        <v/>
      </c>
      <c r="LL96" s="239" t="str">
        <f t="shared" si="1605"/>
        <v/>
      </c>
      <c r="LM96" s="275"/>
      <c r="LN96" s="275"/>
      <c r="LO96" s="360">
        <f>COUNTIF(LI$107:LI$114,LI110)+COUNTIF(LK$107:LK$114,LI110)</f>
        <v>0</v>
      </c>
      <c r="LP96" s="240" t="str">
        <f t="shared" si="1478"/>
        <v/>
      </c>
      <c r="LQ96" s="240" t="str">
        <f>IF((LP96&lt;&gt;""),IF(OR($F96&lt;&gt;$G96,PrSettings!$M$4="●"),(($F96-$G96)=(LM96-LN96))*1,0),"")</f>
        <v/>
      </c>
      <c r="LR96" s="240" t="str">
        <f t="shared" si="1606"/>
        <v/>
      </c>
      <c r="LS96" s="240" t="str">
        <f>IF(LP96&lt;&gt;"",IF(ABS($F96-$G96)&gt;=PrSettings!$M$7,(ABS($F96-$G96-LM96+LN96)&lt;=1)*1,IF(AND(LP96,$F96=$G96,$F96&gt;=PrSettings!$M$6),(ABS(LM96-$F96)&lt;=1)*1,IF(AND(LP96,$F96+$G96&gt;=PrSettings!$M$8),(ABS(LM96-$F96)+ABS(LN96-$G96)&lt;=1)*1,""))),"")</f>
        <v/>
      </c>
      <c r="LT96" s="349" t="str">
        <f t="shared" si="1479"/>
        <v/>
      </c>
      <c r="LV96" s="238" t="str">
        <f t="shared" si="1607"/>
        <v/>
      </c>
      <c r="LW96" s="239" t="str">
        <f t="shared" si="1608"/>
        <v/>
      </c>
      <c r="LX96" s="240" t="str">
        <f t="shared" si="1609"/>
        <v/>
      </c>
      <c r="LY96" s="239" t="str">
        <f t="shared" si="1610"/>
        <v/>
      </c>
      <c r="LZ96" s="275"/>
      <c r="MA96" s="275"/>
      <c r="MB96" s="360">
        <f>COUNTIF(LV$107:LV$114,LV110)+COUNTIF(LX$107:LX$114,LV110)</f>
        <v>0</v>
      </c>
      <c r="MC96" s="240" t="str">
        <f t="shared" si="1480"/>
        <v/>
      </c>
      <c r="MD96" s="240" t="str">
        <f>IF((MC96&lt;&gt;""),IF(OR($F96&lt;&gt;$G96,PrSettings!$M$4="●"),(($F96-$G96)=(LZ96-MA96))*1,0),"")</f>
        <v/>
      </c>
      <c r="ME96" s="240" t="str">
        <f t="shared" si="1611"/>
        <v/>
      </c>
      <c r="MF96" s="240" t="str">
        <f>IF(MC96&lt;&gt;"",IF(ABS($F96-$G96)&gt;=PrSettings!$M$7,(ABS($F96-$G96-LZ96+MA96)&lt;=1)*1,IF(AND(MC96,$F96=$G96,$F96&gt;=PrSettings!$M$6),(ABS(LZ96-$F96)&lt;=1)*1,IF(AND(MC96,$F96+$G96&gt;=PrSettings!$M$8),(ABS(LZ96-$F96)+ABS(MA96-$G96)&lt;=1)*1,""))),"")</f>
        <v/>
      </c>
      <c r="MG96" s="349" t="str">
        <f t="shared" si="1481"/>
        <v/>
      </c>
    </row>
    <row r="97" spans="1:345" x14ac:dyDescent="0.25">
      <c r="B97" s="238" t="str">
        <f>IF(C97="","",INDEX(Groups!$C$7:$C$65,MATCH(C97,Groups!$D$7:$D$65,0)))</f>
        <v/>
      </c>
      <c r="C97" s="239" t="str">
        <f>'World Cup'!$W$50</f>
        <v/>
      </c>
      <c r="D97" s="240" t="str">
        <f>IF(E97="","",INDEX(Groups!$C$7:$C$65,MATCH(E97,Groups!$D$7:$D$65,0)))</f>
        <v/>
      </c>
      <c r="E97" s="239" t="str">
        <f>'World Cup'!$X$50</f>
        <v/>
      </c>
      <c r="F97" s="241" t="str">
        <f>IF(AND('World Cup'!$W$51&lt;&gt;"",'World Cup'!$X$51&lt;&gt;""),'World Cup'!$W$51,"")</f>
        <v/>
      </c>
      <c r="G97" s="242" t="str">
        <f>IF(AND('World Cup'!$W$51&lt;&gt;"",'World Cup'!$X$51&lt;&gt;""),'World Cup'!$X$51,"")</f>
        <v/>
      </c>
      <c r="I97" s="238" t="str">
        <f t="shared" si="1482"/>
        <v/>
      </c>
      <c r="J97" s="239" t="str">
        <f t="shared" si="1483"/>
        <v/>
      </c>
      <c r="K97" s="240" t="str">
        <f t="shared" si="1484"/>
        <v/>
      </c>
      <c r="L97" s="239" t="str">
        <f t="shared" si="1485"/>
        <v/>
      </c>
      <c r="M97" s="275"/>
      <c r="N97" s="275"/>
      <c r="O97" s="360">
        <f>COUNTIF(I$107:I$114,K110)+COUNTIF(K$107:K$114,K110)</f>
        <v>0</v>
      </c>
      <c r="P97" s="240" t="str">
        <f t="shared" si="1430"/>
        <v/>
      </c>
      <c r="Q97" s="240" t="str">
        <f>IF((P97&lt;&gt;""),IF(OR($F97&lt;&gt;$G97,PrSettings!$M$4="●"),(($F97-$G97)=(M97-N97))*1,0),"")</f>
        <v/>
      </c>
      <c r="R97" s="240" t="str">
        <f t="shared" si="1486"/>
        <v/>
      </c>
      <c r="S97" s="240" t="str">
        <f>IF(P97&lt;&gt;"",IF(ABS($F97-$G97)&gt;=PrSettings!$M$7,(ABS($F97-$G97-M97+N97)&lt;=1)*1,IF(AND(P97,$F97=$G97,$F97&gt;=PrSettings!$M$6),(ABS(M97-$F97)&lt;=1)*1,IF(AND(P97,$F97+$G97&gt;=PrSettings!$M$8),(ABS(M97-$F97)+ABS(N97-$G97)&lt;=1)*1,""))),"")</f>
        <v/>
      </c>
      <c r="T97" s="349" t="str">
        <f t="shared" si="1431"/>
        <v/>
      </c>
      <c r="V97" s="238" t="str">
        <f t="shared" si="1487"/>
        <v/>
      </c>
      <c r="W97" s="239" t="str">
        <f t="shared" si="1488"/>
        <v/>
      </c>
      <c r="X97" s="240" t="str">
        <f t="shared" si="1489"/>
        <v/>
      </c>
      <c r="Y97" s="239" t="str">
        <f t="shared" si="1490"/>
        <v/>
      </c>
      <c r="Z97" s="275"/>
      <c r="AA97" s="275"/>
      <c r="AB97" s="360">
        <f>COUNTIF(V$107:V$114,X110)+COUNTIF(X$107:X$114,X110)</f>
        <v>0</v>
      </c>
      <c r="AC97" s="240" t="str">
        <f t="shared" si="1432"/>
        <v/>
      </c>
      <c r="AD97" s="240" t="str">
        <f>IF((AC97&lt;&gt;""),IF(OR($F97&lt;&gt;$G97,PrSettings!$M$4="●"),(($F97-$G97)=(Z97-AA97))*1,0),"")</f>
        <v/>
      </c>
      <c r="AE97" s="240" t="str">
        <f t="shared" si="1491"/>
        <v/>
      </c>
      <c r="AF97" s="240" t="str">
        <f>IF(AC97&lt;&gt;"",IF(ABS($F97-$G97)&gt;=PrSettings!$M$7,(ABS($F97-$G97-Z97+AA97)&lt;=1)*1,IF(AND(AC97,$F97=$G97,$F97&gt;=PrSettings!$M$6),(ABS(Z97-$F97)&lt;=1)*1,IF(AND(AC97,$F97+$G97&gt;=PrSettings!$M$8),(ABS(Z97-$F97)+ABS(AA97-$G97)&lt;=1)*1,""))),"")</f>
        <v/>
      </c>
      <c r="AG97" s="349" t="str">
        <f t="shared" si="1433"/>
        <v/>
      </c>
      <c r="AI97" s="238" t="str">
        <f t="shared" si="1492"/>
        <v/>
      </c>
      <c r="AJ97" s="239" t="str">
        <f t="shared" si="1493"/>
        <v/>
      </c>
      <c r="AK97" s="240" t="str">
        <f t="shared" si="1494"/>
        <v/>
      </c>
      <c r="AL97" s="239" t="str">
        <f t="shared" si="1495"/>
        <v/>
      </c>
      <c r="AM97" s="275"/>
      <c r="AN97" s="275"/>
      <c r="AO97" s="360">
        <f>COUNTIF(AI$107:AI$114,AK110)+COUNTIF(AK$107:AK$114,AK110)</f>
        <v>0</v>
      </c>
      <c r="AP97" s="240" t="str">
        <f t="shared" si="1434"/>
        <v/>
      </c>
      <c r="AQ97" s="240" t="str">
        <f>IF((AP97&lt;&gt;""),IF(OR($F97&lt;&gt;$G97,PrSettings!$M$4="●"),(($F97-$G97)=(AM97-AN97))*1,0),"")</f>
        <v/>
      </c>
      <c r="AR97" s="240" t="str">
        <f t="shared" si="1496"/>
        <v/>
      </c>
      <c r="AS97" s="240" t="str">
        <f>IF(AP97&lt;&gt;"",IF(ABS($F97-$G97)&gt;=PrSettings!$M$7,(ABS($F97-$G97-AM97+AN97)&lt;=1)*1,IF(AND(AP97,$F97=$G97,$F97&gt;=PrSettings!$M$6),(ABS(AM97-$F97)&lt;=1)*1,IF(AND(AP97,$F97+$G97&gt;=PrSettings!$M$8),(ABS(AM97-$F97)+ABS(AN97-$G97)&lt;=1)*1,""))),"")</f>
        <v/>
      </c>
      <c r="AT97" s="349" t="str">
        <f t="shared" si="1435"/>
        <v/>
      </c>
      <c r="AV97" s="238" t="str">
        <f t="shared" si="1497"/>
        <v/>
      </c>
      <c r="AW97" s="239" t="str">
        <f t="shared" si="1498"/>
        <v/>
      </c>
      <c r="AX97" s="240" t="str">
        <f t="shared" si="1499"/>
        <v/>
      </c>
      <c r="AY97" s="239" t="str">
        <f t="shared" si="1500"/>
        <v/>
      </c>
      <c r="AZ97" s="275"/>
      <c r="BA97" s="275"/>
      <c r="BB97" s="360">
        <f>COUNTIF(AV$107:AV$114,AX110)+COUNTIF(AX$107:AX$114,AX110)</f>
        <v>0</v>
      </c>
      <c r="BC97" s="240" t="str">
        <f t="shared" si="1436"/>
        <v/>
      </c>
      <c r="BD97" s="240" t="str">
        <f>IF((BC97&lt;&gt;""),IF(OR($F97&lt;&gt;$G97,PrSettings!$M$4="●"),(($F97-$G97)=(AZ97-BA97))*1,0),"")</f>
        <v/>
      </c>
      <c r="BE97" s="240" t="str">
        <f t="shared" si="1501"/>
        <v/>
      </c>
      <c r="BF97" s="240" t="str">
        <f>IF(BC97&lt;&gt;"",IF(ABS($F97-$G97)&gt;=PrSettings!$M$7,(ABS($F97-$G97-AZ97+BA97)&lt;=1)*1,IF(AND(BC97,$F97=$G97,$F97&gt;=PrSettings!$M$6),(ABS(AZ97-$F97)&lt;=1)*1,IF(AND(BC97,$F97+$G97&gt;=PrSettings!$M$8),(ABS(AZ97-$F97)+ABS(BA97-$G97)&lt;=1)*1,""))),"")</f>
        <v/>
      </c>
      <c r="BG97" s="349" t="str">
        <f t="shared" si="1437"/>
        <v/>
      </c>
      <c r="BI97" s="238" t="str">
        <f t="shared" si="1502"/>
        <v/>
      </c>
      <c r="BJ97" s="239" t="str">
        <f t="shared" si="1503"/>
        <v/>
      </c>
      <c r="BK97" s="240" t="str">
        <f t="shared" si="1504"/>
        <v/>
      </c>
      <c r="BL97" s="239" t="str">
        <f t="shared" si="1505"/>
        <v/>
      </c>
      <c r="BM97" s="275"/>
      <c r="BN97" s="275"/>
      <c r="BO97" s="360">
        <f>COUNTIF(BI$107:BI$114,BK110)+COUNTIF(BK$107:BK$114,BK110)</f>
        <v>0</v>
      </c>
      <c r="BP97" s="240" t="str">
        <f t="shared" si="1438"/>
        <v/>
      </c>
      <c r="BQ97" s="240" t="str">
        <f>IF((BP97&lt;&gt;""),IF(OR($F97&lt;&gt;$G97,PrSettings!$M$4="●"),(($F97-$G97)=(BM97-BN97))*1,0),"")</f>
        <v/>
      </c>
      <c r="BR97" s="240" t="str">
        <f t="shared" si="1506"/>
        <v/>
      </c>
      <c r="BS97" s="240" t="str">
        <f>IF(BP97&lt;&gt;"",IF(ABS($F97-$G97)&gt;=PrSettings!$M$7,(ABS($F97-$G97-BM97+BN97)&lt;=1)*1,IF(AND(BP97,$F97=$G97,$F97&gt;=PrSettings!$M$6),(ABS(BM97-$F97)&lt;=1)*1,IF(AND(BP97,$F97+$G97&gt;=PrSettings!$M$8),(ABS(BM97-$F97)+ABS(BN97-$G97)&lt;=1)*1,""))),"")</f>
        <v/>
      </c>
      <c r="BT97" s="349" t="str">
        <f t="shared" si="1439"/>
        <v/>
      </c>
      <c r="BV97" s="238" t="str">
        <f t="shared" si="1507"/>
        <v/>
      </c>
      <c r="BW97" s="239" t="str">
        <f t="shared" si="1508"/>
        <v/>
      </c>
      <c r="BX97" s="240" t="str">
        <f t="shared" si="1509"/>
        <v/>
      </c>
      <c r="BY97" s="239" t="str">
        <f t="shared" si="1510"/>
        <v/>
      </c>
      <c r="BZ97" s="275"/>
      <c r="CA97" s="275"/>
      <c r="CB97" s="360">
        <f>COUNTIF(BV$107:BV$114,BX110)+COUNTIF(BX$107:BX$114,BX110)</f>
        <v>0</v>
      </c>
      <c r="CC97" s="240" t="str">
        <f t="shared" si="1440"/>
        <v/>
      </c>
      <c r="CD97" s="240" t="str">
        <f>IF((CC97&lt;&gt;""),IF(OR($F97&lt;&gt;$G97,PrSettings!$M$4="●"),(($F97-$G97)=(BZ97-CA97))*1,0),"")</f>
        <v/>
      </c>
      <c r="CE97" s="240" t="str">
        <f t="shared" si="1511"/>
        <v/>
      </c>
      <c r="CF97" s="240" t="str">
        <f>IF(CC97&lt;&gt;"",IF(ABS($F97-$G97)&gt;=PrSettings!$M$7,(ABS($F97-$G97-BZ97+CA97)&lt;=1)*1,IF(AND(CC97,$F97=$G97,$F97&gt;=PrSettings!$M$6),(ABS(BZ97-$F97)&lt;=1)*1,IF(AND(CC97,$F97+$G97&gt;=PrSettings!$M$8),(ABS(BZ97-$F97)+ABS(CA97-$G97)&lt;=1)*1,""))),"")</f>
        <v/>
      </c>
      <c r="CG97" s="349" t="str">
        <f t="shared" si="1441"/>
        <v/>
      </c>
      <c r="CI97" s="238" t="str">
        <f t="shared" si="1512"/>
        <v/>
      </c>
      <c r="CJ97" s="239" t="str">
        <f t="shared" si="1513"/>
        <v/>
      </c>
      <c r="CK97" s="240" t="str">
        <f t="shared" si="1514"/>
        <v/>
      </c>
      <c r="CL97" s="239" t="str">
        <f t="shared" si="1515"/>
        <v/>
      </c>
      <c r="CM97" s="275"/>
      <c r="CN97" s="275"/>
      <c r="CO97" s="360">
        <f>COUNTIF(CI$107:CI$114,CK110)+COUNTIF(CK$107:CK$114,CK110)</f>
        <v>0</v>
      </c>
      <c r="CP97" s="240" t="str">
        <f t="shared" si="1442"/>
        <v/>
      </c>
      <c r="CQ97" s="240" t="str">
        <f>IF((CP97&lt;&gt;""),IF(OR($F97&lt;&gt;$G97,PrSettings!$M$4="●"),(($F97-$G97)=(CM97-CN97))*1,0),"")</f>
        <v/>
      </c>
      <c r="CR97" s="240" t="str">
        <f t="shared" si="1516"/>
        <v/>
      </c>
      <c r="CS97" s="240" t="str">
        <f>IF(CP97&lt;&gt;"",IF(ABS($F97-$G97)&gt;=PrSettings!$M$7,(ABS($F97-$G97-CM97+CN97)&lt;=1)*1,IF(AND(CP97,$F97=$G97,$F97&gt;=PrSettings!$M$6),(ABS(CM97-$F97)&lt;=1)*1,IF(AND(CP97,$F97+$G97&gt;=PrSettings!$M$8),(ABS(CM97-$F97)+ABS(CN97-$G97)&lt;=1)*1,""))),"")</f>
        <v/>
      </c>
      <c r="CT97" s="349" t="str">
        <f t="shared" si="1443"/>
        <v/>
      </c>
      <c r="CV97" s="238" t="str">
        <f t="shared" si="1517"/>
        <v/>
      </c>
      <c r="CW97" s="239" t="str">
        <f t="shared" si="1518"/>
        <v/>
      </c>
      <c r="CX97" s="240" t="str">
        <f t="shared" si="1519"/>
        <v/>
      </c>
      <c r="CY97" s="239" t="str">
        <f t="shared" si="1520"/>
        <v/>
      </c>
      <c r="CZ97" s="275"/>
      <c r="DA97" s="275"/>
      <c r="DB97" s="360">
        <f>COUNTIF(CV$107:CV$114,CX110)+COUNTIF(CX$107:CX$114,CX110)</f>
        <v>0</v>
      </c>
      <c r="DC97" s="240" t="str">
        <f t="shared" si="1444"/>
        <v/>
      </c>
      <c r="DD97" s="240" t="str">
        <f>IF((DC97&lt;&gt;""),IF(OR($F97&lt;&gt;$G97,PrSettings!$M$4="●"),(($F97-$G97)=(CZ97-DA97))*1,0),"")</f>
        <v/>
      </c>
      <c r="DE97" s="240" t="str">
        <f t="shared" si="1521"/>
        <v/>
      </c>
      <c r="DF97" s="240" t="str">
        <f>IF(DC97&lt;&gt;"",IF(ABS($F97-$G97)&gt;=PrSettings!$M$7,(ABS($F97-$G97-CZ97+DA97)&lt;=1)*1,IF(AND(DC97,$F97=$G97,$F97&gt;=PrSettings!$M$6),(ABS(CZ97-$F97)&lt;=1)*1,IF(AND(DC97,$F97+$G97&gt;=PrSettings!$M$8),(ABS(CZ97-$F97)+ABS(DA97-$G97)&lt;=1)*1,""))),"")</f>
        <v/>
      </c>
      <c r="DG97" s="349" t="str">
        <f t="shared" si="1445"/>
        <v/>
      </c>
      <c r="DI97" s="238" t="str">
        <f t="shared" si="1522"/>
        <v/>
      </c>
      <c r="DJ97" s="239" t="str">
        <f t="shared" si="1523"/>
        <v/>
      </c>
      <c r="DK97" s="240" t="str">
        <f t="shared" si="1524"/>
        <v/>
      </c>
      <c r="DL97" s="239" t="str">
        <f t="shared" si="1525"/>
        <v/>
      </c>
      <c r="DM97" s="275"/>
      <c r="DN97" s="275"/>
      <c r="DO97" s="360">
        <f>COUNTIF(DI$107:DI$114,DK110)+COUNTIF(DK$107:DK$114,DK110)</f>
        <v>0</v>
      </c>
      <c r="DP97" s="240" t="str">
        <f t="shared" si="1446"/>
        <v/>
      </c>
      <c r="DQ97" s="240" t="str">
        <f>IF((DP97&lt;&gt;""),IF(OR($F97&lt;&gt;$G97,PrSettings!$M$4="●"),(($F97-$G97)=(DM97-DN97))*1,0),"")</f>
        <v/>
      </c>
      <c r="DR97" s="240" t="str">
        <f t="shared" si="1526"/>
        <v/>
      </c>
      <c r="DS97" s="240" t="str">
        <f>IF(DP97&lt;&gt;"",IF(ABS($F97-$G97)&gt;=PrSettings!$M$7,(ABS($F97-$G97-DM97+DN97)&lt;=1)*1,IF(AND(DP97,$F97=$G97,$F97&gt;=PrSettings!$M$6),(ABS(DM97-$F97)&lt;=1)*1,IF(AND(DP97,$F97+$G97&gt;=PrSettings!$M$8),(ABS(DM97-$F97)+ABS(DN97-$G97)&lt;=1)*1,""))),"")</f>
        <v/>
      </c>
      <c r="DT97" s="349" t="str">
        <f t="shared" si="1447"/>
        <v/>
      </c>
      <c r="DV97" s="238" t="str">
        <f t="shared" si="1527"/>
        <v/>
      </c>
      <c r="DW97" s="239" t="str">
        <f t="shared" si="1528"/>
        <v/>
      </c>
      <c r="DX97" s="240" t="str">
        <f t="shared" si="1529"/>
        <v/>
      </c>
      <c r="DY97" s="239" t="str">
        <f t="shared" si="1530"/>
        <v/>
      </c>
      <c r="DZ97" s="275"/>
      <c r="EA97" s="275"/>
      <c r="EB97" s="360">
        <f>COUNTIF(DV$107:DV$114,DX110)+COUNTIF(DX$107:DX$114,DX110)</f>
        <v>0</v>
      </c>
      <c r="EC97" s="240" t="str">
        <f t="shared" si="1448"/>
        <v/>
      </c>
      <c r="ED97" s="240" t="str">
        <f>IF((EC97&lt;&gt;""),IF(OR($F97&lt;&gt;$G97,PrSettings!$M$4="●"),(($F97-$G97)=(DZ97-EA97))*1,0),"")</f>
        <v/>
      </c>
      <c r="EE97" s="240" t="str">
        <f t="shared" si="1531"/>
        <v/>
      </c>
      <c r="EF97" s="240" t="str">
        <f>IF(EC97&lt;&gt;"",IF(ABS($F97-$G97)&gt;=PrSettings!$M$7,(ABS($F97-$G97-DZ97+EA97)&lt;=1)*1,IF(AND(EC97,$F97=$G97,$F97&gt;=PrSettings!$M$6),(ABS(DZ97-$F97)&lt;=1)*1,IF(AND(EC97,$F97+$G97&gt;=PrSettings!$M$8),(ABS(DZ97-$F97)+ABS(EA97-$G97)&lt;=1)*1,""))),"")</f>
        <v/>
      </c>
      <c r="EG97" s="349" t="str">
        <f t="shared" si="1449"/>
        <v/>
      </c>
      <c r="EI97" s="238" t="str">
        <f t="shared" si="1532"/>
        <v/>
      </c>
      <c r="EJ97" s="239" t="str">
        <f t="shared" si="1533"/>
        <v/>
      </c>
      <c r="EK97" s="240" t="str">
        <f t="shared" si="1534"/>
        <v/>
      </c>
      <c r="EL97" s="239" t="str">
        <f t="shared" si="1535"/>
        <v/>
      </c>
      <c r="EM97" s="275"/>
      <c r="EN97" s="275"/>
      <c r="EO97" s="360">
        <f>COUNTIF(EI$107:EI$114,EK110)+COUNTIF(EK$107:EK$114,EK110)</f>
        <v>0</v>
      </c>
      <c r="EP97" s="240" t="str">
        <f t="shared" si="1450"/>
        <v/>
      </c>
      <c r="EQ97" s="240" t="str">
        <f>IF((EP97&lt;&gt;""),IF(OR($F97&lt;&gt;$G97,PrSettings!$M$4="●"),(($F97-$G97)=(EM97-EN97))*1,0),"")</f>
        <v/>
      </c>
      <c r="ER97" s="240" t="str">
        <f t="shared" si="1536"/>
        <v/>
      </c>
      <c r="ES97" s="240" t="str">
        <f>IF(EP97&lt;&gt;"",IF(ABS($F97-$G97)&gt;=PrSettings!$M$7,(ABS($F97-$G97-EM97+EN97)&lt;=1)*1,IF(AND(EP97,$F97=$G97,$F97&gt;=PrSettings!$M$6),(ABS(EM97-$F97)&lt;=1)*1,IF(AND(EP97,$F97+$G97&gt;=PrSettings!$M$8),(ABS(EM97-$F97)+ABS(EN97-$G97)&lt;=1)*1,""))),"")</f>
        <v/>
      </c>
      <c r="ET97" s="349" t="str">
        <f t="shared" si="1451"/>
        <v/>
      </c>
      <c r="EV97" s="238" t="str">
        <f t="shared" si="1537"/>
        <v/>
      </c>
      <c r="EW97" s="239" t="str">
        <f t="shared" si="1538"/>
        <v/>
      </c>
      <c r="EX97" s="240" t="str">
        <f t="shared" si="1539"/>
        <v/>
      </c>
      <c r="EY97" s="239" t="str">
        <f t="shared" si="1540"/>
        <v/>
      </c>
      <c r="EZ97" s="275"/>
      <c r="FA97" s="275"/>
      <c r="FB97" s="360">
        <f>COUNTIF(EV$107:EV$114,EX110)+COUNTIF(EX$107:EX$114,EX110)</f>
        <v>0</v>
      </c>
      <c r="FC97" s="240" t="str">
        <f t="shared" si="1452"/>
        <v/>
      </c>
      <c r="FD97" s="240" t="str">
        <f>IF((FC97&lt;&gt;""),IF(OR($F97&lt;&gt;$G97,PrSettings!$M$4="●"),(($F97-$G97)=(EZ97-FA97))*1,0),"")</f>
        <v/>
      </c>
      <c r="FE97" s="240" t="str">
        <f t="shared" si="1541"/>
        <v/>
      </c>
      <c r="FF97" s="240" t="str">
        <f>IF(FC97&lt;&gt;"",IF(ABS($F97-$G97)&gt;=PrSettings!$M$7,(ABS($F97-$G97-EZ97+FA97)&lt;=1)*1,IF(AND(FC97,$F97=$G97,$F97&gt;=PrSettings!$M$6),(ABS(EZ97-$F97)&lt;=1)*1,IF(AND(FC97,$F97+$G97&gt;=PrSettings!$M$8),(ABS(EZ97-$F97)+ABS(FA97-$G97)&lt;=1)*1,""))),"")</f>
        <v/>
      </c>
      <c r="FG97" s="349" t="str">
        <f t="shared" si="1453"/>
        <v/>
      </c>
      <c r="FI97" s="238" t="str">
        <f t="shared" si="1542"/>
        <v/>
      </c>
      <c r="FJ97" s="239" t="str">
        <f t="shared" si="1543"/>
        <v/>
      </c>
      <c r="FK97" s="240" t="str">
        <f t="shared" si="1544"/>
        <v/>
      </c>
      <c r="FL97" s="239" t="str">
        <f t="shared" si="1545"/>
        <v/>
      </c>
      <c r="FM97" s="275"/>
      <c r="FN97" s="275"/>
      <c r="FO97" s="360">
        <f>COUNTIF(FI$107:FI$114,FK110)+COUNTIF(FK$107:FK$114,FK110)</f>
        <v>0</v>
      </c>
      <c r="FP97" s="240" t="str">
        <f t="shared" si="1454"/>
        <v/>
      </c>
      <c r="FQ97" s="240" t="str">
        <f>IF((FP97&lt;&gt;""),IF(OR($F97&lt;&gt;$G97,PrSettings!$M$4="●"),(($F97-$G97)=(FM97-FN97))*1,0),"")</f>
        <v/>
      </c>
      <c r="FR97" s="240" t="str">
        <f t="shared" si="1546"/>
        <v/>
      </c>
      <c r="FS97" s="240" t="str">
        <f>IF(FP97&lt;&gt;"",IF(ABS($F97-$G97)&gt;=PrSettings!$M$7,(ABS($F97-$G97-FM97+FN97)&lt;=1)*1,IF(AND(FP97,$F97=$G97,$F97&gt;=PrSettings!$M$6),(ABS(FM97-$F97)&lt;=1)*1,IF(AND(FP97,$F97+$G97&gt;=PrSettings!$M$8),(ABS(FM97-$F97)+ABS(FN97-$G97)&lt;=1)*1,""))),"")</f>
        <v/>
      </c>
      <c r="FT97" s="349" t="str">
        <f t="shared" si="1455"/>
        <v/>
      </c>
      <c r="FV97" s="238" t="str">
        <f t="shared" si="1547"/>
        <v/>
      </c>
      <c r="FW97" s="239" t="str">
        <f t="shared" si="1548"/>
        <v/>
      </c>
      <c r="FX97" s="240" t="str">
        <f t="shared" si="1549"/>
        <v/>
      </c>
      <c r="FY97" s="239" t="str">
        <f t="shared" si="1550"/>
        <v/>
      </c>
      <c r="FZ97" s="275"/>
      <c r="GA97" s="275"/>
      <c r="GB97" s="360">
        <f>COUNTIF(FV$107:FV$114,FX110)+COUNTIF(FX$107:FX$114,FX110)</f>
        <v>0</v>
      </c>
      <c r="GC97" s="240" t="str">
        <f t="shared" si="1456"/>
        <v/>
      </c>
      <c r="GD97" s="240" t="str">
        <f>IF((GC97&lt;&gt;""),IF(OR($F97&lt;&gt;$G97,PrSettings!$M$4="●"),(($F97-$G97)=(FZ97-GA97))*1,0),"")</f>
        <v/>
      </c>
      <c r="GE97" s="240" t="str">
        <f t="shared" si="1551"/>
        <v/>
      </c>
      <c r="GF97" s="240" t="str">
        <f>IF(GC97&lt;&gt;"",IF(ABS($F97-$G97)&gt;=PrSettings!$M$7,(ABS($F97-$G97-FZ97+GA97)&lt;=1)*1,IF(AND(GC97,$F97=$G97,$F97&gt;=PrSettings!$M$6),(ABS(FZ97-$F97)&lt;=1)*1,IF(AND(GC97,$F97+$G97&gt;=PrSettings!$M$8),(ABS(FZ97-$F97)+ABS(GA97-$G97)&lt;=1)*1,""))),"")</f>
        <v/>
      </c>
      <c r="GG97" s="349" t="str">
        <f t="shared" si="1457"/>
        <v/>
      </c>
      <c r="GI97" s="238" t="str">
        <f t="shared" si="1552"/>
        <v/>
      </c>
      <c r="GJ97" s="239" t="str">
        <f t="shared" si="1553"/>
        <v/>
      </c>
      <c r="GK97" s="240" t="str">
        <f t="shared" si="1554"/>
        <v/>
      </c>
      <c r="GL97" s="239" t="str">
        <f t="shared" si="1555"/>
        <v/>
      </c>
      <c r="GM97" s="275"/>
      <c r="GN97" s="275"/>
      <c r="GO97" s="360">
        <f>COUNTIF(GI$107:GI$114,GK110)+COUNTIF(GK$107:GK$114,GK110)</f>
        <v>0</v>
      </c>
      <c r="GP97" s="240" t="str">
        <f t="shared" si="1458"/>
        <v/>
      </c>
      <c r="GQ97" s="240" t="str">
        <f>IF((GP97&lt;&gt;""),IF(OR($F97&lt;&gt;$G97,PrSettings!$M$4="●"),(($F97-$G97)=(GM97-GN97))*1,0),"")</f>
        <v/>
      </c>
      <c r="GR97" s="240" t="str">
        <f t="shared" si="1556"/>
        <v/>
      </c>
      <c r="GS97" s="240" t="str">
        <f>IF(GP97&lt;&gt;"",IF(ABS($F97-$G97)&gt;=PrSettings!$M$7,(ABS($F97-$G97-GM97+GN97)&lt;=1)*1,IF(AND(GP97,$F97=$G97,$F97&gt;=PrSettings!$M$6),(ABS(GM97-$F97)&lt;=1)*1,IF(AND(GP97,$F97+$G97&gt;=PrSettings!$M$8),(ABS(GM97-$F97)+ABS(GN97-$G97)&lt;=1)*1,""))),"")</f>
        <v/>
      </c>
      <c r="GT97" s="349" t="str">
        <f t="shared" si="1459"/>
        <v/>
      </c>
      <c r="GV97" s="238" t="str">
        <f t="shared" si="1557"/>
        <v/>
      </c>
      <c r="GW97" s="239" t="str">
        <f t="shared" si="1558"/>
        <v/>
      </c>
      <c r="GX97" s="240" t="str">
        <f t="shared" si="1559"/>
        <v/>
      </c>
      <c r="GY97" s="239" t="str">
        <f t="shared" si="1560"/>
        <v/>
      </c>
      <c r="GZ97" s="275"/>
      <c r="HA97" s="275"/>
      <c r="HB97" s="360">
        <f>COUNTIF(GV$107:GV$114,GX110)+COUNTIF(GX$107:GX$114,GX110)</f>
        <v>0</v>
      </c>
      <c r="HC97" s="240" t="str">
        <f t="shared" si="1460"/>
        <v/>
      </c>
      <c r="HD97" s="240" t="str">
        <f>IF((HC97&lt;&gt;""),IF(OR($F97&lt;&gt;$G97,PrSettings!$M$4="●"),(($F97-$G97)=(GZ97-HA97))*1,0),"")</f>
        <v/>
      </c>
      <c r="HE97" s="240" t="str">
        <f t="shared" si="1561"/>
        <v/>
      </c>
      <c r="HF97" s="240" t="str">
        <f>IF(HC97&lt;&gt;"",IF(ABS($F97-$G97)&gt;=PrSettings!$M$7,(ABS($F97-$G97-GZ97+HA97)&lt;=1)*1,IF(AND(HC97,$F97=$G97,$F97&gt;=PrSettings!$M$6),(ABS(GZ97-$F97)&lt;=1)*1,IF(AND(HC97,$F97+$G97&gt;=PrSettings!$M$8),(ABS(GZ97-$F97)+ABS(HA97-$G97)&lt;=1)*1,""))),"")</f>
        <v/>
      </c>
      <c r="HG97" s="349" t="str">
        <f t="shared" si="1461"/>
        <v/>
      </c>
      <c r="HI97" s="238" t="str">
        <f t="shared" si="1562"/>
        <v/>
      </c>
      <c r="HJ97" s="239" t="str">
        <f t="shared" si="1563"/>
        <v/>
      </c>
      <c r="HK97" s="240" t="str">
        <f t="shared" si="1564"/>
        <v/>
      </c>
      <c r="HL97" s="239" t="str">
        <f t="shared" si="1565"/>
        <v/>
      </c>
      <c r="HM97" s="275"/>
      <c r="HN97" s="275"/>
      <c r="HO97" s="360">
        <f>COUNTIF(HI$107:HI$114,HK110)+COUNTIF(HK$107:HK$114,HK110)</f>
        <v>0</v>
      </c>
      <c r="HP97" s="240" t="str">
        <f t="shared" si="1462"/>
        <v/>
      </c>
      <c r="HQ97" s="240" t="str">
        <f>IF((HP97&lt;&gt;""),IF(OR($F97&lt;&gt;$G97,PrSettings!$M$4="●"),(($F97-$G97)=(HM97-HN97))*1,0),"")</f>
        <v/>
      </c>
      <c r="HR97" s="240" t="str">
        <f t="shared" si="1566"/>
        <v/>
      </c>
      <c r="HS97" s="240" t="str">
        <f>IF(HP97&lt;&gt;"",IF(ABS($F97-$G97)&gt;=PrSettings!$M$7,(ABS($F97-$G97-HM97+HN97)&lt;=1)*1,IF(AND(HP97,$F97=$G97,$F97&gt;=PrSettings!$M$6),(ABS(HM97-$F97)&lt;=1)*1,IF(AND(HP97,$F97+$G97&gt;=PrSettings!$M$8),(ABS(HM97-$F97)+ABS(HN97-$G97)&lt;=1)*1,""))),"")</f>
        <v/>
      </c>
      <c r="HT97" s="349" t="str">
        <f t="shared" si="1463"/>
        <v/>
      </c>
      <c r="HV97" s="238" t="str">
        <f t="shared" si="1567"/>
        <v/>
      </c>
      <c r="HW97" s="239" t="str">
        <f t="shared" si="1568"/>
        <v/>
      </c>
      <c r="HX97" s="240" t="str">
        <f t="shared" si="1569"/>
        <v/>
      </c>
      <c r="HY97" s="239" t="str">
        <f t="shared" si="1570"/>
        <v/>
      </c>
      <c r="HZ97" s="275"/>
      <c r="IA97" s="275"/>
      <c r="IB97" s="360">
        <f>COUNTIF(HV$107:HV$114,HX110)+COUNTIF(HX$107:HX$114,HX110)</f>
        <v>0</v>
      </c>
      <c r="IC97" s="240" t="str">
        <f t="shared" si="1464"/>
        <v/>
      </c>
      <c r="ID97" s="240" t="str">
        <f>IF((IC97&lt;&gt;""),IF(OR($F97&lt;&gt;$G97,PrSettings!$M$4="●"),(($F97-$G97)=(HZ97-IA97))*1,0),"")</f>
        <v/>
      </c>
      <c r="IE97" s="240" t="str">
        <f t="shared" si="1571"/>
        <v/>
      </c>
      <c r="IF97" s="240" t="str">
        <f>IF(IC97&lt;&gt;"",IF(ABS($F97-$G97)&gt;=PrSettings!$M$7,(ABS($F97-$G97-HZ97+IA97)&lt;=1)*1,IF(AND(IC97,$F97=$G97,$F97&gt;=PrSettings!$M$6),(ABS(HZ97-$F97)&lt;=1)*1,IF(AND(IC97,$F97+$G97&gt;=PrSettings!$M$8),(ABS(HZ97-$F97)+ABS(IA97-$G97)&lt;=1)*1,""))),"")</f>
        <v/>
      </c>
      <c r="IG97" s="349" t="str">
        <f t="shared" si="1465"/>
        <v/>
      </c>
      <c r="II97" s="238" t="str">
        <f t="shared" si="1572"/>
        <v/>
      </c>
      <c r="IJ97" s="239" t="str">
        <f t="shared" si="1573"/>
        <v/>
      </c>
      <c r="IK97" s="240" t="str">
        <f t="shared" si="1574"/>
        <v/>
      </c>
      <c r="IL97" s="239" t="str">
        <f t="shared" si="1575"/>
        <v/>
      </c>
      <c r="IM97" s="275"/>
      <c r="IN97" s="275"/>
      <c r="IO97" s="360">
        <f>COUNTIF(II$107:II$114,IK110)+COUNTIF(IK$107:IK$114,IK110)</f>
        <v>0</v>
      </c>
      <c r="IP97" s="240" t="str">
        <f t="shared" si="1466"/>
        <v/>
      </c>
      <c r="IQ97" s="240" t="str">
        <f>IF((IP97&lt;&gt;""),IF(OR($F97&lt;&gt;$G97,PrSettings!$M$4="●"),(($F97-$G97)=(IM97-IN97))*1,0),"")</f>
        <v/>
      </c>
      <c r="IR97" s="240" t="str">
        <f t="shared" si="1576"/>
        <v/>
      </c>
      <c r="IS97" s="240" t="str">
        <f>IF(IP97&lt;&gt;"",IF(ABS($F97-$G97)&gt;=PrSettings!$M$7,(ABS($F97-$G97-IM97+IN97)&lt;=1)*1,IF(AND(IP97,$F97=$G97,$F97&gt;=PrSettings!$M$6),(ABS(IM97-$F97)&lt;=1)*1,IF(AND(IP97,$F97+$G97&gt;=PrSettings!$M$8),(ABS(IM97-$F97)+ABS(IN97-$G97)&lt;=1)*1,""))),"")</f>
        <v/>
      </c>
      <c r="IT97" s="349" t="str">
        <f t="shared" si="1467"/>
        <v/>
      </c>
      <c r="IV97" s="238" t="str">
        <f t="shared" si="1577"/>
        <v/>
      </c>
      <c r="IW97" s="239" t="str">
        <f t="shared" si="1578"/>
        <v/>
      </c>
      <c r="IX97" s="240" t="str">
        <f t="shared" si="1579"/>
        <v/>
      </c>
      <c r="IY97" s="239" t="str">
        <f t="shared" si="1580"/>
        <v/>
      </c>
      <c r="IZ97" s="275"/>
      <c r="JA97" s="275"/>
      <c r="JB97" s="360">
        <f>COUNTIF(IV$107:IV$114,IX110)+COUNTIF(IX$107:IX$114,IX110)</f>
        <v>0</v>
      </c>
      <c r="JC97" s="240" t="str">
        <f t="shared" si="1468"/>
        <v/>
      </c>
      <c r="JD97" s="240" t="str">
        <f>IF((JC97&lt;&gt;""),IF(OR($F97&lt;&gt;$G97,PrSettings!$M$4="●"),(($F97-$G97)=(IZ97-JA97))*1,0),"")</f>
        <v/>
      </c>
      <c r="JE97" s="240" t="str">
        <f t="shared" si="1581"/>
        <v/>
      </c>
      <c r="JF97" s="240" t="str">
        <f>IF(JC97&lt;&gt;"",IF(ABS($F97-$G97)&gt;=PrSettings!$M$7,(ABS($F97-$G97-IZ97+JA97)&lt;=1)*1,IF(AND(JC97,$F97=$G97,$F97&gt;=PrSettings!$M$6),(ABS(IZ97-$F97)&lt;=1)*1,IF(AND(JC97,$F97+$G97&gt;=PrSettings!$M$8),(ABS(IZ97-$F97)+ABS(JA97-$G97)&lt;=1)*1,""))),"")</f>
        <v/>
      </c>
      <c r="JG97" s="349" t="str">
        <f t="shared" si="1469"/>
        <v/>
      </c>
      <c r="JI97" s="238" t="str">
        <f t="shared" si="1582"/>
        <v/>
      </c>
      <c r="JJ97" s="239" t="str">
        <f t="shared" si="1583"/>
        <v/>
      </c>
      <c r="JK97" s="240" t="str">
        <f t="shared" si="1584"/>
        <v/>
      </c>
      <c r="JL97" s="239" t="str">
        <f t="shared" si="1585"/>
        <v/>
      </c>
      <c r="JM97" s="275"/>
      <c r="JN97" s="275"/>
      <c r="JO97" s="360">
        <f>COUNTIF(JI$107:JI$114,JK110)+COUNTIF(JK$107:JK$114,JK110)</f>
        <v>0</v>
      </c>
      <c r="JP97" s="240" t="str">
        <f t="shared" si="1470"/>
        <v/>
      </c>
      <c r="JQ97" s="240" t="str">
        <f>IF((JP97&lt;&gt;""),IF(OR($F97&lt;&gt;$G97,PrSettings!$M$4="●"),(($F97-$G97)=(JM97-JN97))*1,0),"")</f>
        <v/>
      </c>
      <c r="JR97" s="240" t="str">
        <f t="shared" si="1586"/>
        <v/>
      </c>
      <c r="JS97" s="240" t="str">
        <f>IF(JP97&lt;&gt;"",IF(ABS($F97-$G97)&gt;=PrSettings!$M$7,(ABS($F97-$G97-JM97+JN97)&lt;=1)*1,IF(AND(JP97,$F97=$G97,$F97&gt;=PrSettings!$M$6),(ABS(JM97-$F97)&lt;=1)*1,IF(AND(JP97,$F97+$G97&gt;=PrSettings!$M$8),(ABS(JM97-$F97)+ABS(JN97-$G97)&lt;=1)*1,""))),"")</f>
        <v/>
      </c>
      <c r="JT97" s="349" t="str">
        <f t="shared" si="1471"/>
        <v/>
      </c>
      <c r="JV97" s="238" t="str">
        <f t="shared" si="1587"/>
        <v/>
      </c>
      <c r="JW97" s="239" t="str">
        <f t="shared" si="1588"/>
        <v/>
      </c>
      <c r="JX97" s="240" t="str">
        <f t="shared" si="1589"/>
        <v/>
      </c>
      <c r="JY97" s="239" t="str">
        <f t="shared" si="1590"/>
        <v/>
      </c>
      <c r="JZ97" s="275"/>
      <c r="KA97" s="275"/>
      <c r="KB97" s="360">
        <f>COUNTIF(JV$107:JV$114,JX110)+COUNTIF(JX$107:JX$114,JX110)</f>
        <v>0</v>
      </c>
      <c r="KC97" s="240" t="str">
        <f t="shared" si="1472"/>
        <v/>
      </c>
      <c r="KD97" s="240" t="str">
        <f>IF((KC97&lt;&gt;""),IF(OR($F97&lt;&gt;$G97,PrSettings!$M$4="●"),(($F97-$G97)=(JZ97-KA97))*1,0),"")</f>
        <v/>
      </c>
      <c r="KE97" s="240" t="str">
        <f t="shared" si="1591"/>
        <v/>
      </c>
      <c r="KF97" s="240" t="str">
        <f>IF(KC97&lt;&gt;"",IF(ABS($F97-$G97)&gt;=PrSettings!$M$7,(ABS($F97-$G97-JZ97+KA97)&lt;=1)*1,IF(AND(KC97,$F97=$G97,$F97&gt;=PrSettings!$M$6),(ABS(JZ97-$F97)&lt;=1)*1,IF(AND(KC97,$F97+$G97&gt;=PrSettings!$M$8),(ABS(JZ97-$F97)+ABS(KA97-$G97)&lt;=1)*1,""))),"")</f>
        <v/>
      </c>
      <c r="KG97" s="349" t="str">
        <f t="shared" si="1473"/>
        <v/>
      </c>
      <c r="KI97" s="238" t="str">
        <f t="shared" si="1592"/>
        <v/>
      </c>
      <c r="KJ97" s="239" t="str">
        <f t="shared" si="1593"/>
        <v/>
      </c>
      <c r="KK97" s="240" t="str">
        <f t="shared" si="1594"/>
        <v/>
      </c>
      <c r="KL97" s="239" t="str">
        <f t="shared" si="1595"/>
        <v/>
      </c>
      <c r="KM97" s="275"/>
      <c r="KN97" s="275"/>
      <c r="KO97" s="360">
        <f>COUNTIF(KI$107:KI$114,KK110)+COUNTIF(KK$107:KK$114,KK110)</f>
        <v>0</v>
      </c>
      <c r="KP97" s="240" t="str">
        <f t="shared" si="1474"/>
        <v/>
      </c>
      <c r="KQ97" s="240" t="str">
        <f>IF((KP97&lt;&gt;""),IF(OR($F97&lt;&gt;$G97,PrSettings!$M$4="●"),(($F97-$G97)=(KM97-KN97))*1,0),"")</f>
        <v/>
      </c>
      <c r="KR97" s="240" t="str">
        <f t="shared" si="1596"/>
        <v/>
      </c>
      <c r="KS97" s="240" t="str">
        <f>IF(KP97&lt;&gt;"",IF(ABS($F97-$G97)&gt;=PrSettings!$M$7,(ABS($F97-$G97-KM97+KN97)&lt;=1)*1,IF(AND(KP97,$F97=$G97,$F97&gt;=PrSettings!$M$6),(ABS(KM97-$F97)&lt;=1)*1,IF(AND(KP97,$F97+$G97&gt;=PrSettings!$M$8),(ABS(KM97-$F97)+ABS(KN97-$G97)&lt;=1)*1,""))),"")</f>
        <v/>
      </c>
      <c r="KT97" s="349" t="str">
        <f t="shared" si="1475"/>
        <v/>
      </c>
      <c r="KV97" s="238" t="str">
        <f t="shared" si="1597"/>
        <v/>
      </c>
      <c r="KW97" s="239" t="str">
        <f t="shared" si="1598"/>
        <v/>
      </c>
      <c r="KX97" s="240" t="str">
        <f t="shared" si="1599"/>
        <v/>
      </c>
      <c r="KY97" s="239" t="str">
        <f t="shared" si="1600"/>
        <v/>
      </c>
      <c r="KZ97" s="275"/>
      <c r="LA97" s="275"/>
      <c r="LB97" s="360">
        <f>COUNTIF(KV$107:KV$114,KX110)+COUNTIF(KX$107:KX$114,KX110)</f>
        <v>0</v>
      </c>
      <c r="LC97" s="240" t="str">
        <f t="shared" si="1476"/>
        <v/>
      </c>
      <c r="LD97" s="240" t="str">
        <f>IF((LC97&lt;&gt;""),IF(OR($F97&lt;&gt;$G97,PrSettings!$M$4="●"),(($F97-$G97)=(KZ97-LA97))*1,0),"")</f>
        <v/>
      </c>
      <c r="LE97" s="240" t="str">
        <f t="shared" si="1601"/>
        <v/>
      </c>
      <c r="LF97" s="240" t="str">
        <f>IF(LC97&lt;&gt;"",IF(ABS($F97-$G97)&gt;=PrSettings!$M$7,(ABS($F97-$G97-KZ97+LA97)&lt;=1)*1,IF(AND(LC97,$F97=$G97,$F97&gt;=PrSettings!$M$6),(ABS(KZ97-$F97)&lt;=1)*1,IF(AND(LC97,$F97+$G97&gt;=PrSettings!$M$8),(ABS(KZ97-$F97)+ABS(LA97-$G97)&lt;=1)*1,""))),"")</f>
        <v/>
      </c>
      <c r="LG97" s="349" t="str">
        <f t="shared" si="1477"/>
        <v/>
      </c>
      <c r="LI97" s="238" t="str">
        <f t="shared" si="1602"/>
        <v/>
      </c>
      <c r="LJ97" s="239" t="str">
        <f t="shared" si="1603"/>
        <v/>
      </c>
      <c r="LK97" s="240" t="str">
        <f t="shared" si="1604"/>
        <v/>
      </c>
      <c r="LL97" s="239" t="str">
        <f t="shared" si="1605"/>
        <v/>
      </c>
      <c r="LM97" s="275"/>
      <c r="LN97" s="275"/>
      <c r="LO97" s="360">
        <f>COUNTIF(LI$107:LI$114,LK110)+COUNTIF(LK$107:LK$114,LK110)</f>
        <v>0</v>
      </c>
      <c r="LP97" s="240" t="str">
        <f t="shared" si="1478"/>
        <v/>
      </c>
      <c r="LQ97" s="240" t="str">
        <f>IF((LP97&lt;&gt;""),IF(OR($F97&lt;&gt;$G97,PrSettings!$M$4="●"),(($F97-$G97)=(LM97-LN97))*1,0),"")</f>
        <v/>
      </c>
      <c r="LR97" s="240" t="str">
        <f t="shared" si="1606"/>
        <v/>
      </c>
      <c r="LS97" s="240" t="str">
        <f>IF(LP97&lt;&gt;"",IF(ABS($F97-$G97)&gt;=PrSettings!$M$7,(ABS($F97-$G97-LM97+LN97)&lt;=1)*1,IF(AND(LP97,$F97=$G97,$F97&gt;=PrSettings!$M$6),(ABS(LM97-$F97)&lt;=1)*1,IF(AND(LP97,$F97+$G97&gt;=PrSettings!$M$8),(ABS(LM97-$F97)+ABS(LN97-$G97)&lt;=1)*1,""))),"")</f>
        <v/>
      </c>
      <c r="LT97" s="349" t="str">
        <f t="shared" si="1479"/>
        <v/>
      </c>
      <c r="LV97" s="238" t="str">
        <f t="shared" si="1607"/>
        <v/>
      </c>
      <c r="LW97" s="239" t="str">
        <f t="shared" si="1608"/>
        <v/>
      </c>
      <c r="LX97" s="240" t="str">
        <f t="shared" si="1609"/>
        <v/>
      </c>
      <c r="LY97" s="239" t="str">
        <f t="shared" si="1610"/>
        <v/>
      </c>
      <c r="LZ97" s="275"/>
      <c r="MA97" s="275"/>
      <c r="MB97" s="360">
        <f>COUNTIF(LV$107:LV$114,LX110)+COUNTIF(LX$107:LX$114,LX110)</f>
        <v>0</v>
      </c>
      <c r="MC97" s="240" t="str">
        <f t="shared" si="1480"/>
        <v/>
      </c>
      <c r="MD97" s="240" t="str">
        <f>IF((MC97&lt;&gt;""),IF(OR($F97&lt;&gt;$G97,PrSettings!$M$4="●"),(($F97-$G97)=(LZ97-MA97))*1,0),"")</f>
        <v/>
      </c>
      <c r="ME97" s="240" t="str">
        <f t="shared" si="1611"/>
        <v/>
      </c>
      <c r="MF97" s="240" t="str">
        <f>IF(MC97&lt;&gt;"",IF(ABS($F97-$G97)&gt;=PrSettings!$M$7,(ABS($F97-$G97-LZ97+MA97)&lt;=1)*1,IF(AND(MC97,$F97=$G97,$F97&gt;=PrSettings!$M$6),(ABS(LZ97-$F97)&lt;=1)*1,IF(AND(MC97,$F97+$G97&gt;=PrSettings!$M$8),(ABS(LZ97-$F97)+ABS(MA97-$G97)&lt;=1)*1,""))),"")</f>
        <v/>
      </c>
      <c r="MG97" s="349" t="str">
        <f t="shared" si="1481"/>
        <v/>
      </c>
    </row>
    <row r="98" spans="1:345" x14ac:dyDescent="0.25">
      <c r="B98" s="238" t="str">
        <f>IF(C98="","",INDEX(Groups!$C$7:$C$65,MATCH(C98,Groups!$D$7:$D$65,0)))</f>
        <v/>
      </c>
      <c r="C98" s="239" t="str">
        <f>'World Cup'!$Z$50</f>
        <v/>
      </c>
      <c r="D98" s="240" t="str">
        <f>IF(E98="","",INDEX(Groups!$C$7:$C$65,MATCH(E98,Groups!$D$7:$D$65,0)))</f>
        <v/>
      </c>
      <c r="E98" s="239" t="str">
        <f>'World Cup'!$AA$50</f>
        <v/>
      </c>
      <c r="F98" s="241" t="str">
        <f>IF(AND('World Cup'!$Z$51&lt;&gt;"",'World Cup'!$AA$51&lt;&gt;""),'World Cup'!$Z$51,"")</f>
        <v/>
      </c>
      <c r="G98" s="242" t="str">
        <f>IF(AND('World Cup'!$Z$51&lt;&gt;"",'World Cup'!$AA$51&lt;&gt;""),'World Cup'!$AA$51,"")</f>
        <v/>
      </c>
      <c r="I98" s="238" t="str">
        <f t="shared" si="1482"/>
        <v/>
      </c>
      <c r="J98" s="239" t="str">
        <f t="shared" si="1483"/>
        <v/>
      </c>
      <c r="K98" s="240" t="str">
        <f t="shared" si="1484"/>
        <v/>
      </c>
      <c r="L98" s="239" t="str">
        <f t="shared" si="1485"/>
        <v/>
      </c>
      <c r="M98" s="275"/>
      <c r="N98" s="275"/>
      <c r="O98" s="360">
        <f>COUNTIF(I$107:I$114,I111)+COUNTIF(K$107:K$114,I111)</f>
        <v>0</v>
      </c>
      <c r="P98" s="240" t="str">
        <f t="shared" si="1430"/>
        <v/>
      </c>
      <c r="Q98" s="240" t="str">
        <f>IF((P98&lt;&gt;""),IF(OR($F98&lt;&gt;$G98,PrSettings!$M$4="●"),(($F98-$G98)=(M98-N98))*1,0),"")</f>
        <v/>
      </c>
      <c r="R98" s="240" t="str">
        <f t="shared" si="1486"/>
        <v/>
      </c>
      <c r="S98" s="240" t="str">
        <f>IF(P98&lt;&gt;"",IF(ABS($F98-$G98)&gt;=PrSettings!$M$7,(ABS($F98-$G98-M98+N98)&lt;=1)*1,IF(AND(P98,$F98=$G98,$F98&gt;=PrSettings!$M$6),(ABS(M98-$F98)&lt;=1)*1,IF(AND(P98,$F98+$G98&gt;=PrSettings!$M$8),(ABS(M98-$F98)+ABS(N98-$G98)&lt;=1)*1,""))),"")</f>
        <v/>
      </c>
      <c r="T98" s="349" t="str">
        <f t="shared" si="1431"/>
        <v/>
      </c>
      <c r="V98" s="238" t="str">
        <f t="shared" si="1487"/>
        <v/>
      </c>
      <c r="W98" s="239" t="str">
        <f t="shared" si="1488"/>
        <v/>
      </c>
      <c r="X98" s="240" t="str">
        <f t="shared" si="1489"/>
        <v/>
      </c>
      <c r="Y98" s="239" t="str">
        <f t="shared" si="1490"/>
        <v/>
      </c>
      <c r="Z98" s="275"/>
      <c r="AA98" s="275"/>
      <c r="AB98" s="360">
        <f>COUNTIF(V$107:V$114,V111)+COUNTIF(X$107:X$114,V111)</f>
        <v>0</v>
      </c>
      <c r="AC98" s="240" t="str">
        <f t="shared" si="1432"/>
        <v/>
      </c>
      <c r="AD98" s="240" t="str">
        <f>IF((AC98&lt;&gt;""),IF(OR($F98&lt;&gt;$G98,PrSettings!$M$4="●"),(($F98-$G98)=(Z98-AA98))*1,0),"")</f>
        <v/>
      </c>
      <c r="AE98" s="240" t="str">
        <f t="shared" si="1491"/>
        <v/>
      </c>
      <c r="AF98" s="240" t="str">
        <f>IF(AC98&lt;&gt;"",IF(ABS($F98-$G98)&gt;=PrSettings!$M$7,(ABS($F98-$G98-Z98+AA98)&lt;=1)*1,IF(AND(AC98,$F98=$G98,$F98&gt;=PrSettings!$M$6),(ABS(Z98-$F98)&lt;=1)*1,IF(AND(AC98,$F98+$G98&gt;=PrSettings!$M$8),(ABS(Z98-$F98)+ABS(AA98-$G98)&lt;=1)*1,""))),"")</f>
        <v/>
      </c>
      <c r="AG98" s="349" t="str">
        <f t="shared" si="1433"/>
        <v/>
      </c>
      <c r="AI98" s="238" t="str">
        <f t="shared" si="1492"/>
        <v/>
      </c>
      <c r="AJ98" s="239" t="str">
        <f t="shared" si="1493"/>
        <v/>
      </c>
      <c r="AK98" s="240" t="str">
        <f t="shared" si="1494"/>
        <v/>
      </c>
      <c r="AL98" s="239" t="str">
        <f t="shared" si="1495"/>
        <v/>
      </c>
      <c r="AM98" s="275"/>
      <c r="AN98" s="275"/>
      <c r="AO98" s="360">
        <f>COUNTIF(AI$107:AI$114,AI111)+COUNTIF(AK$107:AK$114,AI111)</f>
        <v>0</v>
      </c>
      <c r="AP98" s="240" t="str">
        <f t="shared" si="1434"/>
        <v/>
      </c>
      <c r="AQ98" s="240" t="str">
        <f>IF((AP98&lt;&gt;""),IF(OR($F98&lt;&gt;$G98,PrSettings!$M$4="●"),(($F98-$G98)=(AM98-AN98))*1,0),"")</f>
        <v/>
      </c>
      <c r="AR98" s="240" t="str">
        <f t="shared" si="1496"/>
        <v/>
      </c>
      <c r="AS98" s="240" t="str">
        <f>IF(AP98&lt;&gt;"",IF(ABS($F98-$G98)&gt;=PrSettings!$M$7,(ABS($F98-$G98-AM98+AN98)&lt;=1)*1,IF(AND(AP98,$F98=$G98,$F98&gt;=PrSettings!$M$6),(ABS(AM98-$F98)&lt;=1)*1,IF(AND(AP98,$F98+$G98&gt;=PrSettings!$M$8),(ABS(AM98-$F98)+ABS(AN98-$G98)&lt;=1)*1,""))),"")</f>
        <v/>
      </c>
      <c r="AT98" s="349" t="str">
        <f t="shared" si="1435"/>
        <v/>
      </c>
      <c r="AV98" s="238" t="str">
        <f t="shared" si="1497"/>
        <v/>
      </c>
      <c r="AW98" s="239" t="str">
        <f t="shared" si="1498"/>
        <v/>
      </c>
      <c r="AX98" s="240" t="str">
        <f t="shared" si="1499"/>
        <v/>
      </c>
      <c r="AY98" s="239" t="str">
        <f t="shared" si="1500"/>
        <v/>
      </c>
      <c r="AZ98" s="275"/>
      <c r="BA98" s="275"/>
      <c r="BB98" s="360">
        <f>COUNTIF(AV$107:AV$114,AV111)+COUNTIF(AX$107:AX$114,AV111)</f>
        <v>0</v>
      </c>
      <c r="BC98" s="240" t="str">
        <f t="shared" si="1436"/>
        <v/>
      </c>
      <c r="BD98" s="240" t="str">
        <f>IF((BC98&lt;&gt;""),IF(OR($F98&lt;&gt;$G98,PrSettings!$M$4="●"),(($F98-$G98)=(AZ98-BA98))*1,0),"")</f>
        <v/>
      </c>
      <c r="BE98" s="240" t="str">
        <f t="shared" si="1501"/>
        <v/>
      </c>
      <c r="BF98" s="240" t="str">
        <f>IF(BC98&lt;&gt;"",IF(ABS($F98-$G98)&gt;=PrSettings!$M$7,(ABS($F98-$G98-AZ98+BA98)&lt;=1)*1,IF(AND(BC98,$F98=$G98,$F98&gt;=PrSettings!$M$6),(ABS(AZ98-$F98)&lt;=1)*1,IF(AND(BC98,$F98+$G98&gt;=PrSettings!$M$8),(ABS(AZ98-$F98)+ABS(BA98-$G98)&lt;=1)*1,""))),"")</f>
        <v/>
      </c>
      <c r="BG98" s="349" t="str">
        <f t="shared" si="1437"/>
        <v/>
      </c>
      <c r="BI98" s="238" t="str">
        <f t="shared" si="1502"/>
        <v/>
      </c>
      <c r="BJ98" s="239" t="str">
        <f t="shared" si="1503"/>
        <v/>
      </c>
      <c r="BK98" s="240" t="str">
        <f t="shared" si="1504"/>
        <v/>
      </c>
      <c r="BL98" s="239" t="str">
        <f t="shared" si="1505"/>
        <v/>
      </c>
      <c r="BM98" s="275"/>
      <c r="BN98" s="275"/>
      <c r="BO98" s="360">
        <f>COUNTIF(BI$107:BI$114,BI111)+COUNTIF(BK$107:BK$114,BI111)</f>
        <v>0</v>
      </c>
      <c r="BP98" s="240" t="str">
        <f t="shared" si="1438"/>
        <v/>
      </c>
      <c r="BQ98" s="240" t="str">
        <f>IF((BP98&lt;&gt;""),IF(OR($F98&lt;&gt;$G98,PrSettings!$M$4="●"),(($F98-$G98)=(BM98-BN98))*1,0),"")</f>
        <v/>
      </c>
      <c r="BR98" s="240" t="str">
        <f t="shared" si="1506"/>
        <v/>
      </c>
      <c r="BS98" s="240" t="str">
        <f>IF(BP98&lt;&gt;"",IF(ABS($F98-$G98)&gt;=PrSettings!$M$7,(ABS($F98-$G98-BM98+BN98)&lt;=1)*1,IF(AND(BP98,$F98=$G98,$F98&gt;=PrSettings!$M$6),(ABS(BM98-$F98)&lt;=1)*1,IF(AND(BP98,$F98+$G98&gt;=PrSettings!$M$8),(ABS(BM98-$F98)+ABS(BN98-$G98)&lt;=1)*1,""))),"")</f>
        <v/>
      </c>
      <c r="BT98" s="349" t="str">
        <f t="shared" si="1439"/>
        <v/>
      </c>
      <c r="BV98" s="238" t="str">
        <f t="shared" si="1507"/>
        <v/>
      </c>
      <c r="BW98" s="239" t="str">
        <f t="shared" si="1508"/>
        <v/>
      </c>
      <c r="BX98" s="240" t="str">
        <f t="shared" si="1509"/>
        <v/>
      </c>
      <c r="BY98" s="239" t="str">
        <f t="shared" si="1510"/>
        <v/>
      </c>
      <c r="BZ98" s="275"/>
      <c r="CA98" s="275"/>
      <c r="CB98" s="360">
        <f>COUNTIF(BV$107:BV$114,BV111)+COUNTIF(BX$107:BX$114,BV111)</f>
        <v>0</v>
      </c>
      <c r="CC98" s="240" t="str">
        <f t="shared" si="1440"/>
        <v/>
      </c>
      <c r="CD98" s="240" t="str">
        <f>IF((CC98&lt;&gt;""),IF(OR($F98&lt;&gt;$G98,PrSettings!$M$4="●"),(($F98-$G98)=(BZ98-CA98))*1,0),"")</f>
        <v/>
      </c>
      <c r="CE98" s="240" t="str">
        <f t="shared" si="1511"/>
        <v/>
      </c>
      <c r="CF98" s="240" t="str">
        <f>IF(CC98&lt;&gt;"",IF(ABS($F98-$G98)&gt;=PrSettings!$M$7,(ABS($F98-$G98-BZ98+CA98)&lt;=1)*1,IF(AND(CC98,$F98=$G98,$F98&gt;=PrSettings!$M$6),(ABS(BZ98-$F98)&lt;=1)*1,IF(AND(CC98,$F98+$G98&gt;=PrSettings!$M$8),(ABS(BZ98-$F98)+ABS(CA98-$G98)&lt;=1)*1,""))),"")</f>
        <v/>
      </c>
      <c r="CG98" s="349" t="str">
        <f t="shared" si="1441"/>
        <v/>
      </c>
      <c r="CI98" s="238" t="str">
        <f t="shared" si="1512"/>
        <v/>
      </c>
      <c r="CJ98" s="239" t="str">
        <f t="shared" si="1513"/>
        <v/>
      </c>
      <c r="CK98" s="240" t="str">
        <f t="shared" si="1514"/>
        <v/>
      </c>
      <c r="CL98" s="239" t="str">
        <f t="shared" si="1515"/>
        <v/>
      </c>
      <c r="CM98" s="275"/>
      <c r="CN98" s="275"/>
      <c r="CO98" s="360">
        <f>COUNTIF(CI$107:CI$114,CI111)+COUNTIF(CK$107:CK$114,CI111)</f>
        <v>0</v>
      </c>
      <c r="CP98" s="240" t="str">
        <f t="shared" si="1442"/>
        <v/>
      </c>
      <c r="CQ98" s="240" t="str">
        <f>IF((CP98&lt;&gt;""),IF(OR($F98&lt;&gt;$G98,PrSettings!$M$4="●"),(($F98-$G98)=(CM98-CN98))*1,0),"")</f>
        <v/>
      </c>
      <c r="CR98" s="240" t="str">
        <f t="shared" si="1516"/>
        <v/>
      </c>
      <c r="CS98" s="240" t="str">
        <f>IF(CP98&lt;&gt;"",IF(ABS($F98-$G98)&gt;=PrSettings!$M$7,(ABS($F98-$G98-CM98+CN98)&lt;=1)*1,IF(AND(CP98,$F98=$G98,$F98&gt;=PrSettings!$M$6),(ABS(CM98-$F98)&lt;=1)*1,IF(AND(CP98,$F98+$G98&gt;=PrSettings!$M$8),(ABS(CM98-$F98)+ABS(CN98-$G98)&lt;=1)*1,""))),"")</f>
        <v/>
      </c>
      <c r="CT98" s="349" t="str">
        <f t="shared" si="1443"/>
        <v/>
      </c>
      <c r="CV98" s="238" t="str">
        <f t="shared" si="1517"/>
        <v/>
      </c>
      <c r="CW98" s="239" t="str">
        <f t="shared" si="1518"/>
        <v/>
      </c>
      <c r="CX98" s="240" t="str">
        <f t="shared" si="1519"/>
        <v/>
      </c>
      <c r="CY98" s="239" t="str">
        <f t="shared" si="1520"/>
        <v/>
      </c>
      <c r="CZ98" s="275"/>
      <c r="DA98" s="275"/>
      <c r="DB98" s="360">
        <f>COUNTIF(CV$107:CV$114,CV111)+COUNTIF(CX$107:CX$114,CV111)</f>
        <v>0</v>
      </c>
      <c r="DC98" s="240" t="str">
        <f t="shared" si="1444"/>
        <v/>
      </c>
      <c r="DD98" s="240" t="str">
        <f>IF((DC98&lt;&gt;""),IF(OR($F98&lt;&gt;$G98,PrSettings!$M$4="●"),(($F98-$G98)=(CZ98-DA98))*1,0),"")</f>
        <v/>
      </c>
      <c r="DE98" s="240" t="str">
        <f t="shared" si="1521"/>
        <v/>
      </c>
      <c r="DF98" s="240" t="str">
        <f>IF(DC98&lt;&gt;"",IF(ABS($F98-$G98)&gt;=PrSettings!$M$7,(ABS($F98-$G98-CZ98+DA98)&lt;=1)*1,IF(AND(DC98,$F98=$G98,$F98&gt;=PrSettings!$M$6),(ABS(CZ98-$F98)&lt;=1)*1,IF(AND(DC98,$F98+$G98&gt;=PrSettings!$M$8),(ABS(CZ98-$F98)+ABS(DA98-$G98)&lt;=1)*1,""))),"")</f>
        <v/>
      </c>
      <c r="DG98" s="349" t="str">
        <f t="shared" si="1445"/>
        <v/>
      </c>
      <c r="DI98" s="238" t="str">
        <f t="shared" si="1522"/>
        <v/>
      </c>
      <c r="DJ98" s="239" t="str">
        <f t="shared" si="1523"/>
        <v/>
      </c>
      <c r="DK98" s="240" t="str">
        <f t="shared" si="1524"/>
        <v/>
      </c>
      <c r="DL98" s="239" t="str">
        <f t="shared" si="1525"/>
        <v/>
      </c>
      <c r="DM98" s="275"/>
      <c r="DN98" s="275"/>
      <c r="DO98" s="360">
        <f>COUNTIF(DI$107:DI$114,DI111)+COUNTIF(DK$107:DK$114,DI111)</f>
        <v>0</v>
      </c>
      <c r="DP98" s="240" t="str">
        <f t="shared" si="1446"/>
        <v/>
      </c>
      <c r="DQ98" s="240" t="str">
        <f>IF((DP98&lt;&gt;""),IF(OR($F98&lt;&gt;$G98,PrSettings!$M$4="●"),(($F98-$G98)=(DM98-DN98))*1,0),"")</f>
        <v/>
      </c>
      <c r="DR98" s="240" t="str">
        <f t="shared" si="1526"/>
        <v/>
      </c>
      <c r="DS98" s="240" t="str">
        <f>IF(DP98&lt;&gt;"",IF(ABS($F98-$G98)&gt;=PrSettings!$M$7,(ABS($F98-$G98-DM98+DN98)&lt;=1)*1,IF(AND(DP98,$F98=$G98,$F98&gt;=PrSettings!$M$6),(ABS(DM98-$F98)&lt;=1)*1,IF(AND(DP98,$F98+$G98&gt;=PrSettings!$M$8),(ABS(DM98-$F98)+ABS(DN98-$G98)&lt;=1)*1,""))),"")</f>
        <v/>
      </c>
      <c r="DT98" s="349" t="str">
        <f t="shared" si="1447"/>
        <v/>
      </c>
      <c r="DV98" s="238" t="str">
        <f t="shared" si="1527"/>
        <v/>
      </c>
      <c r="DW98" s="239" t="str">
        <f t="shared" si="1528"/>
        <v/>
      </c>
      <c r="DX98" s="240" t="str">
        <f t="shared" si="1529"/>
        <v/>
      </c>
      <c r="DY98" s="239" t="str">
        <f t="shared" si="1530"/>
        <v/>
      </c>
      <c r="DZ98" s="275"/>
      <c r="EA98" s="275"/>
      <c r="EB98" s="360">
        <f>COUNTIF(DV$107:DV$114,DV111)+COUNTIF(DX$107:DX$114,DV111)</f>
        <v>0</v>
      </c>
      <c r="EC98" s="240" t="str">
        <f t="shared" si="1448"/>
        <v/>
      </c>
      <c r="ED98" s="240" t="str">
        <f>IF((EC98&lt;&gt;""),IF(OR($F98&lt;&gt;$G98,PrSettings!$M$4="●"),(($F98-$G98)=(DZ98-EA98))*1,0),"")</f>
        <v/>
      </c>
      <c r="EE98" s="240" t="str">
        <f t="shared" si="1531"/>
        <v/>
      </c>
      <c r="EF98" s="240" t="str">
        <f>IF(EC98&lt;&gt;"",IF(ABS($F98-$G98)&gt;=PrSettings!$M$7,(ABS($F98-$G98-DZ98+EA98)&lt;=1)*1,IF(AND(EC98,$F98=$G98,$F98&gt;=PrSettings!$M$6),(ABS(DZ98-$F98)&lt;=1)*1,IF(AND(EC98,$F98+$G98&gt;=PrSettings!$M$8),(ABS(DZ98-$F98)+ABS(EA98-$G98)&lt;=1)*1,""))),"")</f>
        <v/>
      </c>
      <c r="EG98" s="349" t="str">
        <f t="shared" si="1449"/>
        <v/>
      </c>
      <c r="EI98" s="238" t="str">
        <f t="shared" si="1532"/>
        <v/>
      </c>
      <c r="EJ98" s="239" t="str">
        <f t="shared" si="1533"/>
        <v/>
      </c>
      <c r="EK98" s="240" t="str">
        <f t="shared" si="1534"/>
        <v/>
      </c>
      <c r="EL98" s="239" t="str">
        <f t="shared" si="1535"/>
        <v/>
      </c>
      <c r="EM98" s="275"/>
      <c r="EN98" s="275"/>
      <c r="EO98" s="360">
        <f>COUNTIF(EI$107:EI$114,EI111)+COUNTIF(EK$107:EK$114,EI111)</f>
        <v>0</v>
      </c>
      <c r="EP98" s="240" t="str">
        <f t="shared" si="1450"/>
        <v/>
      </c>
      <c r="EQ98" s="240" t="str">
        <f>IF((EP98&lt;&gt;""),IF(OR($F98&lt;&gt;$G98,PrSettings!$M$4="●"),(($F98-$G98)=(EM98-EN98))*1,0),"")</f>
        <v/>
      </c>
      <c r="ER98" s="240" t="str">
        <f t="shared" si="1536"/>
        <v/>
      </c>
      <c r="ES98" s="240" t="str">
        <f>IF(EP98&lt;&gt;"",IF(ABS($F98-$G98)&gt;=PrSettings!$M$7,(ABS($F98-$G98-EM98+EN98)&lt;=1)*1,IF(AND(EP98,$F98=$G98,$F98&gt;=PrSettings!$M$6),(ABS(EM98-$F98)&lt;=1)*1,IF(AND(EP98,$F98+$G98&gt;=PrSettings!$M$8),(ABS(EM98-$F98)+ABS(EN98-$G98)&lt;=1)*1,""))),"")</f>
        <v/>
      </c>
      <c r="ET98" s="349" t="str">
        <f t="shared" si="1451"/>
        <v/>
      </c>
      <c r="EV98" s="238" t="str">
        <f t="shared" si="1537"/>
        <v/>
      </c>
      <c r="EW98" s="239" t="str">
        <f t="shared" si="1538"/>
        <v/>
      </c>
      <c r="EX98" s="240" t="str">
        <f t="shared" si="1539"/>
        <v/>
      </c>
      <c r="EY98" s="239" t="str">
        <f t="shared" si="1540"/>
        <v/>
      </c>
      <c r="EZ98" s="275"/>
      <c r="FA98" s="275"/>
      <c r="FB98" s="360">
        <f>COUNTIF(EV$107:EV$114,EV111)+COUNTIF(EX$107:EX$114,EV111)</f>
        <v>0</v>
      </c>
      <c r="FC98" s="240" t="str">
        <f t="shared" si="1452"/>
        <v/>
      </c>
      <c r="FD98" s="240" t="str">
        <f>IF((FC98&lt;&gt;""),IF(OR($F98&lt;&gt;$G98,PrSettings!$M$4="●"),(($F98-$G98)=(EZ98-FA98))*1,0),"")</f>
        <v/>
      </c>
      <c r="FE98" s="240" t="str">
        <f t="shared" si="1541"/>
        <v/>
      </c>
      <c r="FF98" s="240" t="str">
        <f>IF(FC98&lt;&gt;"",IF(ABS($F98-$G98)&gt;=PrSettings!$M$7,(ABS($F98-$G98-EZ98+FA98)&lt;=1)*1,IF(AND(FC98,$F98=$G98,$F98&gt;=PrSettings!$M$6),(ABS(EZ98-$F98)&lt;=1)*1,IF(AND(FC98,$F98+$G98&gt;=PrSettings!$M$8),(ABS(EZ98-$F98)+ABS(FA98-$G98)&lt;=1)*1,""))),"")</f>
        <v/>
      </c>
      <c r="FG98" s="349" t="str">
        <f t="shared" si="1453"/>
        <v/>
      </c>
      <c r="FI98" s="238" t="str">
        <f t="shared" si="1542"/>
        <v/>
      </c>
      <c r="FJ98" s="239" t="str">
        <f t="shared" si="1543"/>
        <v/>
      </c>
      <c r="FK98" s="240" t="str">
        <f t="shared" si="1544"/>
        <v/>
      </c>
      <c r="FL98" s="239" t="str">
        <f t="shared" si="1545"/>
        <v/>
      </c>
      <c r="FM98" s="275"/>
      <c r="FN98" s="275"/>
      <c r="FO98" s="360">
        <f>COUNTIF(FI$107:FI$114,FI111)+COUNTIF(FK$107:FK$114,FI111)</f>
        <v>0</v>
      </c>
      <c r="FP98" s="240" t="str">
        <f t="shared" si="1454"/>
        <v/>
      </c>
      <c r="FQ98" s="240" t="str">
        <f>IF((FP98&lt;&gt;""),IF(OR($F98&lt;&gt;$G98,PrSettings!$M$4="●"),(($F98-$G98)=(FM98-FN98))*1,0),"")</f>
        <v/>
      </c>
      <c r="FR98" s="240" t="str">
        <f t="shared" si="1546"/>
        <v/>
      </c>
      <c r="FS98" s="240" t="str">
        <f>IF(FP98&lt;&gt;"",IF(ABS($F98-$G98)&gt;=PrSettings!$M$7,(ABS($F98-$G98-FM98+FN98)&lt;=1)*1,IF(AND(FP98,$F98=$G98,$F98&gt;=PrSettings!$M$6),(ABS(FM98-$F98)&lt;=1)*1,IF(AND(FP98,$F98+$G98&gt;=PrSettings!$M$8),(ABS(FM98-$F98)+ABS(FN98-$G98)&lt;=1)*1,""))),"")</f>
        <v/>
      </c>
      <c r="FT98" s="349" t="str">
        <f t="shared" si="1455"/>
        <v/>
      </c>
      <c r="FV98" s="238" t="str">
        <f t="shared" si="1547"/>
        <v/>
      </c>
      <c r="FW98" s="239" t="str">
        <f t="shared" si="1548"/>
        <v/>
      </c>
      <c r="FX98" s="240" t="str">
        <f t="shared" si="1549"/>
        <v/>
      </c>
      <c r="FY98" s="239" t="str">
        <f t="shared" si="1550"/>
        <v/>
      </c>
      <c r="FZ98" s="275"/>
      <c r="GA98" s="275"/>
      <c r="GB98" s="360">
        <f>COUNTIF(FV$107:FV$114,FV111)+COUNTIF(FX$107:FX$114,FV111)</f>
        <v>0</v>
      </c>
      <c r="GC98" s="240" t="str">
        <f t="shared" si="1456"/>
        <v/>
      </c>
      <c r="GD98" s="240" t="str">
        <f>IF((GC98&lt;&gt;""),IF(OR($F98&lt;&gt;$G98,PrSettings!$M$4="●"),(($F98-$G98)=(FZ98-GA98))*1,0),"")</f>
        <v/>
      </c>
      <c r="GE98" s="240" t="str">
        <f t="shared" si="1551"/>
        <v/>
      </c>
      <c r="GF98" s="240" t="str">
        <f>IF(GC98&lt;&gt;"",IF(ABS($F98-$G98)&gt;=PrSettings!$M$7,(ABS($F98-$G98-FZ98+GA98)&lt;=1)*1,IF(AND(GC98,$F98=$G98,$F98&gt;=PrSettings!$M$6),(ABS(FZ98-$F98)&lt;=1)*1,IF(AND(GC98,$F98+$G98&gt;=PrSettings!$M$8),(ABS(FZ98-$F98)+ABS(GA98-$G98)&lt;=1)*1,""))),"")</f>
        <v/>
      </c>
      <c r="GG98" s="349" t="str">
        <f t="shared" si="1457"/>
        <v/>
      </c>
      <c r="GI98" s="238" t="str">
        <f t="shared" si="1552"/>
        <v/>
      </c>
      <c r="GJ98" s="239" t="str">
        <f t="shared" si="1553"/>
        <v/>
      </c>
      <c r="GK98" s="240" t="str">
        <f t="shared" si="1554"/>
        <v/>
      </c>
      <c r="GL98" s="239" t="str">
        <f t="shared" si="1555"/>
        <v/>
      </c>
      <c r="GM98" s="275"/>
      <c r="GN98" s="275"/>
      <c r="GO98" s="360">
        <f>COUNTIF(GI$107:GI$114,GI111)+COUNTIF(GK$107:GK$114,GI111)</f>
        <v>0</v>
      </c>
      <c r="GP98" s="240" t="str">
        <f t="shared" si="1458"/>
        <v/>
      </c>
      <c r="GQ98" s="240" t="str">
        <f>IF((GP98&lt;&gt;""),IF(OR($F98&lt;&gt;$G98,PrSettings!$M$4="●"),(($F98-$G98)=(GM98-GN98))*1,0),"")</f>
        <v/>
      </c>
      <c r="GR98" s="240" t="str">
        <f t="shared" si="1556"/>
        <v/>
      </c>
      <c r="GS98" s="240" t="str">
        <f>IF(GP98&lt;&gt;"",IF(ABS($F98-$G98)&gt;=PrSettings!$M$7,(ABS($F98-$G98-GM98+GN98)&lt;=1)*1,IF(AND(GP98,$F98=$G98,$F98&gt;=PrSettings!$M$6),(ABS(GM98-$F98)&lt;=1)*1,IF(AND(GP98,$F98+$G98&gt;=PrSettings!$M$8),(ABS(GM98-$F98)+ABS(GN98-$G98)&lt;=1)*1,""))),"")</f>
        <v/>
      </c>
      <c r="GT98" s="349" t="str">
        <f t="shared" si="1459"/>
        <v/>
      </c>
      <c r="GV98" s="238" t="str">
        <f t="shared" si="1557"/>
        <v/>
      </c>
      <c r="GW98" s="239" t="str">
        <f t="shared" si="1558"/>
        <v/>
      </c>
      <c r="GX98" s="240" t="str">
        <f t="shared" si="1559"/>
        <v/>
      </c>
      <c r="GY98" s="239" t="str">
        <f t="shared" si="1560"/>
        <v/>
      </c>
      <c r="GZ98" s="275"/>
      <c r="HA98" s="275"/>
      <c r="HB98" s="360">
        <f>COUNTIF(GV$107:GV$114,GV111)+COUNTIF(GX$107:GX$114,GV111)</f>
        <v>0</v>
      </c>
      <c r="HC98" s="240" t="str">
        <f t="shared" si="1460"/>
        <v/>
      </c>
      <c r="HD98" s="240" t="str">
        <f>IF((HC98&lt;&gt;""),IF(OR($F98&lt;&gt;$G98,PrSettings!$M$4="●"),(($F98-$G98)=(GZ98-HA98))*1,0),"")</f>
        <v/>
      </c>
      <c r="HE98" s="240" t="str">
        <f t="shared" si="1561"/>
        <v/>
      </c>
      <c r="HF98" s="240" t="str">
        <f>IF(HC98&lt;&gt;"",IF(ABS($F98-$G98)&gt;=PrSettings!$M$7,(ABS($F98-$G98-GZ98+HA98)&lt;=1)*1,IF(AND(HC98,$F98=$G98,$F98&gt;=PrSettings!$M$6),(ABS(GZ98-$F98)&lt;=1)*1,IF(AND(HC98,$F98+$G98&gt;=PrSettings!$M$8),(ABS(GZ98-$F98)+ABS(HA98-$G98)&lt;=1)*1,""))),"")</f>
        <v/>
      </c>
      <c r="HG98" s="349" t="str">
        <f t="shared" si="1461"/>
        <v/>
      </c>
      <c r="HI98" s="238" t="str">
        <f t="shared" si="1562"/>
        <v/>
      </c>
      <c r="HJ98" s="239" t="str">
        <f t="shared" si="1563"/>
        <v/>
      </c>
      <c r="HK98" s="240" t="str">
        <f t="shared" si="1564"/>
        <v/>
      </c>
      <c r="HL98" s="239" t="str">
        <f t="shared" si="1565"/>
        <v/>
      </c>
      <c r="HM98" s="275"/>
      <c r="HN98" s="275"/>
      <c r="HO98" s="360">
        <f>COUNTIF(HI$107:HI$114,HI111)+COUNTIF(HK$107:HK$114,HI111)</f>
        <v>0</v>
      </c>
      <c r="HP98" s="240" t="str">
        <f t="shared" si="1462"/>
        <v/>
      </c>
      <c r="HQ98" s="240" t="str">
        <f>IF((HP98&lt;&gt;""),IF(OR($F98&lt;&gt;$G98,PrSettings!$M$4="●"),(($F98-$G98)=(HM98-HN98))*1,0),"")</f>
        <v/>
      </c>
      <c r="HR98" s="240" t="str">
        <f t="shared" si="1566"/>
        <v/>
      </c>
      <c r="HS98" s="240" t="str">
        <f>IF(HP98&lt;&gt;"",IF(ABS($F98-$G98)&gt;=PrSettings!$M$7,(ABS($F98-$G98-HM98+HN98)&lt;=1)*1,IF(AND(HP98,$F98=$G98,$F98&gt;=PrSettings!$M$6),(ABS(HM98-$F98)&lt;=1)*1,IF(AND(HP98,$F98+$G98&gt;=PrSettings!$M$8),(ABS(HM98-$F98)+ABS(HN98-$G98)&lt;=1)*1,""))),"")</f>
        <v/>
      </c>
      <c r="HT98" s="349" t="str">
        <f t="shared" si="1463"/>
        <v/>
      </c>
      <c r="HV98" s="238" t="str">
        <f t="shared" si="1567"/>
        <v/>
      </c>
      <c r="HW98" s="239" t="str">
        <f t="shared" si="1568"/>
        <v/>
      </c>
      <c r="HX98" s="240" t="str">
        <f t="shared" si="1569"/>
        <v/>
      </c>
      <c r="HY98" s="239" t="str">
        <f t="shared" si="1570"/>
        <v/>
      </c>
      <c r="HZ98" s="275"/>
      <c r="IA98" s="275"/>
      <c r="IB98" s="360">
        <f>COUNTIF(HV$107:HV$114,HV111)+COUNTIF(HX$107:HX$114,HV111)</f>
        <v>0</v>
      </c>
      <c r="IC98" s="240" t="str">
        <f t="shared" si="1464"/>
        <v/>
      </c>
      <c r="ID98" s="240" t="str">
        <f>IF((IC98&lt;&gt;""),IF(OR($F98&lt;&gt;$G98,PrSettings!$M$4="●"),(($F98-$G98)=(HZ98-IA98))*1,0),"")</f>
        <v/>
      </c>
      <c r="IE98" s="240" t="str">
        <f t="shared" si="1571"/>
        <v/>
      </c>
      <c r="IF98" s="240" t="str">
        <f>IF(IC98&lt;&gt;"",IF(ABS($F98-$G98)&gt;=PrSettings!$M$7,(ABS($F98-$G98-HZ98+IA98)&lt;=1)*1,IF(AND(IC98,$F98=$G98,$F98&gt;=PrSettings!$M$6),(ABS(HZ98-$F98)&lt;=1)*1,IF(AND(IC98,$F98+$G98&gt;=PrSettings!$M$8),(ABS(HZ98-$F98)+ABS(IA98-$G98)&lt;=1)*1,""))),"")</f>
        <v/>
      </c>
      <c r="IG98" s="349" t="str">
        <f t="shared" si="1465"/>
        <v/>
      </c>
      <c r="II98" s="238" t="str">
        <f t="shared" si="1572"/>
        <v/>
      </c>
      <c r="IJ98" s="239" t="str">
        <f t="shared" si="1573"/>
        <v/>
      </c>
      <c r="IK98" s="240" t="str">
        <f t="shared" si="1574"/>
        <v/>
      </c>
      <c r="IL98" s="239" t="str">
        <f t="shared" si="1575"/>
        <v/>
      </c>
      <c r="IM98" s="275"/>
      <c r="IN98" s="275"/>
      <c r="IO98" s="360">
        <f>COUNTIF(II$107:II$114,II111)+COUNTIF(IK$107:IK$114,II111)</f>
        <v>0</v>
      </c>
      <c r="IP98" s="240" t="str">
        <f t="shared" si="1466"/>
        <v/>
      </c>
      <c r="IQ98" s="240" t="str">
        <f>IF((IP98&lt;&gt;""),IF(OR($F98&lt;&gt;$G98,PrSettings!$M$4="●"),(($F98-$G98)=(IM98-IN98))*1,0),"")</f>
        <v/>
      </c>
      <c r="IR98" s="240" t="str">
        <f t="shared" si="1576"/>
        <v/>
      </c>
      <c r="IS98" s="240" t="str">
        <f>IF(IP98&lt;&gt;"",IF(ABS($F98-$G98)&gt;=PrSettings!$M$7,(ABS($F98-$G98-IM98+IN98)&lt;=1)*1,IF(AND(IP98,$F98=$G98,$F98&gt;=PrSettings!$M$6),(ABS(IM98-$F98)&lt;=1)*1,IF(AND(IP98,$F98+$G98&gt;=PrSettings!$M$8),(ABS(IM98-$F98)+ABS(IN98-$G98)&lt;=1)*1,""))),"")</f>
        <v/>
      </c>
      <c r="IT98" s="349" t="str">
        <f t="shared" si="1467"/>
        <v/>
      </c>
      <c r="IV98" s="238" t="str">
        <f t="shared" si="1577"/>
        <v/>
      </c>
      <c r="IW98" s="239" t="str">
        <f t="shared" si="1578"/>
        <v/>
      </c>
      <c r="IX98" s="240" t="str">
        <f t="shared" si="1579"/>
        <v/>
      </c>
      <c r="IY98" s="239" t="str">
        <f t="shared" si="1580"/>
        <v/>
      </c>
      <c r="IZ98" s="275"/>
      <c r="JA98" s="275"/>
      <c r="JB98" s="360">
        <f>COUNTIF(IV$107:IV$114,IV111)+COUNTIF(IX$107:IX$114,IV111)</f>
        <v>0</v>
      </c>
      <c r="JC98" s="240" t="str">
        <f t="shared" si="1468"/>
        <v/>
      </c>
      <c r="JD98" s="240" t="str">
        <f>IF((JC98&lt;&gt;""),IF(OR($F98&lt;&gt;$G98,PrSettings!$M$4="●"),(($F98-$G98)=(IZ98-JA98))*1,0),"")</f>
        <v/>
      </c>
      <c r="JE98" s="240" t="str">
        <f t="shared" si="1581"/>
        <v/>
      </c>
      <c r="JF98" s="240" t="str">
        <f>IF(JC98&lt;&gt;"",IF(ABS($F98-$G98)&gt;=PrSettings!$M$7,(ABS($F98-$G98-IZ98+JA98)&lt;=1)*1,IF(AND(JC98,$F98=$G98,$F98&gt;=PrSettings!$M$6),(ABS(IZ98-$F98)&lt;=1)*1,IF(AND(JC98,$F98+$G98&gt;=PrSettings!$M$8),(ABS(IZ98-$F98)+ABS(JA98-$G98)&lt;=1)*1,""))),"")</f>
        <v/>
      </c>
      <c r="JG98" s="349" t="str">
        <f t="shared" si="1469"/>
        <v/>
      </c>
      <c r="JI98" s="238" t="str">
        <f t="shared" si="1582"/>
        <v/>
      </c>
      <c r="JJ98" s="239" t="str">
        <f t="shared" si="1583"/>
        <v/>
      </c>
      <c r="JK98" s="240" t="str">
        <f t="shared" si="1584"/>
        <v/>
      </c>
      <c r="JL98" s="239" t="str">
        <f t="shared" si="1585"/>
        <v/>
      </c>
      <c r="JM98" s="275"/>
      <c r="JN98" s="275"/>
      <c r="JO98" s="360">
        <f>COUNTIF(JI$107:JI$114,JI111)+COUNTIF(JK$107:JK$114,JI111)</f>
        <v>0</v>
      </c>
      <c r="JP98" s="240" t="str">
        <f t="shared" si="1470"/>
        <v/>
      </c>
      <c r="JQ98" s="240" t="str">
        <f>IF((JP98&lt;&gt;""),IF(OR($F98&lt;&gt;$G98,PrSettings!$M$4="●"),(($F98-$G98)=(JM98-JN98))*1,0),"")</f>
        <v/>
      </c>
      <c r="JR98" s="240" t="str">
        <f t="shared" si="1586"/>
        <v/>
      </c>
      <c r="JS98" s="240" t="str">
        <f>IF(JP98&lt;&gt;"",IF(ABS($F98-$G98)&gt;=PrSettings!$M$7,(ABS($F98-$G98-JM98+JN98)&lt;=1)*1,IF(AND(JP98,$F98=$G98,$F98&gt;=PrSettings!$M$6),(ABS(JM98-$F98)&lt;=1)*1,IF(AND(JP98,$F98+$G98&gt;=PrSettings!$M$8),(ABS(JM98-$F98)+ABS(JN98-$G98)&lt;=1)*1,""))),"")</f>
        <v/>
      </c>
      <c r="JT98" s="349" t="str">
        <f t="shared" si="1471"/>
        <v/>
      </c>
      <c r="JV98" s="238" t="str">
        <f t="shared" si="1587"/>
        <v/>
      </c>
      <c r="JW98" s="239" t="str">
        <f t="shared" si="1588"/>
        <v/>
      </c>
      <c r="JX98" s="240" t="str">
        <f t="shared" si="1589"/>
        <v/>
      </c>
      <c r="JY98" s="239" t="str">
        <f t="shared" si="1590"/>
        <v/>
      </c>
      <c r="JZ98" s="275"/>
      <c r="KA98" s="275"/>
      <c r="KB98" s="360">
        <f>COUNTIF(JV$107:JV$114,JV111)+COUNTIF(JX$107:JX$114,JV111)</f>
        <v>0</v>
      </c>
      <c r="KC98" s="240" t="str">
        <f t="shared" si="1472"/>
        <v/>
      </c>
      <c r="KD98" s="240" t="str">
        <f>IF((KC98&lt;&gt;""),IF(OR($F98&lt;&gt;$G98,PrSettings!$M$4="●"),(($F98-$G98)=(JZ98-KA98))*1,0),"")</f>
        <v/>
      </c>
      <c r="KE98" s="240" t="str">
        <f t="shared" si="1591"/>
        <v/>
      </c>
      <c r="KF98" s="240" t="str">
        <f>IF(KC98&lt;&gt;"",IF(ABS($F98-$G98)&gt;=PrSettings!$M$7,(ABS($F98-$G98-JZ98+KA98)&lt;=1)*1,IF(AND(KC98,$F98=$G98,$F98&gt;=PrSettings!$M$6),(ABS(JZ98-$F98)&lt;=1)*1,IF(AND(KC98,$F98+$G98&gt;=PrSettings!$M$8),(ABS(JZ98-$F98)+ABS(KA98-$G98)&lt;=1)*1,""))),"")</f>
        <v/>
      </c>
      <c r="KG98" s="349" t="str">
        <f t="shared" si="1473"/>
        <v/>
      </c>
      <c r="KI98" s="238" t="str">
        <f t="shared" si="1592"/>
        <v/>
      </c>
      <c r="KJ98" s="239" t="str">
        <f t="shared" si="1593"/>
        <v/>
      </c>
      <c r="KK98" s="240" t="str">
        <f t="shared" si="1594"/>
        <v/>
      </c>
      <c r="KL98" s="239" t="str">
        <f t="shared" si="1595"/>
        <v/>
      </c>
      <c r="KM98" s="275"/>
      <c r="KN98" s="275"/>
      <c r="KO98" s="360">
        <f>COUNTIF(KI$107:KI$114,KI111)+COUNTIF(KK$107:KK$114,KI111)</f>
        <v>0</v>
      </c>
      <c r="KP98" s="240" t="str">
        <f t="shared" si="1474"/>
        <v/>
      </c>
      <c r="KQ98" s="240" t="str">
        <f>IF((KP98&lt;&gt;""),IF(OR($F98&lt;&gt;$G98,PrSettings!$M$4="●"),(($F98-$G98)=(KM98-KN98))*1,0),"")</f>
        <v/>
      </c>
      <c r="KR98" s="240" t="str">
        <f t="shared" si="1596"/>
        <v/>
      </c>
      <c r="KS98" s="240" t="str">
        <f>IF(KP98&lt;&gt;"",IF(ABS($F98-$G98)&gt;=PrSettings!$M$7,(ABS($F98-$G98-KM98+KN98)&lt;=1)*1,IF(AND(KP98,$F98=$G98,$F98&gt;=PrSettings!$M$6),(ABS(KM98-$F98)&lt;=1)*1,IF(AND(KP98,$F98+$G98&gt;=PrSettings!$M$8),(ABS(KM98-$F98)+ABS(KN98-$G98)&lt;=1)*1,""))),"")</f>
        <v/>
      </c>
      <c r="KT98" s="349" t="str">
        <f t="shared" si="1475"/>
        <v/>
      </c>
      <c r="KV98" s="238" t="str">
        <f t="shared" si="1597"/>
        <v/>
      </c>
      <c r="KW98" s="239" t="str">
        <f t="shared" si="1598"/>
        <v/>
      </c>
      <c r="KX98" s="240" t="str">
        <f t="shared" si="1599"/>
        <v/>
      </c>
      <c r="KY98" s="239" t="str">
        <f t="shared" si="1600"/>
        <v/>
      </c>
      <c r="KZ98" s="275"/>
      <c r="LA98" s="275"/>
      <c r="LB98" s="360">
        <f>COUNTIF(KV$107:KV$114,KV111)+COUNTIF(KX$107:KX$114,KV111)</f>
        <v>0</v>
      </c>
      <c r="LC98" s="240" t="str">
        <f t="shared" si="1476"/>
        <v/>
      </c>
      <c r="LD98" s="240" t="str">
        <f>IF((LC98&lt;&gt;""),IF(OR($F98&lt;&gt;$G98,PrSettings!$M$4="●"),(($F98-$G98)=(KZ98-LA98))*1,0),"")</f>
        <v/>
      </c>
      <c r="LE98" s="240" t="str">
        <f t="shared" si="1601"/>
        <v/>
      </c>
      <c r="LF98" s="240" t="str">
        <f>IF(LC98&lt;&gt;"",IF(ABS($F98-$G98)&gt;=PrSettings!$M$7,(ABS($F98-$G98-KZ98+LA98)&lt;=1)*1,IF(AND(LC98,$F98=$G98,$F98&gt;=PrSettings!$M$6),(ABS(KZ98-$F98)&lt;=1)*1,IF(AND(LC98,$F98+$G98&gt;=PrSettings!$M$8),(ABS(KZ98-$F98)+ABS(LA98-$G98)&lt;=1)*1,""))),"")</f>
        <v/>
      </c>
      <c r="LG98" s="349" t="str">
        <f t="shared" si="1477"/>
        <v/>
      </c>
      <c r="LI98" s="238" t="str">
        <f t="shared" si="1602"/>
        <v/>
      </c>
      <c r="LJ98" s="239" t="str">
        <f t="shared" si="1603"/>
        <v/>
      </c>
      <c r="LK98" s="240" t="str">
        <f t="shared" si="1604"/>
        <v/>
      </c>
      <c r="LL98" s="239" t="str">
        <f t="shared" si="1605"/>
        <v/>
      </c>
      <c r="LM98" s="275"/>
      <c r="LN98" s="275"/>
      <c r="LO98" s="360">
        <f>COUNTIF(LI$107:LI$114,LI111)+COUNTIF(LK$107:LK$114,LI111)</f>
        <v>0</v>
      </c>
      <c r="LP98" s="240" t="str">
        <f t="shared" si="1478"/>
        <v/>
      </c>
      <c r="LQ98" s="240" t="str">
        <f>IF((LP98&lt;&gt;""),IF(OR($F98&lt;&gt;$G98,PrSettings!$M$4="●"),(($F98-$G98)=(LM98-LN98))*1,0),"")</f>
        <v/>
      </c>
      <c r="LR98" s="240" t="str">
        <f t="shared" si="1606"/>
        <v/>
      </c>
      <c r="LS98" s="240" t="str">
        <f>IF(LP98&lt;&gt;"",IF(ABS($F98-$G98)&gt;=PrSettings!$M$7,(ABS($F98-$G98-LM98+LN98)&lt;=1)*1,IF(AND(LP98,$F98=$G98,$F98&gt;=PrSettings!$M$6),(ABS(LM98-$F98)&lt;=1)*1,IF(AND(LP98,$F98+$G98&gt;=PrSettings!$M$8),(ABS(LM98-$F98)+ABS(LN98-$G98)&lt;=1)*1,""))),"")</f>
        <v/>
      </c>
      <c r="LT98" s="349" t="str">
        <f t="shared" si="1479"/>
        <v/>
      </c>
      <c r="LV98" s="238" t="str">
        <f t="shared" si="1607"/>
        <v/>
      </c>
      <c r="LW98" s="239" t="str">
        <f t="shared" si="1608"/>
        <v/>
      </c>
      <c r="LX98" s="240" t="str">
        <f t="shared" si="1609"/>
        <v/>
      </c>
      <c r="LY98" s="239" t="str">
        <f t="shared" si="1610"/>
        <v/>
      </c>
      <c r="LZ98" s="275"/>
      <c r="MA98" s="275"/>
      <c r="MB98" s="360">
        <f>COUNTIF(LV$107:LV$114,LV111)+COUNTIF(LX$107:LX$114,LV111)</f>
        <v>0</v>
      </c>
      <c r="MC98" s="240" t="str">
        <f t="shared" si="1480"/>
        <v/>
      </c>
      <c r="MD98" s="240" t="str">
        <f>IF((MC98&lt;&gt;""),IF(OR($F98&lt;&gt;$G98,PrSettings!$M$4="●"),(($F98-$G98)=(LZ98-MA98))*1,0),"")</f>
        <v/>
      </c>
      <c r="ME98" s="240" t="str">
        <f t="shared" si="1611"/>
        <v/>
      </c>
      <c r="MF98" s="240" t="str">
        <f>IF(MC98&lt;&gt;"",IF(ABS($F98-$G98)&gt;=PrSettings!$M$7,(ABS($F98-$G98-LZ98+MA98)&lt;=1)*1,IF(AND(MC98,$F98=$G98,$F98&gt;=PrSettings!$M$6),(ABS(LZ98-$F98)&lt;=1)*1,IF(AND(MC98,$F98+$G98&gt;=PrSettings!$M$8),(ABS(LZ98-$F98)+ABS(MA98-$G98)&lt;=1)*1,""))),"")</f>
        <v/>
      </c>
      <c r="MG98" s="349" t="str">
        <f t="shared" si="1481"/>
        <v/>
      </c>
    </row>
    <row r="99" spans="1:345" x14ac:dyDescent="0.25">
      <c r="B99" s="238" t="str">
        <f>IF(C99="","",INDEX(Groups!$C$7:$C$65,MATCH(C99,Groups!$D$7:$D$65,0)))</f>
        <v/>
      </c>
      <c r="C99" s="239" t="str">
        <f>'World Cup'!$AC$50</f>
        <v/>
      </c>
      <c r="D99" s="240" t="str">
        <f>IF(E99="","",INDEX(Groups!$C$7:$C$65,MATCH(E99,Groups!$D$7:$D$65,0)))</f>
        <v/>
      </c>
      <c r="E99" s="239" t="str">
        <f>'World Cup'!$AD$50</f>
        <v/>
      </c>
      <c r="F99" s="241" t="str">
        <f>IF(AND('World Cup'!$AC$51&lt;&gt;"",'World Cup'!$AD$51&lt;&gt;""),'World Cup'!$AC$51,"")</f>
        <v/>
      </c>
      <c r="G99" s="242" t="str">
        <f>IF(AND('World Cup'!$AC$51&lt;&gt;"",'World Cup'!$AD$51&lt;&gt;""),'World Cup'!$AD$51,"")</f>
        <v/>
      </c>
      <c r="I99" s="238" t="str">
        <f t="shared" si="1482"/>
        <v/>
      </c>
      <c r="J99" s="239" t="str">
        <f t="shared" si="1483"/>
        <v/>
      </c>
      <c r="K99" s="240" t="str">
        <f t="shared" si="1484"/>
        <v/>
      </c>
      <c r="L99" s="239" t="str">
        <f t="shared" si="1485"/>
        <v/>
      </c>
      <c r="M99" s="275"/>
      <c r="N99" s="275"/>
      <c r="O99" s="360">
        <f>COUNTIF(I$107:I$114,K111)+COUNTIF(K$107:K$114,K111)</f>
        <v>0</v>
      </c>
      <c r="P99" s="240" t="str">
        <f t="shared" si="1430"/>
        <v/>
      </c>
      <c r="Q99" s="240" t="str">
        <f>IF((P99&lt;&gt;""),IF(OR($F99&lt;&gt;$G99,PrSettings!$M$4="●"),(($F99-$G99)=(M99-N99))*1,0),"")</f>
        <v/>
      </c>
      <c r="R99" s="240" t="str">
        <f t="shared" si="1486"/>
        <v/>
      </c>
      <c r="S99" s="240" t="str">
        <f>IF(P99&lt;&gt;"",IF(ABS($F99-$G99)&gt;=PrSettings!$M$7,(ABS($F99-$G99-M99+N99)&lt;=1)*1,IF(AND(P99,$F99=$G99,$F99&gt;=PrSettings!$M$6),(ABS(M99-$F99)&lt;=1)*1,IF(AND(P99,$F99+$G99&gt;=PrSettings!$M$8),(ABS(M99-$F99)+ABS(N99-$G99)&lt;=1)*1,""))),"")</f>
        <v/>
      </c>
      <c r="T99" s="349" t="str">
        <f t="shared" si="1431"/>
        <v/>
      </c>
      <c r="V99" s="238" t="str">
        <f t="shared" si="1487"/>
        <v/>
      </c>
      <c r="W99" s="239" t="str">
        <f t="shared" si="1488"/>
        <v/>
      </c>
      <c r="X99" s="240" t="str">
        <f t="shared" si="1489"/>
        <v/>
      </c>
      <c r="Y99" s="239" t="str">
        <f t="shared" si="1490"/>
        <v/>
      </c>
      <c r="Z99" s="275"/>
      <c r="AA99" s="275"/>
      <c r="AB99" s="360">
        <f>COUNTIF(V$107:V$114,X111)+COUNTIF(X$107:X$114,X111)</f>
        <v>0</v>
      </c>
      <c r="AC99" s="240" t="str">
        <f t="shared" si="1432"/>
        <v/>
      </c>
      <c r="AD99" s="240" t="str">
        <f>IF((AC99&lt;&gt;""),IF(OR($F99&lt;&gt;$G99,PrSettings!$M$4="●"),(($F99-$G99)=(Z99-AA99))*1,0),"")</f>
        <v/>
      </c>
      <c r="AE99" s="240" t="str">
        <f t="shared" si="1491"/>
        <v/>
      </c>
      <c r="AF99" s="240" t="str">
        <f>IF(AC99&lt;&gt;"",IF(ABS($F99-$G99)&gt;=PrSettings!$M$7,(ABS($F99-$G99-Z99+AA99)&lt;=1)*1,IF(AND(AC99,$F99=$G99,$F99&gt;=PrSettings!$M$6),(ABS(Z99-$F99)&lt;=1)*1,IF(AND(AC99,$F99+$G99&gt;=PrSettings!$M$8),(ABS(Z99-$F99)+ABS(AA99-$G99)&lt;=1)*1,""))),"")</f>
        <v/>
      </c>
      <c r="AG99" s="349" t="str">
        <f t="shared" si="1433"/>
        <v/>
      </c>
      <c r="AI99" s="238" t="str">
        <f t="shared" si="1492"/>
        <v/>
      </c>
      <c r="AJ99" s="239" t="str">
        <f t="shared" si="1493"/>
        <v/>
      </c>
      <c r="AK99" s="240" t="str">
        <f t="shared" si="1494"/>
        <v/>
      </c>
      <c r="AL99" s="239" t="str">
        <f t="shared" si="1495"/>
        <v/>
      </c>
      <c r="AM99" s="275"/>
      <c r="AN99" s="275"/>
      <c r="AO99" s="360">
        <f>COUNTIF(AI$107:AI$114,AK111)+COUNTIF(AK$107:AK$114,AK111)</f>
        <v>0</v>
      </c>
      <c r="AP99" s="240" t="str">
        <f t="shared" si="1434"/>
        <v/>
      </c>
      <c r="AQ99" s="240" t="str">
        <f>IF((AP99&lt;&gt;""),IF(OR($F99&lt;&gt;$G99,PrSettings!$M$4="●"),(($F99-$G99)=(AM99-AN99))*1,0),"")</f>
        <v/>
      </c>
      <c r="AR99" s="240" t="str">
        <f t="shared" si="1496"/>
        <v/>
      </c>
      <c r="AS99" s="240" t="str">
        <f>IF(AP99&lt;&gt;"",IF(ABS($F99-$G99)&gt;=PrSettings!$M$7,(ABS($F99-$G99-AM99+AN99)&lt;=1)*1,IF(AND(AP99,$F99=$G99,$F99&gt;=PrSettings!$M$6),(ABS(AM99-$F99)&lt;=1)*1,IF(AND(AP99,$F99+$G99&gt;=PrSettings!$M$8),(ABS(AM99-$F99)+ABS(AN99-$G99)&lt;=1)*1,""))),"")</f>
        <v/>
      </c>
      <c r="AT99" s="349" t="str">
        <f t="shared" si="1435"/>
        <v/>
      </c>
      <c r="AV99" s="238" t="str">
        <f t="shared" si="1497"/>
        <v/>
      </c>
      <c r="AW99" s="239" t="str">
        <f t="shared" si="1498"/>
        <v/>
      </c>
      <c r="AX99" s="240" t="str">
        <f t="shared" si="1499"/>
        <v/>
      </c>
      <c r="AY99" s="239" t="str">
        <f t="shared" si="1500"/>
        <v/>
      </c>
      <c r="AZ99" s="275"/>
      <c r="BA99" s="275"/>
      <c r="BB99" s="360">
        <f>COUNTIF(AV$107:AV$114,AX111)+COUNTIF(AX$107:AX$114,AX111)</f>
        <v>0</v>
      </c>
      <c r="BC99" s="240" t="str">
        <f t="shared" si="1436"/>
        <v/>
      </c>
      <c r="BD99" s="240" t="str">
        <f>IF((BC99&lt;&gt;""),IF(OR($F99&lt;&gt;$G99,PrSettings!$M$4="●"),(($F99-$G99)=(AZ99-BA99))*1,0),"")</f>
        <v/>
      </c>
      <c r="BE99" s="240" t="str">
        <f t="shared" si="1501"/>
        <v/>
      </c>
      <c r="BF99" s="240" t="str">
        <f>IF(BC99&lt;&gt;"",IF(ABS($F99-$G99)&gt;=PrSettings!$M$7,(ABS($F99-$G99-AZ99+BA99)&lt;=1)*1,IF(AND(BC99,$F99=$G99,$F99&gt;=PrSettings!$M$6),(ABS(AZ99-$F99)&lt;=1)*1,IF(AND(BC99,$F99+$G99&gt;=PrSettings!$M$8),(ABS(AZ99-$F99)+ABS(BA99-$G99)&lt;=1)*1,""))),"")</f>
        <v/>
      </c>
      <c r="BG99" s="349" t="str">
        <f t="shared" si="1437"/>
        <v/>
      </c>
      <c r="BI99" s="238" t="str">
        <f t="shared" si="1502"/>
        <v/>
      </c>
      <c r="BJ99" s="239" t="str">
        <f t="shared" si="1503"/>
        <v/>
      </c>
      <c r="BK99" s="240" t="str">
        <f t="shared" si="1504"/>
        <v/>
      </c>
      <c r="BL99" s="239" t="str">
        <f t="shared" si="1505"/>
        <v/>
      </c>
      <c r="BM99" s="275"/>
      <c r="BN99" s="275"/>
      <c r="BO99" s="360">
        <f>COUNTIF(BI$107:BI$114,BK111)+COUNTIF(BK$107:BK$114,BK111)</f>
        <v>0</v>
      </c>
      <c r="BP99" s="240" t="str">
        <f t="shared" si="1438"/>
        <v/>
      </c>
      <c r="BQ99" s="240" t="str">
        <f>IF((BP99&lt;&gt;""),IF(OR($F99&lt;&gt;$G99,PrSettings!$M$4="●"),(($F99-$G99)=(BM99-BN99))*1,0),"")</f>
        <v/>
      </c>
      <c r="BR99" s="240" t="str">
        <f t="shared" si="1506"/>
        <v/>
      </c>
      <c r="BS99" s="240" t="str">
        <f>IF(BP99&lt;&gt;"",IF(ABS($F99-$G99)&gt;=PrSettings!$M$7,(ABS($F99-$G99-BM99+BN99)&lt;=1)*1,IF(AND(BP99,$F99=$G99,$F99&gt;=PrSettings!$M$6),(ABS(BM99-$F99)&lt;=1)*1,IF(AND(BP99,$F99+$G99&gt;=PrSettings!$M$8),(ABS(BM99-$F99)+ABS(BN99-$G99)&lt;=1)*1,""))),"")</f>
        <v/>
      </c>
      <c r="BT99" s="349" t="str">
        <f t="shared" si="1439"/>
        <v/>
      </c>
      <c r="BV99" s="238" t="str">
        <f t="shared" si="1507"/>
        <v/>
      </c>
      <c r="BW99" s="239" t="str">
        <f t="shared" si="1508"/>
        <v/>
      </c>
      <c r="BX99" s="240" t="str">
        <f t="shared" si="1509"/>
        <v/>
      </c>
      <c r="BY99" s="239" t="str">
        <f t="shared" si="1510"/>
        <v/>
      </c>
      <c r="BZ99" s="275"/>
      <c r="CA99" s="275"/>
      <c r="CB99" s="360">
        <f>COUNTIF(BV$107:BV$114,BX111)+COUNTIF(BX$107:BX$114,BX111)</f>
        <v>0</v>
      </c>
      <c r="CC99" s="240" t="str">
        <f t="shared" si="1440"/>
        <v/>
      </c>
      <c r="CD99" s="240" t="str">
        <f>IF((CC99&lt;&gt;""),IF(OR($F99&lt;&gt;$G99,PrSettings!$M$4="●"),(($F99-$G99)=(BZ99-CA99))*1,0),"")</f>
        <v/>
      </c>
      <c r="CE99" s="240" t="str">
        <f t="shared" si="1511"/>
        <v/>
      </c>
      <c r="CF99" s="240" t="str">
        <f>IF(CC99&lt;&gt;"",IF(ABS($F99-$G99)&gt;=PrSettings!$M$7,(ABS($F99-$G99-BZ99+CA99)&lt;=1)*1,IF(AND(CC99,$F99=$G99,$F99&gt;=PrSettings!$M$6),(ABS(BZ99-$F99)&lt;=1)*1,IF(AND(CC99,$F99+$G99&gt;=PrSettings!$M$8),(ABS(BZ99-$F99)+ABS(CA99-$G99)&lt;=1)*1,""))),"")</f>
        <v/>
      </c>
      <c r="CG99" s="349" t="str">
        <f t="shared" si="1441"/>
        <v/>
      </c>
      <c r="CI99" s="238" t="str">
        <f t="shared" si="1512"/>
        <v/>
      </c>
      <c r="CJ99" s="239" t="str">
        <f t="shared" si="1513"/>
        <v/>
      </c>
      <c r="CK99" s="240" t="str">
        <f t="shared" si="1514"/>
        <v/>
      </c>
      <c r="CL99" s="239" t="str">
        <f t="shared" si="1515"/>
        <v/>
      </c>
      <c r="CM99" s="275"/>
      <c r="CN99" s="275"/>
      <c r="CO99" s="360">
        <f>COUNTIF(CI$107:CI$114,CK111)+COUNTIF(CK$107:CK$114,CK111)</f>
        <v>0</v>
      </c>
      <c r="CP99" s="240" t="str">
        <f t="shared" si="1442"/>
        <v/>
      </c>
      <c r="CQ99" s="240" t="str">
        <f>IF((CP99&lt;&gt;""),IF(OR($F99&lt;&gt;$G99,PrSettings!$M$4="●"),(($F99-$G99)=(CM99-CN99))*1,0),"")</f>
        <v/>
      </c>
      <c r="CR99" s="240" t="str">
        <f t="shared" si="1516"/>
        <v/>
      </c>
      <c r="CS99" s="240" t="str">
        <f>IF(CP99&lt;&gt;"",IF(ABS($F99-$G99)&gt;=PrSettings!$M$7,(ABS($F99-$G99-CM99+CN99)&lt;=1)*1,IF(AND(CP99,$F99=$G99,$F99&gt;=PrSettings!$M$6),(ABS(CM99-$F99)&lt;=1)*1,IF(AND(CP99,$F99+$G99&gt;=PrSettings!$M$8),(ABS(CM99-$F99)+ABS(CN99-$G99)&lt;=1)*1,""))),"")</f>
        <v/>
      </c>
      <c r="CT99" s="349" t="str">
        <f t="shared" si="1443"/>
        <v/>
      </c>
      <c r="CV99" s="238" t="str">
        <f t="shared" si="1517"/>
        <v/>
      </c>
      <c r="CW99" s="239" t="str">
        <f t="shared" si="1518"/>
        <v/>
      </c>
      <c r="CX99" s="240" t="str">
        <f t="shared" si="1519"/>
        <v/>
      </c>
      <c r="CY99" s="239" t="str">
        <f t="shared" si="1520"/>
        <v/>
      </c>
      <c r="CZ99" s="275"/>
      <c r="DA99" s="275"/>
      <c r="DB99" s="360">
        <f>COUNTIF(CV$107:CV$114,CX111)+COUNTIF(CX$107:CX$114,CX111)</f>
        <v>0</v>
      </c>
      <c r="DC99" s="240" t="str">
        <f t="shared" si="1444"/>
        <v/>
      </c>
      <c r="DD99" s="240" t="str">
        <f>IF((DC99&lt;&gt;""),IF(OR($F99&lt;&gt;$G99,PrSettings!$M$4="●"),(($F99-$G99)=(CZ99-DA99))*1,0),"")</f>
        <v/>
      </c>
      <c r="DE99" s="240" t="str">
        <f t="shared" si="1521"/>
        <v/>
      </c>
      <c r="DF99" s="240" t="str">
        <f>IF(DC99&lt;&gt;"",IF(ABS($F99-$G99)&gt;=PrSettings!$M$7,(ABS($F99-$G99-CZ99+DA99)&lt;=1)*1,IF(AND(DC99,$F99=$G99,$F99&gt;=PrSettings!$M$6),(ABS(CZ99-$F99)&lt;=1)*1,IF(AND(DC99,$F99+$G99&gt;=PrSettings!$M$8),(ABS(CZ99-$F99)+ABS(DA99-$G99)&lt;=1)*1,""))),"")</f>
        <v/>
      </c>
      <c r="DG99" s="349" t="str">
        <f t="shared" si="1445"/>
        <v/>
      </c>
      <c r="DI99" s="238" t="str">
        <f t="shared" si="1522"/>
        <v/>
      </c>
      <c r="DJ99" s="239" t="str">
        <f t="shared" si="1523"/>
        <v/>
      </c>
      <c r="DK99" s="240" t="str">
        <f t="shared" si="1524"/>
        <v/>
      </c>
      <c r="DL99" s="239" t="str">
        <f t="shared" si="1525"/>
        <v/>
      </c>
      <c r="DM99" s="275"/>
      <c r="DN99" s="275"/>
      <c r="DO99" s="360">
        <f>COUNTIF(DI$107:DI$114,DK111)+COUNTIF(DK$107:DK$114,DK111)</f>
        <v>0</v>
      </c>
      <c r="DP99" s="240" t="str">
        <f t="shared" si="1446"/>
        <v/>
      </c>
      <c r="DQ99" s="240" t="str">
        <f>IF((DP99&lt;&gt;""),IF(OR($F99&lt;&gt;$G99,PrSettings!$M$4="●"),(($F99-$G99)=(DM99-DN99))*1,0),"")</f>
        <v/>
      </c>
      <c r="DR99" s="240" t="str">
        <f t="shared" si="1526"/>
        <v/>
      </c>
      <c r="DS99" s="240" t="str">
        <f>IF(DP99&lt;&gt;"",IF(ABS($F99-$G99)&gt;=PrSettings!$M$7,(ABS($F99-$G99-DM99+DN99)&lt;=1)*1,IF(AND(DP99,$F99=$G99,$F99&gt;=PrSettings!$M$6),(ABS(DM99-$F99)&lt;=1)*1,IF(AND(DP99,$F99+$G99&gt;=PrSettings!$M$8),(ABS(DM99-$F99)+ABS(DN99-$G99)&lt;=1)*1,""))),"")</f>
        <v/>
      </c>
      <c r="DT99" s="349" t="str">
        <f t="shared" si="1447"/>
        <v/>
      </c>
      <c r="DV99" s="238" t="str">
        <f t="shared" si="1527"/>
        <v/>
      </c>
      <c r="DW99" s="239" t="str">
        <f t="shared" si="1528"/>
        <v/>
      </c>
      <c r="DX99" s="240" t="str">
        <f t="shared" si="1529"/>
        <v/>
      </c>
      <c r="DY99" s="239" t="str">
        <f t="shared" si="1530"/>
        <v/>
      </c>
      <c r="DZ99" s="275"/>
      <c r="EA99" s="275"/>
      <c r="EB99" s="360">
        <f>COUNTIF(DV$107:DV$114,DX111)+COUNTIF(DX$107:DX$114,DX111)</f>
        <v>0</v>
      </c>
      <c r="EC99" s="240" t="str">
        <f t="shared" si="1448"/>
        <v/>
      </c>
      <c r="ED99" s="240" t="str">
        <f>IF((EC99&lt;&gt;""),IF(OR($F99&lt;&gt;$G99,PrSettings!$M$4="●"),(($F99-$G99)=(DZ99-EA99))*1,0),"")</f>
        <v/>
      </c>
      <c r="EE99" s="240" t="str">
        <f t="shared" si="1531"/>
        <v/>
      </c>
      <c r="EF99" s="240" t="str">
        <f>IF(EC99&lt;&gt;"",IF(ABS($F99-$G99)&gt;=PrSettings!$M$7,(ABS($F99-$G99-DZ99+EA99)&lt;=1)*1,IF(AND(EC99,$F99=$G99,$F99&gt;=PrSettings!$M$6),(ABS(DZ99-$F99)&lt;=1)*1,IF(AND(EC99,$F99+$G99&gt;=PrSettings!$M$8),(ABS(DZ99-$F99)+ABS(EA99-$G99)&lt;=1)*1,""))),"")</f>
        <v/>
      </c>
      <c r="EG99" s="349" t="str">
        <f t="shared" si="1449"/>
        <v/>
      </c>
      <c r="EI99" s="238" t="str">
        <f t="shared" si="1532"/>
        <v/>
      </c>
      <c r="EJ99" s="239" t="str">
        <f t="shared" si="1533"/>
        <v/>
      </c>
      <c r="EK99" s="240" t="str">
        <f t="shared" si="1534"/>
        <v/>
      </c>
      <c r="EL99" s="239" t="str">
        <f t="shared" si="1535"/>
        <v/>
      </c>
      <c r="EM99" s="275"/>
      <c r="EN99" s="275"/>
      <c r="EO99" s="360">
        <f>COUNTIF(EI$107:EI$114,EK111)+COUNTIF(EK$107:EK$114,EK111)</f>
        <v>0</v>
      </c>
      <c r="EP99" s="240" t="str">
        <f t="shared" si="1450"/>
        <v/>
      </c>
      <c r="EQ99" s="240" t="str">
        <f>IF((EP99&lt;&gt;""),IF(OR($F99&lt;&gt;$G99,PrSettings!$M$4="●"),(($F99-$G99)=(EM99-EN99))*1,0),"")</f>
        <v/>
      </c>
      <c r="ER99" s="240" t="str">
        <f t="shared" si="1536"/>
        <v/>
      </c>
      <c r="ES99" s="240" t="str">
        <f>IF(EP99&lt;&gt;"",IF(ABS($F99-$G99)&gt;=PrSettings!$M$7,(ABS($F99-$G99-EM99+EN99)&lt;=1)*1,IF(AND(EP99,$F99=$G99,$F99&gt;=PrSettings!$M$6),(ABS(EM99-$F99)&lt;=1)*1,IF(AND(EP99,$F99+$G99&gt;=PrSettings!$M$8),(ABS(EM99-$F99)+ABS(EN99-$G99)&lt;=1)*1,""))),"")</f>
        <v/>
      </c>
      <c r="ET99" s="349" t="str">
        <f t="shared" si="1451"/>
        <v/>
      </c>
      <c r="EV99" s="238" t="str">
        <f t="shared" si="1537"/>
        <v/>
      </c>
      <c r="EW99" s="239" t="str">
        <f t="shared" si="1538"/>
        <v/>
      </c>
      <c r="EX99" s="240" t="str">
        <f t="shared" si="1539"/>
        <v/>
      </c>
      <c r="EY99" s="239" t="str">
        <f t="shared" si="1540"/>
        <v/>
      </c>
      <c r="EZ99" s="275"/>
      <c r="FA99" s="275"/>
      <c r="FB99" s="360">
        <f>COUNTIF(EV$107:EV$114,EX111)+COUNTIF(EX$107:EX$114,EX111)</f>
        <v>0</v>
      </c>
      <c r="FC99" s="240" t="str">
        <f t="shared" si="1452"/>
        <v/>
      </c>
      <c r="FD99" s="240" t="str">
        <f>IF((FC99&lt;&gt;""),IF(OR($F99&lt;&gt;$G99,PrSettings!$M$4="●"),(($F99-$G99)=(EZ99-FA99))*1,0),"")</f>
        <v/>
      </c>
      <c r="FE99" s="240" t="str">
        <f t="shared" si="1541"/>
        <v/>
      </c>
      <c r="FF99" s="240" t="str">
        <f>IF(FC99&lt;&gt;"",IF(ABS($F99-$G99)&gt;=PrSettings!$M$7,(ABS($F99-$G99-EZ99+FA99)&lt;=1)*1,IF(AND(FC99,$F99=$G99,$F99&gt;=PrSettings!$M$6),(ABS(EZ99-$F99)&lt;=1)*1,IF(AND(FC99,$F99+$G99&gt;=PrSettings!$M$8),(ABS(EZ99-$F99)+ABS(FA99-$G99)&lt;=1)*1,""))),"")</f>
        <v/>
      </c>
      <c r="FG99" s="349" t="str">
        <f t="shared" si="1453"/>
        <v/>
      </c>
      <c r="FI99" s="238" t="str">
        <f t="shared" si="1542"/>
        <v/>
      </c>
      <c r="FJ99" s="239" t="str">
        <f t="shared" si="1543"/>
        <v/>
      </c>
      <c r="FK99" s="240" t="str">
        <f t="shared" si="1544"/>
        <v/>
      </c>
      <c r="FL99" s="239" t="str">
        <f t="shared" si="1545"/>
        <v/>
      </c>
      <c r="FM99" s="275"/>
      <c r="FN99" s="275"/>
      <c r="FO99" s="360">
        <f>COUNTIF(FI$107:FI$114,FK111)+COUNTIF(FK$107:FK$114,FK111)</f>
        <v>0</v>
      </c>
      <c r="FP99" s="240" t="str">
        <f t="shared" si="1454"/>
        <v/>
      </c>
      <c r="FQ99" s="240" t="str">
        <f>IF((FP99&lt;&gt;""),IF(OR($F99&lt;&gt;$G99,PrSettings!$M$4="●"),(($F99-$G99)=(FM99-FN99))*1,0),"")</f>
        <v/>
      </c>
      <c r="FR99" s="240" t="str">
        <f t="shared" si="1546"/>
        <v/>
      </c>
      <c r="FS99" s="240" t="str">
        <f>IF(FP99&lt;&gt;"",IF(ABS($F99-$G99)&gt;=PrSettings!$M$7,(ABS($F99-$G99-FM99+FN99)&lt;=1)*1,IF(AND(FP99,$F99=$G99,$F99&gt;=PrSettings!$M$6),(ABS(FM99-$F99)&lt;=1)*1,IF(AND(FP99,$F99+$G99&gt;=PrSettings!$M$8),(ABS(FM99-$F99)+ABS(FN99-$G99)&lt;=1)*1,""))),"")</f>
        <v/>
      </c>
      <c r="FT99" s="349" t="str">
        <f t="shared" si="1455"/>
        <v/>
      </c>
      <c r="FV99" s="238" t="str">
        <f t="shared" si="1547"/>
        <v/>
      </c>
      <c r="FW99" s="239" t="str">
        <f t="shared" si="1548"/>
        <v/>
      </c>
      <c r="FX99" s="240" t="str">
        <f t="shared" si="1549"/>
        <v/>
      </c>
      <c r="FY99" s="239" t="str">
        <f t="shared" si="1550"/>
        <v/>
      </c>
      <c r="FZ99" s="275"/>
      <c r="GA99" s="275"/>
      <c r="GB99" s="360">
        <f>COUNTIF(FV$107:FV$114,FX111)+COUNTIF(FX$107:FX$114,FX111)</f>
        <v>0</v>
      </c>
      <c r="GC99" s="240" t="str">
        <f t="shared" si="1456"/>
        <v/>
      </c>
      <c r="GD99" s="240" t="str">
        <f>IF((GC99&lt;&gt;""),IF(OR($F99&lt;&gt;$G99,PrSettings!$M$4="●"),(($F99-$G99)=(FZ99-GA99))*1,0),"")</f>
        <v/>
      </c>
      <c r="GE99" s="240" t="str">
        <f t="shared" si="1551"/>
        <v/>
      </c>
      <c r="GF99" s="240" t="str">
        <f>IF(GC99&lt;&gt;"",IF(ABS($F99-$G99)&gt;=PrSettings!$M$7,(ABS($F99-$G99-FZ99+GA99)&lt;=1)*1,IF(AND(GC99,$F99=$G99,$F99&gt;=PrSettings!$M$6),(ABS(FZ99-$F99)&lt;=1)*1,IF(AND(GC99,$F99+$G99&gt;=PrSettings!$M$8),(ABS(FZ99-$F99)+ABS(GA99-$G99)&lt;=1)*1,""))),"")</f>
        <v/>
      </c>
      <c r="GG99" s="349" t="str">
        <f t="shared" si="1457"/>
        <v/>
      </c>
      <c r="GI99" s="238" t="str">
        <f t="shared" si="1552"/>
        <v/>
      </c>
      <c r="GJ99" s="239" t="str">
        <f t="shared" si="1553"/>
        <v/>
      </c>
      <c r="GK99" s="240" t="str">
        <f t="shared" si="1554"/>
        <v/>
      </c>
      <c r="GL99" s="239" t="str">
        <f t="shared" si="1555"/>
        <v/>
      </c>
      <c r="GM99" s="275"/>
      <c r="GN99" s="275"/>
      <c r="GO99" s="360">
        <f>COUNTIF(GI$107:GI$114,GK111)+COUNTIF(GK$107:GK$114,GK111)</f>
        <v>0</v>
      </c>
      <c r="GP99" s="240" t="str">
        <f t="shared" si="1458"/>
        <v/>
      </c>
      <c r="GQ99" s="240" t="str">
        <f>IF((GP99&lt;&gt;""),IF(OR($F99&lt;&gt;$G99,PrSettings!$M$4="●"),(($F99-$G99)=(GM99-GN99))*1,0),"")</f>
        <v/>
      </c>
      <c r="GR99" s="240" t="str">
        <f t="shared" si="1556"/>
        <v/>
      </c>
      <c r="GS99" s="240" t="str">
        <f>IF(GP99&lt;&gt;"",IF(ABS($F99-$G99)&gt;=PrSettings!$M$7,(ABS($F99-$G99-GM99+GN99)&lt;=1)*1,IF(AND(GP99,$F99=$G99,$F99&gt;=PrSettings!$M$6),(ABS(GM99-$F99)&lt;=1)*1,IF(AND(GP99,$F99+$G99&gt;=PrSettings!$M$8),(ABS(GM99-$F99)+ABS(GN99-$G99)&lt;=1)*1,""))),"")</f>
        <v/>
      </c>
      <c r="GT99" s="349" t="str">
        <f t="shared" si="1459"/>
        <v/>
      </c>
      <c r="GV99" s="238" t="str">
        <f t="shared" si="1557"/>
        <v/>
      </c>
      <c r="GW99" s="239" t="str">
        <f t="shared" si="1558"/>
        <v/>
      </c>
      <c r="GX99" s="240" t="str">
        <f t="shared" si="1559"/>
        <v/>
      </c>
      <c r="GY99" s="239" t="str">
        <f t="shared" si="1560"/>
        <v/>
      </c>
      <c r="GZ99" s="275"/>
      <c r="HA99" s="275"/>
      <c r="HB99" s="360">
        <f>COUNTIF(GV$107:GV$114,GX111)+COUNTIF(GX$107:GX$114,GX111)</f>
        <v>0</v>
      </c>
      <c r="HC99" s="240" t="str">
        <f t="shared" si="1460"/>
        <v/>
      </c>
      <c r="HD99" s="240" t="str">
        <f>IF((HC99&lt;&gt;""),IF(OR($F99&lt;&gt;$G99,PrSettings!$M$4="●"),(($F99-$G99)=(GZ99-HA99))*1,0),"")</f>
        <v/>
      </c>
      <c r="HE99" s="240" t="str">
        <f t="shared" si="1561"/>
        <v/>
      </c>
      <c r="HF99" s="240" t="str">
        <f>IF(HC99&lt;&gt;"",IF(ABS($F99-$G99)&gt;=PrSettings!$M$7,(ABS($F99-$G99-GZ99+HA99)&lt;=1)*1,IF(AND(HC99,$F99=$G99,$F99&gt;=PrSettings!$M$6),(ABS(GZ99-$F99)&lt;=1)*1,IF(AND(HC99,$F99+$G99&gt;=PrSettings!$M$8),(ABS(GZ99-$F99)+ABS(HA99-$G99)&lt;=1)*1,""))),"")</f>
        <v/>
      </c>
      <c r="HG99" s="349" t="str">
        <f t="shared" si="1461"/>
        <v/>
      </c>
      <c r="HI99" s="238" t="str">
        <f t="shared" si="1562"/>
        <v/>
      </c>
      <c r="HJ99" s="239" t="str">
        <f t="shared" si="1563"/>
        <v/>
      </c>
      <c r="HK99" s="240" t="str">
        <f t="shared" si="1564"/>
        <v/>
      </c>
      <c r="HL99" s="239" t="str">
        <f t="shared" si="1565"/>
        <v/>
      </c>
      <c r="HM99" s="275"/>
      <c r="HN99" s="275"/>
      <c r="HO99" s="360">
        <f>COUNTIF(HI$107:HI$114,HK111)+COUNTIF(HK$107:HK$114,HK111)</f>
        <v>0</v>
      </c>
      <c r="HP99" s="240" t="str">
        <f t="shared" si="1462"/>
        <v/>
      </c>
      <c r="HQ99" s="240" t="str">
        <f>IF((HP99&lt;&gt;""),IF(OR($F99&lt;&gt;$G99,PrSettings!$M$4="●"),(($F99-$G99)=(HM99-HN99))*1,0),"")</f>
        <v/>
      </c>
      <c r="HR99" s="240" t="str">
        <f t="shared" si="1566"/>
        <v/>
      </c>
      <c r="HS99" s="240" t="str">
        <f>IF(HP99&lt;&gt;"",IF(ABS($F99-$G99)&gt;=PrSettings!$M$7,(ABS($F99-$G99-HM99+HN99)&lt;=1)*1,IF(AND(HP99,$F99=$G99,$F99&gt;=PrSettings!$M$6),(ABS(HM99-$F99)&lt;=1)*1,IF(AND(HP99,$F99+$G99&gt;=PrSettings!$M$8),(ABS(HM99-$F99)+ABS(HN99-$G99)&lt;=1)*1,""))),"")</f>
        <v/>
      </c>
      <c r="HT99" s="349" t="str">
        <f t="shared" si="1463"/>
        <v/>
      </c>
      <c r="HV99" s="238" t="str">
        <f t="shared" si="1567"/>
        <v/>
      </c>
      <c r="HW99" s="239" t="str">
        <f t="shared" si="1568"/>
        <v/>
      </c>
      <c r="HX99" s="240" t="str">
        <f t="shared" si="1569"/>
        <v/>
      </c>
      <c r="HY99" s="239" t="str">
        <f t="shared" si="1570"/>
        <v/>
      </c>
      <c r="HZ99" s="275"/>
      <c r="IA99" s="275"/>
      <c r="IB99" s="360">
        <f>COUNTIF(HV$107:HV$114,HX111)+COUNTIF(HX$107:HX$114,HX111)</f>
        <v>0</v>
      </c>
      <c r="IC99" s="240" t="str">
        <f t="shared" si="1464"/>
        <v/>
      </c>
      <c r="ID99" s="240" t="str">
        <f>IF((IC99&lt;&gt;""),IF(OR($F99&lt;&gt;$G99,PrSettings!$M$4="●"),(($F99-$G99)=(HZ99-IA99))*1,0),"")</f>
        <v/>
      </c>
      <c r="IE99" s="240" t="str">
        <f t="shared" si="1571"/>
        <v/>
      </c>
      <c r="IF99" s="240" t="str">
        <f>IF(IC99&lt;&gt;"",IF(ABS($F99-$G99)&gt;=PrSettings!$M$7,(ABS($F99-$G99-HZ99+IA99)&lt;=1)*1,IF(AND(IC99,$F99=$G99,$F99&gt;=PrSettings!$M$6),(ABS(HZ99-$F99)&lt;=1)*1,IF(AND(IC99,$F99+$G99&gt;=PrSettings!$M$8),(ABS(HZ99-$F99)+ABS(IA99-$G99)&lt;=1)*1,""))),"")</f>
        <v/>
      </c>
      <c r="IG99" s="349" t="str">
        <f t="shared" si="1465"/>
        <v/>
      </c>
      <c r="II99" s="238" t="str">
        <f t="shared" si="1572"/>
        <v/>
      </c>
      <c r="IJ99" s="239" t="str">
        <f t="shared" si="1573"/>
        <v/>
      </c>
      <c r="IK99" s="240" t="str">
        <f t="shared" si="1574"/>
        <v/>
      </c>
      <c r="IL99" s="239" t="str">
        <f t="shared" si="1575"/>
        <v/>
      </c>
      <c r="IM99" s="275"/>
      <c r="IN99" s="275"/>
      <c r="IO99" s="360">
        <f>COUNTIF(II$107:II$114,IK111)+COUNTIF(IK$107:IK$114,IK111)</f>
        <v>0</v>
      </c>
      <c r="IP99" s="240" t="str">
        <f t="shared" si="1466"/>
        <v/>
      </c>
      <c r="IQ99" s="240" t="str">
        <f>IF((IP99&lt;&gt;""),IF(OR($F99&lt;&gt;$G99,PrSettings!$M$4="●"),(($F99-$G99)=(IM99-IN99))*1,0),"")</f>
        <v/>
      </c>
      <c r="IR99" s="240" t="str">
        <f t="shared" si="1576"/>
        <v/>
      </c>
      <c r="IS99" s="240" t="str">
        <f>IF(IP99&lt;&gt;"",IF(ABS($F99-$G99)&gt;=PrSettings!$M$7,(ABS($F99-$G99-IM99+IN99)&lt;=1)*1,IF(AND(IP99,$F99=$G99,$F99&gt;=PrSettings!$M$6),(ABS(IM99-$F99)&lt;=1)*1,IF(AND(IP99,$F99+$G99&gt;=PrSettings!$M$8),(ABS(IM99-$F99)+ABS(IN99-$G99)&lt;=1)*1,""))),"")</f>
        <v/>
      </c>
      <c r="IT99" s="349" t="str">
        <f t="shared" si="1467"/>
        <v/>
      </c>
      <c r="IV99" s="238" t="str">
        <f t="shared" si="1577"/>
        <v/>
      </c>
      <c r="IW99" s="239" t="str">
        <f t="shared" si="1578"/>
        <v/>
      </c>
      <c r="IX99" s="240" t="str">
        <f t="shared" si="1579"/>
        <v/>
      </c>
      <c r="IY99" s="239" t="str">
        <f t="shared" si="1580"/>
        <v/>
      </c>
      <c r="IZ99" s="275"/>
      <c r="JA99" s="275"/>
      <c r="JB99" s="360">
        <f>COUNTIF(IV$107:IV$114,IX111)+COUNTIF(IX$107:IX$114,IX111)</f>
        <v>0</v>
      </c>
      <c r="JC99" s="240" t="str">
        <f t="shared" si="1468"/>
        <v/>
      </c>
      <c r="JD99" s="240" t="str">
        <f>IF((JC99&lt;&gt;""),IF(OR($F99&lt;&gt;$G99,PrSettings!$M$4="●"),(($F99-$G99)=(IZ99-JA99))*1,0),"")</f>
        <v/>
      </c>
      <c r="JE99" s="240" t="str">
        <f t="shared" si="1581"/>
        <v/>
      </c>
      <c r="JF99" s="240" t="str">
        <f>IF(JC99&lt;&gt;"",IF(ABS($F99-$G99)&gt;=PrSettings!$M$7,(ABS($F99-$G99-IZ99+JA99)&lt;=1)*1,IF(AND(JC99,$F99=$G99,$F99&gt;=PrSettings!$M$6),(ABS(IZ99-$F99)&lt;=1)*1,IF(AND(JC99,$F99+$G99&gt;=PrSettings!$M$8),(ABS(IZ99-$F99)+ABS(JA99-$G99)&lt;=1)*1,""))),"")</f>
        <v/>
      </c>
      <c r="JG99" s="349" t="str">
        <f t="shared" si="1469"/>
        <v/>
      </c>
      <c r="JI99" s="238" t="str">
        <f t="shared" si="1582"/>
        <v/>
      </c>
      <c r="JJ99" s="239" t="str">
        <f t="shared" si="1583"/>
        <v/>
      </c>
      <c r="JK99" s="240" t="str">
        <f t="shared" si="1584"/>
        <v/>
      </c>
      <c r="JL99" s="239" t="str">
        <f t="shared" si="1585"/>
        <v/>
      </c>
      <c r="JM99" s="275"/>
      <c r="JN99" s="275"/>
      <c r="JO99" s="360">
        <f>COUNTIF(JI$107:JI$114,JK111)+COUNTIF(JK$107:JK$114,JK111)</f>
        <v>0</v>
      </c>
      <c r="JP99" s="240" t="str">
        <f t="shared" si="1470"/>
        <v/>
      </c>
      <c r="JQ99" s="240" t="str">
        <f>IF((JP99&lt;&gt;""),IF(OR($F99&lt;&gt;$G99,PrSettings!$M$4="●"),(($F99-$G99)=(JM99-JN99))*1,0),"")</f>
        <v/>
      </c>
      <c r="JR99" s="240" t="str">
        <f t="shared" si="1586"/>
        <v/>
      </c>
      <c r="JS99" s="240" t="str">
        <f>IF(JP99&lt;&gt;"",IF(ABS($F99-$G99)&gt;=PrSettings!$M$7,(ABS($F99-$G99-JM99+JN99)&lt;=1)*1,IF(AND(JP99,$F99=$G99,$F99&gt;=PrSettings!$M$6),(ABS(JM99-$F99)&lt;=1)*1,IF(AND(JP99,$F99+$G99&gt;=PrSettings!$M$8),(ABS(JM99-$F99)+ABS(JN99-$G99)&lt;=1)*1,""))),"")</f>
        <v/>
      </c>
      <c r="JT99" s="349" t="str">
        <f t="shared" si="1471"/>
        <v/>
      </c>
      <c r="JV99" s="238" t="str">
        <f t="shared" si="1587"/>
        <v/>
      </c>
      <c r="JW99" s="239" t="str">
        <f t="shared" si="1588"/>
        <v/>
      </c>
      <c r="JX99" s="240" t="str">
        <f t="shared" si="1589"/>
        <v/>
      </c>
      <c r="JY99" s="239" t="str">
        <f t="shared" si="1590"/>
        <v/>
      </c>
      <c r="JZ99" s="275"/>
      <c r="KA99" s="275"/>
      <c r="KB99" s="360">
        <f>COUNTIF(JV$107:JV$114,JX111)+COUNTIF(JX$107:JX$114,JX111)</f>
        <v>0</v>
      </c>
      <c r="KC99" s="240" t="str">
        <f t="shared" si="1472"/>
        <v/>
      </c>
      <c r="KD99" s="240" t="str">
        <f>IF((KC99&lt;&gt;""),IF(OR($F99&lt;&gt;$G99,PrSettings!$M$4="●"),(($F99-$G99)=(JZ99-KA99))*1,0),"")</f>
        <v/>
      </c>
      <c r="KE99" s="240" t="str">
        <f t="shared" si="1591"/>
        <v/>
      </c>
      <c r="KF99" s="240" t="str">
        <f>IF(KC99&lt;&gt;"",IF(ABS($F99-$G99)&gt;=PrSettings!$M$7,(ABS($F99-$G99-JZ99+KA99)&lt;=1)*1,IF(AND(KC99,$F99=$G99,$F99&gt;=PrSettings!$M$6),(ABS(JZ99-$F99)&lt;=1)*1,IF(AND(KC99,$F99+$G99&gt;=PrSettings!$M$8),(ABS(JZ99-$F99)+ABS(KA99-$G99)&lt;=1)*1,""))),"")</f>
        <v/>
      </c>
      <c r="KG99" s="349" t="str">
        <f t="shared" si="1473"/>
        <v/>
      </c>
      <c r="KI99" s="238" t="str">
        <f t="shared" si="1592"/>
        <v/>
      </c>
      <c r="KJ99" s="239" t="str">
        <f t="shared" si="1593"/>
        <v/>
      </c>
      <c r="KK99" s="240" t="str">
        <f t="shared" si="1594"/>
        <v/>
      </c>
      <c r="KL99" s="239" t="str">
        <f t="shared" si="1595"/>
        <v/>
      </c>
      <c r="KM99" s="275"/>
      <c r="KN99" s="275"/>
      <c r="KO99" s="360">
        <f>COUNTIF(KI$107:KI$114,KK111)+COUNTIF(KK$107:KK$114,KK111)</f>
        <v>0</v>
      </c>
      <c r="KP99" s="240" t="str">
        <f t="shared" si="1474"/>
        <v/>
      </c>
      <c r="KQ99" s="240" t="str">
        <f>IF((KP99&lt;&gt;""),IF(OR($F99&lt;&gt;$G99,PrSettings!$M$4="●"),(($F99-$G99)=(KM99-KN99))*1,0),"")</f>
        <v/>
      </c>
      <c r="KR99" s="240" t="str">
        <f t="shared" si="1596"/>
        <v/>
      </c>
      <c r="KS99" s="240" t="str">
        <f>IF(KP99&lt;&gt;"",IF(ABS($F99-$G99)&gt;=PrSettings!$M$7,(ABS($F99-$G99-KM99+KN99)&lt;=1)*1,IF(AND(KP99,$F99=$G99,$F99&gt;=PrSettings!$M$6),(ABS(KM99-$F99)&lt;=1)*1,IF(AND(KP99,$F99+$G99&gt;=PrSettings!$M$8),(ABS(KM99-$F99)+ABS(KN99-$G99)&lt;=1)*1,""))),"")</f>
        <v/>
      </c>
      <c r="KT99" s="349" t="str">
        <f t="shared" si="1475"/>
        <v/>
      </c>
      <c r="KV99" s="238" t="str">
        <f t="shared" si="1597"/>
        <v/>
      </c>
      <c r="KW99" s="239" t="str">
        <f t="shared" si="1598"/>
        <v/>
      </c>
      <c r="KX99" s="240" t="str">
        <f t="shared" si="1599"/>
        <v/>
      </c>
      <c r="KY99" s="239" t="str">
        <f t="shared" si="1600"/>
        <v/>
      </c>
      <c r="KZ99" s="275"/>
      <c r="LA99" s="275"/>
      <c r="LB99" s="360">
        <f>COUNTIF(KV$107:KV$114,KX111)+COUNTIF(KX$107:KX$114,KX111)</f>
        <v>0</v>
      </c>
      <c r="LC99" s="240" t="str">
        <f t="shared" si="1476"/>
        <v/>
      </c>
      <c r="LD99" s="240" t="str">
        <f>IF((LC99&lt;&gt;""),IF(OR($F99&lt;&gt;$G99,PrSettings!$M$4="●"),(($F99-$G99)=(KZ99-LA99))*1,0),"")</f>
        <v/>
      </c>
      <c r="LE99" s="240" t="str">
        <f t="shared" si="1601"/>
        <v/>
      </c>
      <c r="LF99" s="240" t="str">
        <f>IF(LC99&lt;&gt;"",IF(ABS($F99-$G99)&gt;=PrSettings!$M$7,(ABS($F99-$G99-KZ99+LA99)&lt;=1)*1,IF(AND(LC99,$F99=$G99,$F99&gt;=PrSettings!$M$6),(ABS(KZ99-$F99)&lt;=1)*1,IF(AND(LC99,$F99+$G99&gt;=PrSettings!$M$8),(ABS(KZ99-$F99)+ABS(LA99-$G99)&lt;=1)*1,""))),"")</f>
        <v/>
      </c>
      <c r="LG99" s="349" t="str">
        <f t="shared" si="1477"/>
        <v/>
      </c>
      <c r="LI99" s="238" t="str">
        <f t="shared" si="1602"/>
        <v/>
      </c>
      <c r="LJ99" s="239" t="str">
        <f t="shared" si="1603"/>
        <v/>
      </c>
      <c r="LK99" s="240" t="str">
        <f t="shared" si="1604"/>
        <v/>
      </c>
      <c r="LL99" s="239" t="str">
        <f t="shared" si="1605"/>
        <v/>
      </c>
      <c r="LM99" s="275"/>
      <c r="LN99" s="275"/>
      <c r="LO99" s="360">
        <f>COUNTIF(LI$107:LI$114,LK111)+COUNTIF(LK$107:LK$114,LK111)</f>
        <v>0</v>
      </c>
      <c r="LP99" s="240" t="str">
        <f t="shared" si="1478"/>
        <v/>
      </c>
      <c r="LQ99" s="240" t="str">
        <f>IF((LP99&lt;&gt;""),IF(OR($F99&lt;&gt;$G99,PrSettings!$M$4="●"),(($F99-$G99)=(LM99-LN99))*1,0),"")</f>
        <v/>
      </c>
      <c r="LR99" s="240" t="str">
        <f t="shared" si="1606"/>
        <v/>
      </c>
      <c r="LS99" s="240" t="str">
        <f>IF(LP99&lt;&gt;"",IF(ABS($F99-$G99)&gt;=PrSettings!$M$7,(ABS($F99-$G99-LM99+LN99)&lt;=1)*1,IF(AND(LP99,$F99=$G99,$F99&gt;=PrSettings!$M$6),(ABS(LM99-$F99)&lt;=1)*1,IF(AND(LP99,$F99+$G99&gt;=PrSettings!$M$8),(ABS(LM99-$F99)+ABS(LN99-$G99)&lt;=1)*1,""))),"")</f>
        <v/>
      </c>
      <c r="LT99" s="349" t="str">
        <f t="shared" si="1479"/>
        <v/>
      </c>
      <c r="LV99" s="238" t="str">
        <f t="shared" si="1607"/>
        <v/>
      </c>
      <c r="LW99" s="239" t="str">
        <f t="shared" si="1608"/>
        <v/>
      </c>
      <c r="LX99" s="240" t="str">
        <f t="shared" si="1609"/>
        <v/>
      </c>
      <c r="LY99" s="239" t="str">
        <f t="shared" si="1610"/>
        <v/>
      </c>
      <c r="LZ99" s="275"/>
      <c r="MA99" s="275"/>
      <c r="MB99" s="360">
        <f>COUNTIF(LV$107:LV$114,LX111)+COUNTIF(LX$107:LX$114,LX111)</f>
        <v>0</v>
      </c>
      <c r="MC99" s="240" t="str">
        <f t="shared" si="1480"/>
        <v/>
      </c>
      <c r="MD99" s="240" t="str">
        <f>IF((MC99&lt;&gt;""),IF(OR($F99&lt;&gt;$G99,PrSettings!$M$4="●"),(($F99-$G99)=(LZ99-MA99))*1,0),"")</f>
        <v/>
      </c>
      <c r="ME99" s="240" t="str">
        <f t="shared" si="1611"/>
        <v/>
      </c>
      <c r="MF99" s="240" t="str">
        <f>IF(MC99&lt;&gt;"",IF(ABS($F99-$G99)&gt;=PrSettings!$M$7,(ABS($F99-$G99-LZ99+MA99)&lt;=1)*1,IF(AND(MC99,$F99=$G99,$F99&gt;=PrSettings!$M$6),(ABS(LZ99-$F99)&lt;=1)*1,IF(AND(MC99,$F99+$G99&gt;=PrSettings!$M$8),(ABS(LZ99-$F99)+ABS(MA99-$G99)&lt;=1)*1,""))),"")</f>
        <v/>
      </c>
      <c r="MG99" s="349" t="str">
        <f t="shared" si="1481"/>
        <v/>
      </c>
    </row>
    <row r="100" spans="1:345" x14ac:dyDescent="0.25">
      <c r="B100" s="238" t="str">
        <f>IF(C100="","",INDEX(Groups!$C$7:$C$65,MATCH(C100,Groups!$D$7:$D$65,0)))</f>
        <v/>
      </c>
      <c r="C100" s="239" t="str">
        <f>'World Cup'!$AF$50</f>
        <v/>
      </c>
      <c r="D100" s="240" t="str">
        <f>IF(E100="","",INDEX(Groups!$C$7:$C$65,MATCH(E100,Groups!$D$7:$D$65,0)))</f>
        <v/>
      </c>
      <c r="E100" s="239" t="str">
        <f>'World Cup'!$AG$50</f>
        <v/>
      </c>
      <c r="F100" s="241" t="str">
        <f>IF(AND('World Cup'!$AF$51&lt;&gt;"",'World Cup'!$AG$51&lt;&gt;""),'World Cup'!$AF$51,"")</f>
        <v/>
      </c>
      <c r="G100" s="242" t="str">
        <f>IF(AND('World Cup'!$AF$51&lt;&gt;"",'World Cup'!$AG$51&lt;&gt;""),'World Cup'!$AG$51,"")</f>
        <v/>
      </c>
      <c r="I100" s="238" t="str">
        <f t="shared" si="1482"/>
        <v/>
      </c>
      <c r="J100" s="239" t="str">
        <f t="shared" si="1483"/>
        <v/>
      </c>
      <c r="K100" s="240" t="str">
        <f t="shared" si="1484"/>
        <v/>
      </c>
      <c r="L100" s="239" t="str">
        <f t="shared" si="1485"/>
        <v/>
      </c>
      <c r="M100" s="275"/>
      <c r="N100" s="275"/>
      <c r="O100" s="360">
        <f>COUNTIF(I$107:I$114,I112)+COUNTIF(K$107:K$114,I112)</f>
        <v>0</v>
      </c>
      <c r="P100" s="240" t="str">
        <f t="shared" si="1430"/>
        <v/>
      </c>
      <c r="Q100" s="240" t="str">
        <f>IF((P100&lt;&gt;""),IF(OR($F100&lt;&gt;$G100,PrSettings!$M$4="●"),(($F100-$G100)=(M100-N100))*1,0),"")</f>
        <v/>
      </c>
      <c r="R100" s="240" t="str">
        <f t="shared" si="1486"/>
        <v/>
      </c>
      <c r="S100" s="240" t="str">
        <f>IF(P100&lt;&gt;"",IF(ABS($F100-$G100)&gt;=PrSettings!$M$7,(ABS($F100-$G100-M100+N100)&lt;=1)*1,IF(AND(P100,$F100=$G100,$F100&gt;=PrSettings!$M$6),(ABS(M100-$F100)&lt;=1)*1,IF(AND(P100,$F100+$G100&gt;=PrSettings!$M$8),(ABS(M100-$F100)+ABS(N100-$G100)&lt;=1)*1,""))),"")</f>
        <v/>
      </c>
      <c r="T100" s="349" t="str">
        <f t="shared" si="1431"/>
        <v/>
      </c>
      <c r="V100" s="238" t="str">
        <f t="shared" si="1487"/>
        <v/>
      </c>
      <c r="W100" s="239" t="str">
        <f t="shared" si="1488"/>
        <v/>
      </c>
      <c r="X100" s="240" t="str">
        <f t="shared" si="1489"/>
        <v/>
      </c>
      <c r="Y100" s="239" t="str">
        <f t="shared" si="1490"/>
        <v/>
      </c>
      <c r="Z100" s="275"/>
      <c r="AA100" s="275"/>
      <c r="AB100" s="360">
        <f>COUNTIF(V$107:V$114,V112)+COUNTIF(X$107:X$114,V112)</f>
        <v>0</v>
      </c>
      <c r="AC100" s="240" t="str">
        <f t="shared" si="1432"/>
        <v/>
      </c>
      <c r="AD100" s="240" t="str">
        <f>IF((AC100&lt;&gt;""),IF(OR($F100&lt;&gt;$G100,PrSettings!$M$4="●"),(($F100-$G100)=(Z100-AA100))*1,0),"")</f>
        <v/>
      </c>
      <c r="AE100" s="240" t="str">
        <f t="shared" si="1491"/>
        <v/>
      </c>
      <c r="AF100" s="240" t="str">
        <f>IF(AC100&lt;&gt;"",IF(ABS($F100-$G100)&gt;=PrSettings!$M$7,(ABS($F100-$G100-Z100+AA100)&lt;=1)*1,IF(AND(AC100,$F100=$G100,$F100&gt;=PrSettings!$M$6),(ABS(Z100-$F100)&lt;=1)*1,IF(AND(AC100,$F100+$G100&gt;=PrSettings!$M$8),(ABS(Z100-$F100)+ABS(AA100-$G100)&lt;=1)*1,""))),"")</f>
        <v/>
      </c>
      <c r="AG100" s="349" t="str">
        <f t="shared" si="1433"/>
        <v/>
      </c>
      <c r="AI100" s="238" t="str">
        <f t="shared" si="1492"/>
        <v/>
      </c>
      <c r="AJ100" s="239" t="str">
        <f t="shared" si="1493"/>
        <v/>
      </c>
      <c r="AK100" s="240" t="str">
        <f t="shared" si="1494"/>
        <v/>
      </c>
      <c r="AL100" s="239" t="str">
        <f t="shared" si="1495"/>
        <v/>
      </c>
      <c r="AM100" s="275"/>
      <c r="AN100" s="275"/>
      <c r="AO100" s="360">
        <f>COUNTIF(AI$107:AI$114,AI112)+COUNTIF(AK$107:AK$114,AI112)</f>
        <v>0</v>
      </c>
      <c r="AP100" s="240" t="str">
        <f t="shared" si="1434"/>
        <v/>
      </c>
      <c r="AQ100" s="240" t="str">
        <f>IF((AP100&lt;&gt;""),IF(OR($F100&lt;&gt;$G100,PrSettings!$M$4="●"),(($F100-$G100)=(AM100-AN100))*1,0),"")</f>
        <v/>
      </c>
      <c r="AR100" s="240" t="str">
        <f t="shared" si="1496"/>
        <v/>
      </c>
      <c r="AS100" s="240" t="str">
        <f>IF(AP100&lt;&gt;"",IF(ABS($F100-$G100)&gt;=PrSettings!$M$7,(ABS($F100-$G100-AM100+AN100)&lt;=1)*1,IF(AND(AP100,$F100=$G100,$F100&gt;=PrSettings!$M$6),(ABS(AM100-$F100)&lt;=1)*1,IF(AND(AP100,$F100+$G100&gt;=PrSettings!$M$8),(ABS(AM100-$F100)+ABS(AN100-$G100)&lt;=1)*1,""))),"")</f>
        <v/>
      </c>
      <c r="AT100" s="349" t="str">
        <f t="shared" si="1435"/>
        <v/>
      </c>
      <c r="AV100" s="238" t="str">
        <f t="shared" si="1497"/>
        <v/>
      </c>
      <c r="AW100" s="239" t="str">
        <f t="shared" si="1498"/>
        <v/>
      </c>
      <c r="AX100" s="240" t="str">
        <f t="shared" si="1499"/>
        <v/>
      </c>
      <c r="AY100" s="239" t="str">
        <f t="shared" si="1500"/>
        <v/>
      </c>
      <c r="AZ100" s="275"/>
      <c r="BA100" s="275"/>
      <c r="BB100" s="360">
        <f>COUNTIF(AV$107:AV$114,AV112)+COUNTIF(AX$107:AX$114,AV112)</f>
        <v>0</v>
      </c>
      <c r="BC100" s="240" t="str">
        <f t="shared" si="1436"/>
        <v/>
      </c>
      <c r="BD100" s="240" t="str">
        <f>IF((BC100&lt;&gt;""),IF(OR($F100&lt;&gt;$G100,PrSettings!$M$4="●"),(($F100-$G100)=(AZ100-BA100))*1,0),"")</f>
        <v/>
      </c>
      <c r="BE100" s="240" t="str">
        <f t="shared" si="1501"/>
        <v/>
      </c>
      <c r="BF100" s="240" t="str">
        <f>IF(BC100&lt;&gt;"",IF(ABS($F100-$G100)&gt;=PrSettings!$M$7,(ABS($F100-$G100-AZ100+BA100)&lt;=1)*1,IF(AND(BC100,$F100=$G100,$F100&gt;=PrSettings!$M$6),(ABS(AZ100-$F100)&lt;=1)*1,IF(AND(BC100,$F100+$G100&gt;=PrSettings!$M$8),(ABS(AZ100-$F100)+ABS(BA100-$G100)&lt;=1)*1,""))),"")</f>
        <v/>
      </c>
      <c r="BG100" s="349" t="str">
        <f t="shared" si="1437"/>
        <v/>
      </c>
      <c r="BI100" s="238" t="str">
        <f t="shared" si="1502"/>
        <v/>
      </c>
      <c r="BJ100" s="239" t="str">
        <f t="shared" si="1503"/>
        <v/>
      </c>
      <c r="BK100" s="240" t="str">
        <f t="shared" si="1504"/>
        <v/>
      </c>
      <c r="BL100" s="239" t="str">
        <f t="shared" si="1505"/>
        <v/>
      </c>
      <c r="BM100" s="275"/>
      <c r="BN100" s="275"/>
      <c r="BO100" s="360">
        <f>COUNTIF(BI$107:BI$114,BI112)+COUNTIF(BK$107:BK$114,BI112)</f>
        <v>0</v>
      </c>
      <c r="BP100" s="240" t="str">
        <f t="shared" si="1438"/>
        <v/>
      </c>
      <c r="BQ100" s="240" t="str">
        <f>IF((BP100&lt;&gt;""),IF(OR($F100&lt;&gt;$G100,PrSettings!$M$4="●"),(($F100-$G100)=(BM100-BN100))*1,0),"")</f>
        <v/>
      </c>
      <c r="BR100" s="240" t="str">
        <f t="shared" si="1506"/>
        <v/>
      </c>
      <c r="BS100" s="240" t="str">
        <f>IF(BP100&lt;&gt;"",IF(ABS($F100-$G100)&gt;=PrSettings!$M$7,(ABS($F100-$G100-BM100+BN100)&lt;=1)*1,IF(AND(BP100,$F100=$G100,$F100&gt;=PrSettings!$M$6),(ABS(BM100-$F100)&lt;=1)*1,IF(AND(BP100,$F100+$G100&gt;=PrSettings!$M$8),(ABS(BM100-$F100)+ABS(BN100-$G100)&lt;=1)*1,""))),"")</f>
        <v/>
      </c>
      <c r="BT100" s="349" t="str">
        <f t="shared" si="1439"/>
        <v/>
      </c>
      <c r="BV100" s="238" t="str">
        <f t="shared" si="1507"/>
        <v/>
      </c>
      <c r="BW100" s="239" t="str">
        <f t="shared" si="1508"/>
        <v/>
      </c>
      <c r="BX100" s="240" t="str">
        <f t="shared" si="1509"/>
        <v/>
      </c>
      <c r="BY100" s="239" t="str">
        <f t="shared" si="1510"/>
        <v/>
      </c>
      <c r="BZ100" s="275"/>
      <c r="CA100" s="275"/>
      <c r="CB100" s="360">
        <f>COUNTIF(BV$107:BV$114,BV112)+COUNTIF(BX$107:BX$114,BV112)</f>
        <v>0</v>
      </c>
      <c r="CC100" s="240" t="str">
        <f t="shared" si="1440"/>
        <v/>
      </c>
      <c r="CD100" s="240" t="str">
        <f>IF((CC100&lt;&gt;""),IF(OR($F100&lt;&gt;$G100,PrSettings!$M$4="●"),(($F100-$G100)=(BZ100-CA100))*1,0),"")</f>
        <v/>
      </c>
      <c r="CE100" s="240" t="str">
        <f t="shared" si="1511"/>
        <v/>
      </c>
      <c r="CF100" s="240" t="str">
        <f>IF(CC100&lt;&gt;"",IF(ABS($F100-$G100)&gt;=PrSettings!$M$7,(ABS($F100-$G100-BZ100+CA100)&lt;=1)*1,IF(AND(CC100,$F100=$G100,$F100&gt;=PrSettings!$M$6),(ABS(BZ100-$F100)&lt;=1)*1,IF(AND(CC100,$F100+$G100&gt;=PrSettings!$M$8),(ABS(BZ100-$F100)+ABS(CA100-$G100)&lt;=1)*1,""))),"")</f>
        <v/>
      </c>
      <c r="CG100" s="349" t="str">
        <f t="shared" si="1441"/>
        <v/>
      </c>
      <c r="CI100" s="238" t="str">
        <f t="shared" si="1512"/>
        <v/>
      </c>
      <c r="CJ100" s="239" t="str">
        <f t="shared" si="1513"/>
        <v/>
      </c>
      <c r="CK100" s="240" t="str">
        <f t="shared" si="1514"/>
        <v/>
      </c>
      <c r="CL100" s="239" t="str">
        <f t="shared" si="1515"/>
        <v/>
      </c>
      <c r="CM100" s="275"/>
      <c r="CN100" s="275"/>
      <c r="CO100" s="360">
        <f>COUNTIF(CI$107:CI$114,CI112)+COUNTIF(CK$107:CK$114,CI112)</f>
        <v>0</v>
      </c>
      <c r="CP100" s="240" t="str">
        <f t="shared" si="1442"/>
        <v/>
      </c>
      <c r="CQ100" s="240" t="str">
        <f>IF((CP100&lt;&gt;""),IF(OR($F100&lt;&gt;$G100,PrSettings!$M$4="●"),(($F100-$G100)=(CM100-CN100))*1,0),"")</f>
        <v/>
      </c>
      <c r="CR100" s="240" t="str">
        <f t="shared" si="1516"/>
        <v/>
      </c>
      <c r="CS100" s="240" t="str">
        <f>IF(CP100&lt;&gt;"",IF(ABS($F100-$G100)&gt;=PrSettings!$M$7,(ABS($F100-$G100-CM100+CN100)&lt;=1)*1,IF(AND(CP100,$F100=$G100,$F100&gt;=PrSettings!$M$6),(ABS(CM100-$F100)&lt;=1)*1,IF(AND(CP100,$F100+$G100&gt;=PrSettings!$M$8),(ABS(CM100-$F100)+ABS(CN100-$G100)&lt;=1)*1,""))),"")</f>
        <v/>
      </c>
      <c r="CT100" s="349" t="str">
        <f t="shared" si="1443"/>
        <v/>
      </c>
      <c r="CV100" s="238" t="str">
        <f t="shared" si="1517"/>
        <v/>
      </c>
      <c r="CW100" s="239" t="str">
        <f t="shared" si="1518"/>
        <v/>
      </c>
      <c r="CX100" s="240" t="str">
        <f t="shared" si="1519"/>
        <v/>
      </c>
      <c r="CY100" s="239" t="str">
        <f t="shared" si="1520"/>
        <v/>
      </c>
      <c r="CZ100" s="275"/>
      <c r="DA100" s="275"/>
      <c r="DB100" s="360">
        <f>COUNTIF(CV$107:CV$114,CV112)+COUNTIF(CX$107:CX$114,CV112)</f>
        <v>0</v>
      </c>
      <c r="DC100" s="240" t="str">
        <f t="shared" si="1444"/>
        <v/>
      </c>
      <c r="DD100" s="240" t="str">
        <f>IF((DC100&lt;&gt;""),IF(OR($F100&lt;&gt;$G100,PrSettings!$M$4="●"),(($F100-$G100)=(CZ100-DA100))*1,0),"")</f>
        <v/>
      </c>
      <c r="DE100" s="240" t="str">
        <f t="shared" si="1521"/>
        <v/>
      </c>
      <c r="DF100" s="240" t="str">
        <f>IF(DC100&lt;&gt;"",IF(ABS($F100-$G100)&gt;=PrSettings!$M$7,(ABS($F100-$G100-CZ100+DA100)&lt;=1)*1,IF(AND(DC100,$F100=$G100,$F100&gt;=PrSettings!$M$6),(ABS(CZ100-$F100)&lt;=1)*1,IF(AND(DC100,$F100+$G100&gt;=PrSettings!$M$8),(ABS(CZ100-$F100)+ABS(DA100-$G100)&lt;=1)*1,""))),"")</f>
        <v/>
      </c>
      <c r="DG100" s="349" t="str">
        <f t="shared" si="1445"/>
        <v/>
      </c>
      <c r="DI100" s="238" t="str">
        <f t="shared" si="1522"/>
        <v/>
      </c>
      <c r="DJ100" s="239" t="str">
        <f t="shared" si="1523"/>
        <v/>
      </c>
      <c r="DK100" s="240" t="str">
        <f t="shared" si="1524"/>
        <v/>
      </c>
      <c r="DL100" s="239" t="str">
        <f t="shared" si="1525"/>
        <v/>
      </c>
      <c r="DM100" s="275"/>
      <c r="DN100" s="275"/>
      <c r="DO100" s="360">
        <f>COUNTIF(DI$107:DI$114,DI112)+COUNTIF(DK$107:DK$114,DI112)</f>
        <v>0</v>
      </c>
      <c r="DP100" s="240" t="str">
        <f t="shared" si="1446"/>
        <v/>
      </c>
      <c r="DQ100" s="240" t="str">
        <f>IF((DP100&lt;&gt;""),IF(OR($F100&lt;&gt;$G100,PrSettings!$M$4="●"),(($F100-$G100)=(DM100-DN100))*1,0),"")</f>
        <v/>
      </c>
      <c r="DR100" s="240" t="str">
        <f t="shared" si="1526"/>
        <v/>
      </c>
      <c r="DS100" s="240" t="str">
        <f>IF(DP100&lt;&gt;"",IF(ABS($F100-$G100)&gt;=PrSettings!$M$7,(ABS($F100-$G100-DM100+DN100)&lt;=1)*1,IF(AND(DP100,$F100=$G100,$F100&gt;=PrSettings!$M$6),(ABS(DM100-$F100)&lt;=1)*1,IF(AND(DP100,$F100+$G100&gt;=PrSettings!$M$8),(ABS(DM100-$F100)+ABS(DN100-$G100)&lt;=1)*1,""))),"")</f>
        <v/>
      </c>
      <c r="DT100" s="349" t="str">
        <f t="shared" si="1447"/>
        <v/>
      </c>
      <c r="DV100" s="238" t="str">
        <f t="shared" si="1527"/>
        <v/>
      </c>
      <c r="DW100" s="239" t="str">
        <f t="shared" si="1528"/>
        <v/>
      </c>
      <c r="DX100" s="240" t="str">
        <f t="shared" si="1529"/>
        <v/>
      </c>
      <c r="DY100" s="239" t="str">
        <f t="shared" si="1530"/>
        <v/>
      </c>
      <c r="DZ100" s="275"/>
      <c r="EA100" s="275"/>
      <c r="EB100" s="360">
        <f>COUNTIF(DV$107:DV$114,DV112)+COUNTIF(DX$107:DX$114,DV112)</f>
        <v>0</v>
      </c>
      <c r="EC100" s="240" t="str">
        <f t="shared" si="1448"/>
        <v/>
      </c>
      <c r="ED100" s="240" t="str">
        <f>IF((EC100&lt;&gt;""),IF(OR($F100&lt;&gt;$G100,PrSettings!$M$4="●"),(($F100-$G100)=(DZ100-EA100))*1,0),"")</f>
        <v/>
      </c>
      <c r="EE100" s="240" t="str">
        <f t="shared" si="1531"/>
        <v/>
      </c>
      <c r="EF100" s="240" t="str">
        <f>IF(EC100&lt;&gt;"",IF(ABS($F100-$G100)&gt;=PrSettings!$M$7,(ABS($F100-$G100-DZ100+EA100)&lt;=1)*1,IF(AND(EC100,$F100=$G100,$F100&gt;=PrSettings!$M$6),(ABS(DZ100-$F100)&lt;=1)*1,IF(AND(EC100,$F100+$G100&gt;=PrSettings!$M$8),(ABS(DZ100-$F100)+ABS(EA100-$G100)&lt;=1)*1,""))),"")</f>
        <v/>
      </c>
      <c r="EG100" s="349" t="str">
        <f t="shared" si="1449"/>
        <v/>
      </c>
      <c r="EI100" s="238" t="str">
        <f t="shared" si="1532"/>
        <v/>
      </c>
      <c r="EJ100" s="239" t="str">
        <f t="shared" si="1533"/>
        <v/>
      </c>
      <c r="EK100" s="240" t="str">
        <f t="shared" si="1534"/>
        <v/>
      </c>
      <c r="EL100" s="239" t="str">
        <f t="shared" si="1535"/>
        <v/>
      </c>
      <c r="EM100" s="275"/>
      <c r="EN100" s="275"/>
      <c r="EO100" s="360">
        <f>COUNTIF(EI$107:EI$114,EI112)+COUNTIF(EK$107:EK$114,EI112)</f>
        <v>0</v>
      </c>
      <c r="EP100" s="240" t="str">
        <f t="shared" si="1450"/>
        <v/>
      </c>
      <c r="EQ100" s="240" t="str">
        <f>IF((EP100&lt;&gt;""),IF(OR($F100&lt;&gt;$G100,PrSettings!$M$4="●"),(($F100-$G100)=(EM100-EN100))*1,0),"")</f>
        <v/>
      </c>
      <c r="ER100" s="240" t="str">
        <f t="shared" si="1536"/>
        <v/>
      </c>
      <c r="ES100" s="240" t="str">
        <f>IF(EP100&lt;&gt;"",IF(ABS($F100-$G100)&gt;=PrSettings!$M$7,(ABS($F100-$G100-EM100+EN100)&lt;=1)*1,IF(AND(EP100,$F100=$G100,$F100&gt;=PrSettings!$M$6),(ABS(EM100-$F100)&lt;=1)*1,IF(AND(EP100,$F100+$G100&gt;=PrSettings!$M$8),(ABS(EM100-$F100)+ABS(EN100-$G100)&lt;=1)*1,""))),"")</f>
        <v/>
      </c>
      <c r="ET100" s="349" t="str">
        <f t="shared" si="1451"/>
        <v/>
      </c>
      <c r="EV100" s="238" t="str">
        <f t="shared" si="1537"/>
        <v/>
      </c>
      <c r="EW100" s="239" t="str">
        <f t="shared" si="1538"/>
        <v/>
      </c>
      <c r="EX100" s="240" t="str">
        <f t="shared" si="1539"/>
        <v/>
      </c>
      <c r="EY100" s="239" t="str">
        <f t="shared" si="1540"/>
        <v/>
      </c>
      <c r="EZ100" s="275"/>
      <c r="FA100" s="275"/>
      <c r="FB100" s="360">
        <f>COUNTIF(EV$107:EV$114,EV112)+COUNTIF(EX$107:EX$114,EV112)</f>
        <v>0</v>
      </c>
      <c r="FC100" s="240" t="str">
        <f t="shared" si="1452"/>
        <v/>
      </c>
      <c r="FD100" s="240" t="str">
        <f>IF((FC100&lt;&gt;""),IF(OR($F100&lt;&gt;$G100,PrSettings!$M$4="●"),(($F100-$G100)=(EZ100-FA100))*1,0),"")</f>
        <v/>
      </c>
      <c r="FE100" s="240" t="str">
        <f t="shared" si="1541"/>
        <v/>
      </c>
      <c r="FF100" s="240" t="str">
        <f>IF(FC100&lt;&gt;"",IF(ABS($F100-$G100)&gt;=PrSettings!$M$7,(ABS($F100-$G100-EZ100+FA100)&lt;=1)*1,IF(AND(FC100,$F100=$G100,$F100&gt;=PrSettings!$M$6),(ABS(EZ100-$F100)&lt;=1)*1,IF(AND(FC100,$F100+$G100&gt;=PrSettings!$M$8),(ABS(EZ100-$F100)+ABS(FA100-$G100)&lt;=1)*1,""))),"")</f>
        <v/>
      </c>
      <c r="FG100" s="349" t="str">
        <f t="shared" si="1453"/>
        <v/>
      </c>
      <c r="FI100" s="238" t="str">
        <f t="shared" si="1542"/>
        <v/>
      </c>
      <c r="FJ100" s="239" t="str">
        <f t="shared" si="1543"/>
        <v/>
      </c>
      <c r="FK100" s="240" t="str">
        <f t="shared" si="1544"/>
        <v/>
      </c>
      <c r="FL100" s="239" t="str">
        <f t="shared" si="1545"/>
        <v/>
      </c>
      <c r="FM100" s="275"/>
      <c r="FN100" s="275"/>
      <c r="FO100" s="360">
        <f>COUNTIF(FI$107:FI$114,FI112)+COUNTIF(FK$107:FK$114,FI112)</f>
        <v>0</v>
      </c>
      <c r="FP100" s="240" t="str">
        <f t="shared" si="1454"/>
        <v/>
      </c>
      <c r="FQ100" s="240" t="str">
        <f>IF((FP100&lt;&gt;""),IF(OR($F100&lt;&gt;$G100,PrSettings!$M$4="●"),(($F100-$G100)=(FM100-FN100))*1,0),"")</f>
        <v/>
      </c>
      <c r="FR100" s="240" t="str">
        <f t="shared" si="1546"/>
        <v/>
      </c>
      <c r="FS100" s="240" t="str">
        <f>IF(FP100&lt;&gt;"",IF(ABS($F100-$G100)&gt;=PrSettings!$M$7,(ABS($F100-$G100-FM100+FN100)&lt;=1)*1,IF(AND(FP100,$F100=$G100,$F100&gt;=PrSettings!$M$6),(ABS(FM100-$F100)&lt;=1)*1,IF(AND(FP100,$F100+$G100&gt;=PrSettings!$M$8),(ABS(FM100-$F100)+ABS(FN100-$G100)&lt;=1)*1,""))),"")</f>
        <v/>
      </c>
      <c r="FT100" s="349" t="str">
        <f t="shared" si="1455"/>
        <v/>
      </c>
      <c r="FV100" s="238" t="str">
        <f t="shared" si="1547"/>
        <v/>
      </c>
      <c r="FW100" s="239" t="str">
        <f t="shared" si="1548"/>
        <v/>
      </c>
      <c r="FX100" s="240" t="str">
        <f t="shared" si="1549"/>
        <v/>
      </c>
      <c r="FY100" s="239" t="str">
        <f t="shared" si="1550"/>
        <v/>
      </c>
      <c r="FZ100" s="275"/>
      <c r="GA100" s="275"/>
      <c r="GB100" s="360">
        <f>COUNTIF(FV$107:FV$114,FV112)+COUNTIF(FX$107:FX$114,FV112)</f>
        <v>0</v>
      </c>
      <c r="GC100" s="240" t="str">
        <f t="shared" si="1456"/>
        <v/>
      </c>
      <c r="GD100" s="240" t="str">
        <f>IF((GC100&lt;&gt;""),IF(OR($F100&lt;&gt;$G100,PrSettings!$M$4="●"),(($F100-$G100)=(FZ100-GA100))*1,0),"")</f>
        <v/>
      </c>
      <c r="GE100" s="240" t="str">
        <f t="shared" si="1551"/>
        <v/>
      </c>
      <c r="GF100" s="240" t="str">
        <f>IF(GC100&lt;&gt;"",IF(ABS($F100-$G100)&gt;=PrSettings!$M$7,(ABS($F100-$G100-FZ100+GA100)&lt;=1)*1,IF(AND(GC100,$F100=$G100,$F100&gt;=PrSettings!$M$6),(ABS(FZ100-$F100)&lt;=1)*1,IF(AND(GC100,$F100+$G100&gt;=PrSettings!$M$8),(ABS(FZ100-$F100)+ABS(GA100-$G100)&lt;=1)*1,""))),"")</f>
        <v/>
      </c>
      <c r="GG100" s="349" t="str">
        <f t="shared" si="1457"/>
        <v/>
      </c>
      <c r="GI100" s="238" t="str">
        <f t="shared" si="1552"/>
        <v/>
      </c>
      <c r="GJ100" s="239" t="str">
        <f t="shared" si="1553"/>
        <v/>
      </c>
      <c r="GK100" s="240" t="str">
        <f t="shared" si="1554"/>
        <v/>
      </c>
      <c r="GL100" s="239" t="str">
        <f t="shared" si="1555"/>
        <v/>
      </c>
      <c r="GM100" s="275"/>
      <c r="GN100" s="275"/>
      <c r="GO100" s="360">
        <f>COUNTIF(GI$107:GI$114,GI112)+COUNTIF(GK$107:GK$114,GI112)</f>
        <v>0</v>
      </c>
      <c r="GP100" s="240" t="str">
        <f t="shared" si="1458"/>
        <v/>
      </c>
      <c r="GQ100" s="240" t="str">
        <f>IF((GP100&lt;&gt;""),IF(OR($F100&lt;&gt;$G100,PrSettings!$M$4="●"),(($F100-$G100)=(GM100-GN100))*1,0),"")</f>
        <v/>
      </c>
      <c r="GR100" s="240" t="str">
        <f t="shared" si="1556"/>
        <v/>
      </c>
      <c r="GS100" s="240" t="str">
        <f>IF(GP100&lt;&gt;"",IF(ABS($F100-$G100)&gt;=PrSettings!$M$7,(ABS($F100-$G100-GM100+GN100)&lt;=1)*1,IF(AND(GP100,$F100=$G100,$F100&gt;=PrSettings!$M$6),(ABS(GM100-$F100)&lt;=1)*1,IF(AND(GP100,$F100+$G100&gt;=PrSettings!$M$8),(ABS(GM100-$F100)+ABS(GN100-$G100)&lt;=1)*1,""))),"")</f>
        <v/>
      </c>
      <c r="GT100" s="349" t="str">
        <f t="shared" si="1459"/>
        <v/>
      </c>
      <c r="GV100" s="238" t="str">
        <f t="shared" si="1557"/>
        <v/>
      </c>
      <c r="GW100" s="239" t="str">
        <f t="shared" si="1558"/>
        <v/>
      </c>
      <c r="GX100" s="240" t="str">
        <f t="shared" si="1559"/>
        <v/>
      </c>
      <c r="GY100" s="239" t="str">
        <f t="shared" si="1560"/>
        <v/>
      </c>
      <c r="GZ100" s="275"/>
      <c r="HA100" s="275"/>
      <c r="HB100" s="360">
        <f>COUNTIF(GV$107:GV$114,GV112)+COUNTIF(GX$107:GX$114,GV112)</f>
        <v>0</v>
      </c>
      <c r="HC100" s="240" t="str">
        <f t="shared" si="1460"/>
        <v/>
      </c>
      <c r="HD100" s="240" t="str">
        <f>IF((HC100&lt;&gt;""),IF(OR($F100&lt;&gt;$G100,PrSettings!$M$4="●"),(($F100-$G100)=(GZ100-HA100))*1,0),"")</f>
        <v/>
      </c>
      <c r="HE100" s="240" t="str">
        <f t="shared" si="1561"/>
        <v/>
      </c>
      <c r="HF100" s="240" t="str">
        <f>IF(HC100&lt;&gt;"",IF(ABS($F100-$G100)&gt;=PrSettings!$M$7,(ABS($F100-$G100-GZ100+HA100)&lt;=1)*1,IF(AND(HC100,$F100=$G100,$F100&gt;=PrSettings!$M$6),(ABS(GZ100-$F100)&lt;=1)*1,IF(AND(HC100,$F100+$G100&gt;=PrSettings!$M$8),(ABS(GZ100-$F100)+ABS(HA100-$G100)&lt;=1)*1,""))),"")</f>
        <v/>
      </c>
      <c r="HG100" s="349" t="str">
        <f t="shared" si="1461"/>
        <v/>
      </c>
      <c r="HI100" s="238" t="str">
        <f t="shared" si="1562"/>
        <v/>
      </c>
      <c r="HJ100" s="239" t="str">
        <f t="shared" si="1563"/>
        <v/>
      </c>
      <c r="HK100" s="240" t="str">
        <f t="shared" si="1564"/>
        <v/>
      </c>
      <c r="HL100" s="239" t="str">
        <f t="shared" si="1565"/>
        <v/>
      </c>
      <c r="HM100" s="275"/>
      <c r="HN100" s="275"/>
      <c r="HO100" s="360">
        <f>COUNTIF(HI$107:HI$114,HI112)+COUNTIF(HK$107:HK$114,HI112)</f>
        <v>0</v>
      </c>
      <c r="HP100" s="240" t="str">
        <f t="shared" si="1462"/>
        <v/>
      </c>
      <c r="HQ100" s="240" t="str">
        <f>IF((HP100&lt;&gt;""),IF(OR($F100&lt;&gt;$G100,PrSettings!$M$4="●"),(($F100-$G100)=(HM100-HN100))*1,0),"")</f>
        <v/>
      </c>
      <c r="HR100" s="240" t="str">
        <f t="shared" si="1566"/>
        <v/>
      </c>
      <c r="HS100" s="240" t="str">
        <f>IF(HP100&lt;&gt;"",IF(ABS($F100-$G100)&gt;=PrSettings!$M$7,(ABS($F100-$G100-HM100+HN100)&lt;=1)*1,IF(AND(HP100,$F100=$G100,$F100&gt;=PrSettings!$M$6),(ABS(HM100-$F100)&lt;=1)*1,IF(AND(HP100,$F100+$G100&gt;=PrSettings!$M$8),(ABS(HM100-$F100)+ABS(HN100-$G100)&lt;=1)*1,""))),"")</f>
        <v/>
      </c>
      <c r="HT100" s="349" t="str">
        <f t="shared" si="1463"/>
        <v/>
      </c>
      <c r="HV100" s="238" t="str">
        <f t="shared" si="1567"/>
        <v/>
      </c>
      <c r="HW100" s="239" t="str">
        <f t="shared" si="1568"/>
        <v/>
      </c>
      <c r="HX100" s="240" t="str">
        <f t="shared" si="1569"/>
        <v/>
      </c>
      <c r="HY100" s="239" t="str">
        <f t="shared" si="1570"/>
        <v/>
      </c>
      <c r="HZ100" s="275"/>
      <c r="IA100" s="275"/>
      <c r="IB100" s="360">
        <f>COUNTIF(HV$107:HV$114,HV112)+COUNTIF(HX$107:HX$114,HV112)</f>
        <v>0</v>
      </c>
      <c r="IC100" s="240" t="str">
        <f t="shared" si="1464"/>
        <v/>
      </c>
      <c r="ID100" s="240" t="str">
        <f>IF((IC100&lt;&gt;""),IF(OR($F100&lt;&gt;$G100,PrSettings!$M$4="●"),(($F100-$G100)=(HZ100-IA100))*1,0),"")</f>
        <v/>
      </c>
      <c r="IE100" s="240" t="str">
        <f t="shared" si="1571"/>
        <v/>
      </c>
      <c r="IF100" s="240" t="str">
        <f>IF(IC100&lt;&gt;"",IF(ABS($F100-$G100)&gt;=PrSettings!$M$7,(ABS($F100-$G100-HZ100+IA100)&lt;=1)*1,IF(AND(IC100,$F100=$G100,$F100&gt;=PrSettings!$M$6),(ABS(HZ100-$F100)&lt;=1)*1,IF(AND(IC100,$F100+$G100&gt;=PrSettings!$M$8),(ABS(HZ100-$F100)+ABS(IA100-$G100)&lt;=1)*1,""))),"")</f>
        <v/>
      </c>
      <c r="IG100" s="349" t="str">
        <f t="shared" si="1465"/>
        <v/>
      </c>
      <c r="II100" s="238" t="str">
        <f t="shared" si="1572"/>
        <v/>
      </c>
      <c r="IJ100" s="239" t="str">
        <f t="shared" si="1573"/>
        <v/>
      </c>
      <c r="IK100" s="240" t="str">
        <f t="shared" si="1574"/>
        <v/>
      </c>
      <c r="IL100" s="239" t="str">
        <f t="shared" si="1575"/>
        <v/>
      </c>
      <c r="IM100" s="275"/>
      <c r="IN100" s="275"/>
      <c r="IO100" s="360">
        <f>COUNTIF(II$107:II$114,II112)+COUNTIF(IK$107:IK$114,II112)</f>
        <v>0</v>
      </c>
      <c r="IP100" s="240" t="str">
        <f t="shared" si="1466"/>
        <v/>
      </c>
      <c r="IQ100" s="240" t="str">
        <f>IF((IP100&lt;&gt;""),IF(OR($F100&lt;&gt;$G100,PrSettings!$M$4="●"),(($F100-$G100)=(IM100-IN100))*1,0),"")</f>
        <v/>
      </c>
      <c r="IR100" s="240" t="str">
        <f t="shared" si="1576"/>
        <v/>
      </c>
      <c r="IS100" s="240" t="str">
        <f>IF(IP100&lt;&gt;"",IF(ABS($F100-$G100)&gt;=PrSettings!$M$7,(ABS($F100-$G100-IM100+IN100)&lt;=1)*1,IF(AND(IP100,$F100=$G100,$F100&gt;=PrSettings!$M$6),(ABS(IM100-$F100)&lt;=1)*1,IF(AND(IP100,$F100+$G100&gt;=PrSettings!$M$8),(ABS(IM100-$F100)+ABS(IN100-$G100)&lt;=1)*1,""))),"")</f>
        <v/>
      </c>
      <c r="IT100" s="349" t="str">
        <f t="shared" si="1467"/>
        <v/>
      </c>
      <c r="IV100" s="238" t="str">
        <f t="shared" si="1577"/>
        <v/>
      </c>
      <c r="IW100" s="239" t="str">
        <f t="shared" si="1578"/>
        <v/>
      </c>
      <c r="IX100" s="240" t="str">
        <f t="shared" si="1579"/>
        <v/>
      </c>
      <c r="IY100" s="239" t="str">
        <f t="shared" si="1580"/>
        <v/>
      </c>
      <c r="IZ100" s="275"/>
      <c r="JA100" s="275"/>
      <c r="JB100" s="360">
        <f>COUNTIF(IV$107:IV$114,IV112)+COUNTIF(IX$107:IX$114,IV112)</f>
        <v>0</v>
      </c>
      <c r="JC100" s="240" t="str">
        <f t="shared" si="1468"/>
        <v/>
      </c>
      <c r="JD100" s="240" t="str">
        <f>IF((JC100&lt;&gt;""),IF(OR($F100&lt;&gt;$G100,PrSettings!$M$4="●"),(($F100-$G100)=(IZ100-JA100))*1,0),"")</f>
        <v/>
      </c>
      <c r="JE100" s="240" t="str">
        <f t="shared" si="1581"/>
        <v/>
      </c>
      <c r="JF100" s="240" t="str">
        <f>IF(JC100&lt;&gt;"",IF(ABS($F100-$G100)&gt;=PrSettings!$M$7,(ABS($F100-$G100-IZ100+JA100)&lt;=1)*1,IF(AND(JC100,$F100=$G100,$F100&gt;=PrSettings!$M$6),(ABS(IZ100-$F100)&lt;=1)*1,IF(AND(JC100,$F100+$G100&gt;=PrSettings!$M$8),(ABS(IZ100-$F100)+ABS(JA100-$G100)&lt;=1)*1,""))),"")</f>
        <v/>
      </c>
      <c r="JG100" s="349" t="str">
        <f t="shared" si="1469"/>
        <v/>
      </c>
      <c r="JI100" s="238" t="str">
        <f t="shared" si="1582"/>
        <v/>
      </c>
      <c r="JJ100" s="239" t="str">
        <f t="shared" si="1583"/>
        <v/>
      </c>
      <c r="JK100" s="240" t="str">
        <f t="shared" si="1584"/>
        <v/>
      </c>
      <c r="JL100" s="239" t="str">
        <f t="shared" si="1585"/>
        <v/>
      </c>
      <c r="JM100" s="275"/>
      <c r="JN100" s="275"/>
      <c r="JO100" s="360">
        <f>COUNTIF(JI$107:JI$114,JI112)+COUNTIF(JK$107:JK$114,JI112)</f>
        <v>0</v>
      </c>
      <c r="JP100" s="240" t="str">
        <f t="shared" si="1470"/>
        <v/>
      </c>
      <c r="JQ100" s="240" t="str">
        <f>IF((JP100&lt;&gt;""),IF(OR($F100&lt;&gt;$G100,PrSettings!$M$4="●"),(($F100-$G100)=(JM100-JN100))*1,0),"")</f>
        <v/>
      </c>
      <c r="JR100" s="240" t="str">
        <f t="shared" si="1586"/>
        <v/>
      </c>
      <c r="JS100" s="240" t="str">
        <f>IF(JP100&lt;&gt;"",IF(ABS($F100-$G100)&gt;=PrSettings!$M$7,(ABS($F100-$G100-JM100+JN100)&lt;=1)*1,IF(AND(JP100,$F100=$G100,$F100&gt;=PrSettings!$M$6),(ABS(JM100-$F100)&lt;=1)*1,IF(AND(JP100,$F100+$G100&gt;=PrSettings!$M$8),(ABS(JM100-$F100)+ABS(JN100-$G100)&lt;=1)*1,""))),"")</f>
        <v/>
      </c>
      <c r="JT100" s="349" t="str">
        <f t="shared" si="1471"/>
        <v/>
      </c>
      <c r="JV100" s="238" t="str">
        <f t="shared" si="1587"/>
        <v/>
      </c>
      <c r="JW100" s="239" t="str">
        <f t="shared" si="1588"/>
        <v/>
      </c>
      <c r="JX100" s="240" t="str">
        <f t="shared" si="1589"/>
        <v/>
      </c>
      <c r="JY100" s="239" t="str">
        <f t="shared" si="1590"/>
        <v/>
      </c>
      <c r="JZ100" s="275"/>
      <c r="KA100" s="275"/>
      <c r="KB100" s="360">
        <f>COUNTIF(JV$107:JV$114,JV112)+COUNTIF(JX$107:JX$114,JV112)</f>
        <v>0</v>
      </c>
      <c r="KC100" s="240" t="str">
        <f t="shared" si="1472"/>
        <v/>
      </c>
      <c r="KD100" s="240" t="str">
        <f>IF((KC100&lt;&gt;""),IF(OR($F100&lt;&gt;$G100,PrSettings!$M$4="●"),(($F100-$G100)=(JZ100-KA100))*1,0),"")</f>
        <v/>
      </c>
      <c r="KE100" s="240" t="str">
        <f t="shared" si="1591"/>
        <v/>
      </c>
      <c r="KF100" s="240" t="str">
        <f>IF(KC100&lt;&gt;"",IF(ABS($F100-$G100)&gt;=PrSettings!$M$7,(ABS($F100-$G100-JZ100+KA100)&lt;=1)*1,IF(AND(KC100,$F100=$G100,$F100&gt;=PrSettings!$M$6),(ABS(JZ100-$F100)&lt;=1)*1,IF(AND(KC100,$F100+$G100&gt;=PrSettings!$M$8),(ABS(JZ100-$F100)+ABS(KA100-$G100)&lt;=1)*1,""))),"")</f>
        <v/>
      </c>
      <c r="KG100" s="349" t="str">
        <f t="shared" si="1473"/>
        <v/>
      </c>
      <c r="KI100" s="238" t="str">
        <f t="shared" si="1592"/>
        <v/>
      </c>
      <c r="KJ100" s="239" t="str">
        <f t="shared" si="1593"/>
        <v/>
      </c>
      <c r="KK100" s="240" t="str">
        <f t="shared" si="1594"/>
        <v/>
      </c>
      <c r="KL100" s="239" t="str">
        <f t="shared" si="1595"/>
        <v/>
      </c>
      <c r="KM100" s="275"/>
      <c r="KN100" s="275"/>
      <c r="KO100" s="360">
        <f>COUNTIF(KI$107:KI$114,KI112)+COUNTIF(KK$107:KK$114,KI112)</f>
        <v>0</v>
      </c>
      <c r="KP100" s="240" t="str">
        <f t="shared" si="1474"/>
        <v/>
      </c>
      <c r="KQ100" s="240" t="str">
        <f>IF((KP100&lt;&gt;""),IF(OR($F100&lt;&gt;$G100,PrSettings!$M$4="●"),(($F100-$G100)=(KM100-KN100))*1,0),"")</f>
        <v/>
      </c>
      <c r="KR100" s="240" t="str">
        <f t="shared" si="1596"/>
        <v/>
      </c>
      <c r="KS100" s="240" t="str">
        <f>IF(KP100&lt;&gt;"",IF(ABS($F100-$G100)&gt;=PrSettings!$M$7,(ABS($F100-$G100-KM100+KN100)&lt;=1)*1,IF(AND(KP100,$F100=$G100,$F100&gt;=PrSettings!$M$6),(ABS(KM100-$F100)&lt;=1)*1,IF(AND(KP100,$F100+$G100&gt;=PrSettings!$M$8),(ABS(KM100-$F100)+ABS(KN100-$G100)&lt;=1)*1,""))),"")</f>
        <v/>
      </c>
      <c r="KT100" s="349" t="str">
        <f t="shared" si="1475"/>
        <v/>
      </c>
      <c r="KV100" s="238" t="str">
        <f t="shared" si="1597"/>
        <v/>
      </c>
      <c r="KW100" s="239" t="str">
        <f t="shared" si="1598"/>
        <v/>
      </c>
      <c r="KX100" s="240" t="str">
        <f t="shared" si="1599"/>
        <v/>
      </c>
      <c r="KY100" s="239" t="str">
        <f t="shared" si="1600"/>
        <v/>
      </c>
      <c r="KZ100" s="275"/>
      <c r="LA100" s="275"/>
      <c r="LB100" s="360">
        <f>COUNTIF(KV$107:KV$114,KV112)+COUNTIF(KX$107:KX$114,KV112)</f>
        <v>0</v>
      </c>
      <c r="LC100" s="240" t="str">
        <f t="shared" si="1476"/>
        <v/>
      </c>
      <c r="LD100" s="240" t="str">
        <f>IF((LC100&lt;&gt;""),IF(OR($F100&lt;&gt;$G100,PrSettings!$M$4="●"),(($F100-$G100)=(KZ100-LA100))*1,0),"")</f>
        <v/>
      </c>
      <c r="LE100" s="240" t="str">
        <f t="shared" si="1601"/>
        <v/>
      </c>
      <c r="LF100" s="240" t="str">
        <f>IF(LC100&lt;&gt;"",IF(ABS($F100-$G100)&gt;=PrSettings!$M$7,(ABS($F100-$G100-KZ100+LA100)&lt;=1)*1,IF(AND(LC100,$F100=$G100,$F100&gt;=PrSettings!$M$6),(ABS(KZ100-$F100)&lt;=1)*1,IF(AND(LC100,$F100+$G100&gt;=PrSettings!$M$8),(ABS(KZ100-$F100)+ABS(LA100-$G100)&lt;=1)*1,""))),"")</f>
        <v/>
      </c>
      <c r="LG100" s="349" t="str">
        <f t="shared" si="1477"/>
        <v/>
      </c>
      <c r="LI100" s="238" t="str">
        <f t="shared" si="1602"/>
        <v/>
      </c>
      <c r="LJ100" s="239" t="str">
        <f t="shared" si="1603"/>
        <v/>
      </c>
      <c r="LK100" s="240" t="str">
        <f t="shared" si="1604"/>
        <v/>
      </c>
      <c r="LL100" s="239" t="str">
        <f t="shared" si="1605"/>
        <v/>
      </c>
      <c r="LM100" s="275"/>
      <c r="LN100" s="275"/>
      <c r="LO100" s="360">
        <f>COUNTIF(LI$107:LI$114,LI112)+COUNTIF(LK$107:LK$114,LI112)</f>
        <v>0</v>
      </c>
      <c r="LP100" s="240" t="str">
        <f t="shared" si="1478"/>
        <v/>
      </c>
      <c r="LQ100" s="240" t="str">
        <f>IF((LP100&lt;&gt;""),IF(OR($F100&lt;&gt;$G100,PrSettings!$M$4="●"),(($F100-$G100)=(LM100-LN100))*1,0),"")</f>
        <v/>
      </c>
      <c r="LR100" s="240" t="str">
        <f t="shared" si="1606"/>
        <v/>
      </c>
      <c r="LS100" s="240" t="str">
        <f>IF(LP100&lt;&gt;"",IF(ABS($F100-$G100)&gt;=PrSettings!$M$7,(ABS($F100-$G100-LM100+LN100)&lt;=1)*1,IF(AND(LP100,$F100=$G100,$F100&gt;=PrSettings!$M$6),(ABS(LM100-$F100)&lt;=1)*1,IF(AND(LP100,$F100+$G100&gt;=PrSettings!$M$8),(ABS(LM100-$F100)+ABS(LN100-$G100)&lt;=1)*1,""))),"")</f>
        <v/>
      </c>
      <c r="LT100" s="349" t="str">
        <f t="shared" si="1479"/>
        <v/>
      </c>
      <c r="LV100" s="238" t="str">
        <f t="shared" si="1607"/>
        <v/>
      </c>
      <c r="LW100" s="239" t="str">
        <f t="shared" si="1608"/>
        <v/>
      </c>
      <c r="LX100" s="240" t="str">
        <f t="shared" si="1609"/>
        <v/>
      </c>
      <c r="LY100" s="239" t="str">
        <f t="shared" si="1610"/>
        <v/>
      </c>
      <c r="LZ100" s="275"/>
      <c r="MA100" s="275"/>
      <c r="MB100" s="360">
        <f>COUNTIF(LV$107:LV$114,LV112)+COUNTIF(LX$107:LX$114,LV112)</f>
        <v>0</v>
      </c>
      <c r="MC100" s="240" t="str">
        <f t="shared" si="1480"/>
        <v/>
      </c>
      <c r="MD100" s="240" t="str">
        <f>IF((MC100&lt;&gt;""),IF(OR($F100&lt;&gt;$G100,PrSettings!$M$4="●"),(($F100-$G100)=(LZ100-MA100))*1,0),"")</f>
        <v/>
      </c>
      <c r="ME100" s="240" t="str">
        <f t="shared" si="1611"/>
        <v/>
      </c>
      <c r="MF100" s="240" t="str">
        <f>IF(MC100&lt;&gt;"",IF(ABS($F100-$G100)&gt;=PrSettings!$M$7,(ABS($F100-$G100-LZ100+MA100)&lt;=1)*1,IF(AND(MC100,$F100=$G100,$F100&gt;=PrSettings!$M$6),(ABS(LZ100-$F100)&lt;=1)*1,IF(AND(MC100,$F100+$G100&gt;=PrSettings!$M$8),(ABS(LZ100-$F100)+ABS(MA100-$G100)&lt;=1)*1,""))),"")</f>
        <v/>
      </c>
      <c r="MG100" s="349" t="str">
        <f t="shared" si="1481"/>
        <v/>
      </c>
    </row>
    <row r="101" spans="1:345" x14ac:dyDescent="0.25">
      <c r="B101" s="238" t="str">
        <f>IF(C101="","",INDEX(Groups!$C$7:$C$65,MATCH(C101,Groups!$D$7:$D$65,0)))</f>
        <v/>
      </c>
      <c r="C101" s="239" t="str">
        <f>'World Cup'!$AI$50</f>
        <v/>
      </c>
      <c r="D101" s="240" t="str">
        <f>IF(E101="","",INDEX(Groups!$C$7:$C$65,MATCH(E101,Groups!$D$7:$D$65,0)))</f>
        <v/>
      </c>
      <c r="E101" s="239" t="str">
        <f>'World Cup'!$AJ$50</f>
        <v/>
      </c>
      <c r="F101" s="241" t="str">
        <f>IF(AND('World Cup'!$AI$51&lt;&gt;"",'World Cup'!$AJ$51&lt;&gt;""),'World Cup'!$AI$51,"")</f>
        <v/>
      </c>
      <c r="G101" s="242" t="str">
        <f>IF(AND('World Cup'!$AI$51&lt;&gt;"",'World Cup'!$AJ$51&lt;&gt;""),'World Cup'!$AJ$51,"")</f>
        <v/>
      </c>
      <c r="I101" s="238" t="str">
        <f t="shared" si="1482"/>
        <v/>
      </c>
      <c r="J101" s="239" t="str">
        <f t="shared" si="1483"/>
        <v/>
      </c>
      <c r="K101" s="240" t="str">
        <f t="shared" si="1484"/>
        <v/>
      </c>
      <c r="L101" s="239" t="str">
        <f t="shared" si="1485"/>
        <v/>
      </c>
      <c r="M101" s="275"/>
      <c r="N101" s="275"/>
      <c r="O101" s="360">
        <f>COUNTIF(I$107:I$114,K112)+COUNTIF(K$107:K$114,K112)</f>
        <v>0</v>
      </c>
      <c r="P101" s="240" t="str">
        <f t="shared" si="1430"/>
        <v/>
      </c>
      <c r="Q101" s="240" t="str">
        <f>IF((P101&lt;&gt;""),IF(OR($F101&lt;&gt;$G101,PrSettings!$M$4="●"),(($F101-$G101)=(M101-N101))*1,0),"")</f>
        <v/>
      </c>
      <c r="R101" s="240" t="str">
        <f t="shared" si="1486"/>
        <v/>
      </c>
      <c r="S101" s="240" t="str">
        <f>IF(P101&lt;&gt;"",IF(ABS($F101-$G101)&gt;=PrSettings!$M$7,(ABS($F101-$G101-M101+N101)&lt;=1)*1,IF(AND(P101,$F101=$G101,$F101&gt;=PrSettings!$M$6),(ABS(M101-$F101)&lt;=1)*1,IF(AND(P101,$F101+$G101&gt;=PrSettings!$M$8),(ABS(M101-$F101)+ABS(N101-$G101)&lt;=1)*1,""))),"")</f>
        <v/>
      </c>
      <c r="T101" s="349" t="str">
        <f t="shared" si="1431"/>
        <v/>
      </c>
      <c r="V101" s="238" t="str">
        <f t="shared" si="1487"/>
        <v/>
      </c>
      <c r="W101" s="239" t="str">
        <f t="shared" si="1488"/>
        <v/>
      </c>
      <c r="X101" s="240" t="str">
        <f t="shared" si="1489"/>
        <v/>
      </c>
      <c r="Y101" s="239" t="str">
        <f t="shared" si="1490"/>
        <v/>
      </c>
      <c r="Z101" s="275"/>
      <c r="AA101" s="275"/>
      <c r="AB101" s="360">
        <f>COUNTIF(V$107:V$114,X112)+COUNTIF(X$107:X$114,X112)</f>
        <v>0</v>
      </c>
      <c r="AC101" s="240" t="str">
        <f t="shared" si="1432"/>
        <v/>
      </c>
      <c r="AD101" s="240" t="str">
        <f>IF((AC101&lt;&gt;""),IF(OR($F101&lt;&gt;$G101,PrSettings!$M$4="●"),(($F101-$G101)=(Z101-AA101))*1,0),"")</f>
        <v/>
      </c>
      <c r="AE101" s="240" t="str">
        <f t="shared" si="1491"/>
        <v/>
      </c>
      <c r="AF101" s="240" t="str">
        <f>IF(AC101&lt;&gt;"",IF(ABS($F101-$G101)&gt;=PrSettings!$M$7,(ABS($F101-$G101-Z101+AA101)&lt;=1)*1,IF(AND(AC101,$F101=$G101,$F101&gt;=PrSettings!$M$6),(ABS(Z101-$F101)&lt;=1)*1,IF(AND(AC101,$F101+$G101&gt;=PrSettings!$M$8),(ABS(Z101-$F101)+ABS(AA101-$G101)&lt;=1)*1,""))),"")</f>
        <v/>
      </c>
      <c r="AG101" s="349" t="str">
        <f t="shared" si="1433"/>
        <v/>
      </c>
      <c r="AI101" s="238" t="str">
        <f t="shared" si="1492"/>
        <v/>
      </c>
      <c r="AJ101" s="239" t="str">
        <f t="shared" si="1493"/>
        <v/>
      </c>
      <c r="AK101" s="240" t="str">
        <f t="shared" si="1494"/>
        <v/>
      </c>
      <c r="AL101" s="239" t="str">
        <f t="shared" si="1495"/>
        <v/>
      </c>
      <c r="AM101" s="275"/>
      <c r="AN101" s="275"/>
      <c r="AO101" s="360">
        <f>COUNTIF(AI$107:AI$114,AK112)+COUNTIF(AK$107:AK$114,AK112)</f>
        <v>0</v>
      </c>
      <c r="AP101" s="240" t="str">
        <f t="shared" si="1434"/>
        <v/>
      </c>
      <c r="AQ101" s="240" t="str">
        <f>IF((AP101&lt;&gt;""),IF(OR($F101&lt;&gt;$G101,PrSettings!$M$4="●"),(($F101-$G101)=(AM101-AN101))*1,0),"")</f>
        <v/>
      </c>
      <c r="AR101" s="240" t="str">
        <f t="shared" si="1496"/>
        <v/>
      </c>
      <c r="AS101" s="240" t="str">
        <f>IF(AP101&lt;&gt;"",IF(ABS($F101-$G101)&gt;=PrSettings!$M$7,(ABS($F101-$G101-AM101+AN101)&lt;=1)*1,IF(AND(AP101,$F101=$G101,$F101&gt;=PrSettings!$M$6),(ABS(AM101-$F101)&lt;=1)*1,IF(AND(AP101,$F101+$G101&gt;=PrSettings!$M$8),(ABS(AM101-$F101)+ABS(AN101-$G101)&lt;=1)*1,""))),"")</f>
        <v/>
      </c>
      <c r="AT101" s="349" t="str">
        <f t="shared" si="1435"/>
        <v/>
      </c>
      <c r="AV101" s="238" t="str">
        <f t="shared" si="1497"/>
        <v/>
      </c>
      <c r="AW101" s="239" t="str">
        <f t="shared" si="1498"/>
        <v/>
      </c>
      <c r="AX101" s="240" t="str">
        <f t="shared" si="1499"/>
        <v/>
      </c>
      <c r="AY101" s="239" t="str">
        <f t="shared" si="1500"/>
        <v/>
      </c>
      <c r="AZ101" s="275"/>
      <c r="BA101" s="275"/>
      <c r="BB101" s="360">
        <f>COUNTIF(AV$107:AV$114,AX112)+COUNTIF(AX$107:AX$114,AX112)</f>
        <v>0</v>
      </c>
      <c r="BC101" s="240" t="str">
        <f t="shared" si="1436"/>
        <v/>
      </c>
      <c r="BD101" s="240" t="str">
        <f>IF((BC101&lt;&gt;""),IF(OR($F101&lt;&gt;$G101,PrSettings!$M$4="●"),(($F101-$G101)=(AZ101-BA101))*1,0),"")</f>
        <v/>
      </c>
      <c r="BE101" s="240" t="str">
        <f t="shared" si="1501"/>
        <v/>
      </c>
      <c r="BF101" s="240" t="str">
        <f>IF(BC101&lt;&gt;"",IF(ABS($F101-$G101)&gt;=PrSettings!$M$7,(ABS($F101-$G101-AZ101+BA101)&lt;=1)*1,IF(AND(BC101,$F101=$G101,$F101&gt;=PrSettings!$M$6),(ABS(AZ101-$F101)&lt;=1)*1,IF(AND(BC101,$F101+$G101&gt;=PrSettings!$M$8),(ABS(AZ101-$F101)+ABS(BA101-$G101)&lt;=1)*1,""))),"")</f>
        <v/>
      </c>
      <c r="BG101" s="349" t="str">
        <f t="shared" si="1437"/>
        <v/>
      </c>
      <c r="BI101" s="238" t="str">
        <f t="shared" si="1502"/>
        <v/>
      </c>
      <c r="BJ101" s="239" t="str">
        <f t="shared" si="1503"/>
        <v/>
      </c>
      <c r="BK101" s="240" t="str">
        <f t="shared" si="1504"/>
        <v/>
      </c>
      <c r="BL101" s="239" t="str">
        <f t="shared" si="1505"/>
        <v/>
      </c>
      <c r="BM101" s="275"/>
      <c r="BN101" s="275"/>
      <c r="BO101" s="360">
        <f>COUNTIF(BI$107:BI$114,BK112)+COUNTIF(BK$107:BK$114,BK112)</f>
        <v>0</v>
      </c>
      <c r="BP101" s="240" t="str">
        <f t="shared" si="1438"/>
        <v/>
      </c>
      <c r="BQ101" s="240" t="str">
        <f>IF((BP101&lt;&gt;""),IF(OR($F101&lt;&gt;$G101,PrSettings!$M$4="●"),(($F101-$G101)=(BM101-BN101))*1,0),"")</f>
        <v/>
      </c>
      <c r="BR101" s="240" t="str">
        <f t="shared" si="1506"/>
        <v/>
      </c>
      <c r="BS101" s="240" t="str">
        <f>IF(BP101&lt;&gt;"",IF(ABS($F101-$G101)&gt;=PrSettings!$M$7,(ABS($F101-$G101-BM101+BN101)&lt;=1)*1,IF(AND(BP101,$F101=$G101,$F101&gt;=PrSettings!$M$6),(ABS(BM101-$F101)&lt;=1)*1,IF(AND(BP101,$F101+$G101&gt;=PrSettings!$M$8),(ABS(BM101-$F101)+ABS(BN101-$G101)&lt;=1)*1,""))),"")</f>
        <v/>
      </c>
      <c r="BT101" s="349" t="str">
        <f t="shared" si="1439"/>
        <v/>
      </c>
      <c r="BV101" s="238" t="str">
        <f t="shared" si="1507"/>
        <v/>
      </c>
      <c r="BW101" s="239" t="str">
        <f t="shared" si="1508"/>
        <v/>
      </c>
      <c r="BX101" s="240" t="str">
        <f t="shared" si="1509"/>
        <v/>
      </c>
      <c r="BY101" s="239" t="str">
        <f t="shared" si="1510"/>
        <v/>
      </c>
      <c r="BZ101" s="275"/>
      <c r="CA101" s="275"/>
      <c r="CB101" s="360">
        <f>COUNTIF(BV$107:BV$114,BX112)+COUNTIF(BX$107:BX$114,BX112)</f>
        <v>0</v>
      </c>
      <c r="CC101" s="240" t="str">
        <f t="shared" si="1440"/>
        <v/>
      </c>
      <c r="CD101" s="240" t="str">
        <f>IF((CC101&lt;&gt;""),IF(OR($F101&lt;&gt;$G101,PrSettings!$M$4="●"),(($F101-$G101)=(BZ101-CA101))*1,0),"")</f>
        <v/>
      </c>
      <c r="CE101" s="240" t="str">
        <f t="shared" si="1511"/>
        <v/>
      </c>
      <c r="CF101" s="240" t="str">
        <f>IF(CC101&lt;&gt;"",IF(ABS($F101-$G101)&gt;=PrSettings!$M$7,(ABS($F101-$G101-BZ101+CA101)&lt;=1)*1,IF(AND(CC101,$F101=$G101,$F101&gt;=PrSettings!$M$6),(ABS(BZ101-$F101)&lt;=1)*1,IF(AND(CC101,$F101+$G101&gt;=PrSettings!$M$8),(ABS(BZ101-$F101)+ABS(CA101-$G101)&lt;=1)*1,""))),"")</f>
        <v/>
      </c>
      <c r="CG101" s="349" t="str">
        <f t="shared" si="1441"/>
        <v/>
      </c>
      <c r="CI101" s="238" t="str">
        <f t="shared" si="1512"/>
        <v/>
      </c>
      <c r="CJ101" s="239" t="str">
        <f t="shared" si="1513"/>
        <v/>
      </c>
      <c r="CK101" s="240" t="str">
        <f t="shared" si="1514"/>
        <v/>
      </c>
      <c r="CL101" s="239" t="str">
        <f t="shared" si="1515"/>
        <v/>
      </c>
      <c r="CM101" s="275"/>
      <c r="CN101" s="275"/>
      <c r="CO101" s="360">
        <f>COUNTIF(CI$107:CI$114,CK112)+COUNTIF(CK$107:CK$114,CK112)</f>
        <v>0</v>
      </c>
      <c r="CP101" s="240" t="str">
        <f t="shared" si="1442"/>
        <v/>
      </c>
      <c r="CQ101" s="240" t="str">
        <f>IF((CP101&lt;&gt;""),IF(OR($F101&lt;&gt;$G101,PrSettings!$M$4="●"),(($F101-$G101)=(CM101-CN101))*1,0),"")</f>
        <v/>
      </c>
      <c r="CR101" s="240" t="str">
        <f t="shared" si="1516"/>
        <v/>
      </c>
      <c r="CS101" s="240" t="str">
        <f>IF(CP101&lt;&gt;"",IF(ABS($F101-$G101)&gt;=PrSettings!$M$7,(ABS($F101-$G101-CM101+CN101)&lt;=1)*1,IF(AND(CP101,$F101=$G101,$F101&gt;=PrSettings!$M$6),(ABS(CM101-$F101)&lt;=1)*1,IF(AND(CP101,$F101+$G101&gt;=PrSettings!$M$8),(ABS(CM101-$F101)+ABS(CN101-$G101)&lt;=1)*1,""))),"")</f>
        <v/>
      </c>
      <c r="CT101" s="349" t="str">
        <f t="shared" si="1443"/>
        <v/>
      </c>
      <c r="CV101" s="238" t="str">
        <f t="shared" si="1517"/>
        <v/>
      </c>
      <c r="CW101" s="239" t="str">
        <f t="shared" si="1518"/>
        <v/>
      </c>
      <c r="CX101" s="240" t="str">
        <f t="shared" si="1519"/>
        <v/>
      </c>
      <c r="CY101" s="239" t="str">
        <f t="shared" si="1520"/>
        <v/>
      </c>
      <c r="CZ101" s="275"/>
      <c r="DA101" s="275"/>
      <c r="DB101" s="360">
        <f>COUNTIF(CV$107:CV$114,CX112)+COUNTIF(CX$107:CX$114,CX112)</f>
        <v>0</v>
      </c>
      <c r="DC101" s="240" t="str">
        <f t="shared" si="1444"/>
        <v/>
      </c>
      <c r="DD101" s="240" t="str">
        <f>IF((DC101&lt;&gt;""),IF(OR($F101&lt;&gt;$G101,PrSettings!$M$4="●"),(($F101-$G101)=(CZ101-DA101))*1,0),"")</f>
        <v/>
      </c>
      <c r="DE101" s="240" t="str">
        <f t="shared" si="1521"/>
        <v/>
      </c>
      <c r="DF101" s="240" t="str">
        <f>IF(DC101&lt;&gt;"",IF(ABS($F101-$G101)&gt;=PrSettings!$M$7,(ABS($F101-$G101-CZ101+DA101)&lt;=1)*1,IF(AND(DC101,$F101=$G101,$F101&gt;=PrSettings!$M$6),(ABS(CZ101-$F101)&lt;=1)*1,IF(AND(DC101,$F101+$G101&gt;=PrSettings!$M$8),(ABS(CZ101-$F101)+ABS(DA101-$G101)&lt;=1)*1,""))),"")</f>
        <v/>
      </c>
      <c r="DG101" s="349" t="str">
        <f t="shared" si="1445"/>
        <v/>
      </c>
      <c r="DI101" s="238" t="str">
        <f t="shared" si="1522"/>
        <v/>
      </c>
      <c r="DJ101" s="239" t="str">
        <f t="shared" si="1523"/>
        <v/>
      </c>
      <c r="DK101" s="240" t="str">
        <f t="shared" si="1524"/>
        <v/>
      </c>
      <c r="DL101" s="239" t="str">
        <f t="shared" si="1525"/>
        <v/>
      </c>
      <c r="DM101" s="275"/>
      <c r="DN101" s="275"/>
      <c r="DO101" s="360">
        <f>COUNTIF(DI$107:DI$114,DK112)+COUNTIF(DK$107:DK$114,DK112)</f>
        <v>0</v>
      </c>
      <c r="DP101" s="240" t="str">
        <f t="shared" si="1446"/>
        <v/>
      </c>
      <c r="DQ101" s="240" t="str">
        <f>IF((DP101&lt;&gt;""),IF(OR($F101&lt;&gt;$G101,PrSettings!$M$4="●"),(($F101-$G101)=(DM101-DN101))*1,0),"")</f>
        <v/>
      </c>
      <c r="DR101" s="240" t="str">
        <f t="shared" si="1526"/>
        <v/>
      </c>
      <c r="DS101" s="240" t="str">
        <f>IF(DP101&lt;&gt;"",IF(ABS($F101-$G101)&gt;=PrSettings!$M$7,(ABS($F101-$G101-DM101+DN101)&lt;=1)*1,IF(AND(DP101,$F101=$G101,$F101&gt;=PrSettings!$M$6),(ABS(DM101-$F101)&lt;=1)*1,IF(AND(DP101,$F101+$G101&gt;=PrSettings!$M$8),(ABS(DM101-$F101)+ABS(DN101-$G101)&lt;=1)*1,""))),"")</f>
        <v/>
      </c>
      <c r="DT101" s="349" t="str">
        <f t="shared" si="1447"/>
        <v/>
      </c>
      <c r="DV101" s="238" t="str">
        <f t="shared" si="1527"/>
        <v/>
      </c>
      <c r="DW101" s="239" t="str">
        <f t="shared" si="1528"/>
        <v/>
      </c>
      <c r="DX101" s="240" t="str">
        <f t="shared" si="1529"/>
        <v/>
      </c>
      <c r="DY101" s="239" t="str">
        <f t="shared" si="1530"/>
        <v/>
      </c>
      <c r="DZ101" s="275"/>
      <c r="EA101" s="275"/>
      <c r="EB101" s="360">
        <f>COUNTIF(DV$107:DV$114,DX112)+COUNTIF(DX$107:DX$114,DX112)</f>
        <v>0</v>
      </c>
      <c r="EC101" s="240" t="str">
        <f t="shared" si="1448"/>
        <v/>
      </c>
      <c r="ED101" s="240" t="str">
        <f>IF((EC101&lt;&gt;""),IF(OR($F101&lt;&gt;$G101,PrSettings!$M$4="●"),(($F101-$G101)=(DZ101-EA101))*1,0),"")</f>
        <v/>
      </c>
      <c r="EE101" s="240" t="str">
        <f t="shared" si="1531"/>
        <v/>
      </c>
      <c r="EF101" s="240" t="str">
        <f>IF(EC101&lt;&gt;"",IF(ABS($F101-$G101)&gt;=PrSettings!$M$7,(ABS($F101-$G101-DZ101+EA101)&lt;=1)*1,IF(AND(EC101,$F101=$G101,$F101&gt;=PrSettings!$M$6),(ABS(DZ101-$F101)&lt;=1)*1,IF(AND(EC101,$F101+$G101&gt;=PrSettings!$M$8),(ABS(DZ101-$F101)+ABS(EA101-$G101)&lt;=1)*1,""))),"")</f>
        <v/>
      </c>
      <c r="EG101" s="349" t="str">
        <f t="shared" si="1449"/>
        <v/>
      </c>
      <c r="EI101" s="238" t="str">
        <f t="shared" si="1532"/>
        <v/>
      </c>
      <c r="EJ101" s="239" t="str">
        <f t="shared" si="1533"/>
        <v/>
      </c>
      <c r="EK101" s="240" t="str">
        <f t="shared" si="1534"/>
        <v/>
      </c>
      <c r="EL101" s="239" t="str">
        <f t="shared" si="1535"/>
        <v/>
      </c>
      <c r="EM101" s="275"/>
      <c r="EN101" s="275"/>
      <c r="EO101" s="360">
        <f>COUNTIF(EI$107:EI$114,EK112)+COUNTIF(EK$107:EK$114,EK112)</f>
        <v>0</v>
      </c>
      <c r="EP101" s="240" t="str">
        <f t="shared" si="1450"/>
        <v/>
      </c>
      <c r="EQ101" s="240" t="str">
        <f>IF((EP101&lt;&gt;""),IF(OR($F101&lt;&gt;$G101,PrSettings!$M$4="●"),(($F101-$G101)=(EM101-EN101))*1,0),"")</f>
        <v/>
      </c>
      <c r="ER101" s="240" t="str">
        <f t="shared" si="1536"/>
        <v/>
      </c>
      <c r="ES101" s="240" t="str">
        <f>IF(EP101&lt;&gt;"",IF(ABS($F101-$G101)&gt;=PrSettings!$M$7,(ABS($F101-$G101-EM101+EN101)&lt;=1)*1,IF(AND(EP101,$F101=$G101,$F101&gt;=PrSettings!$M$6),(ABS(EM101-$F101)&lt;=1)*1,IF(AND(EP101,$F101+$G101&gt;=PrSettings!$M$8),(ABS(EM101-$F101)+ABS(EN101-$G101)&lt;=1)*1,""))),"")</f>
        <v/>
      </c>
      <c r="ET101" s="349" t="str">
        <f t="shared" si="1451"/>
        <v/>
      </c>
      <c r="EV101" s="238" t="str">
        <f t="shared" si="1537"/>
        <v/>
      </c>
      <c r="EW101" s="239" t="str">
        <f t="shared" si="1538"/>
        <v/>
      </c>
      <c r="EX101" s="240" t="str">
        <f t="shared" si="1539"/>
        <v/>
      </c>
      <c r="EY101" s="239" t="str">
        <f t="shared" si="1540"/>
        <v/>
      </c>
      <c r="EZ101" s="275"/>
      <c r="FA101" s="275"/>
      <c r="FB101" s="360">
        <f>COUNTIF(EV$107:EV$114,EX112)+COUNTIF(EX$107:EX$114,EX112)</f>
        <v>0</v>
      </c>
      <c r="FC101" s="240" t="str">
        <f t="shared" si="1452"/>
        <v/>
      </c>
      <c r="FD101" s="240" t="str">
        <f>IF((FC101&lt;&gt;""),IF(OR($F101&lt;&gt;$G101,PrSettings!$M$4="●"),(($F101-$G101)=(EZ101-FA101))*1,0),"")</f>
        <v/>
      </c>
      <c r="FE101" s="240" t="str">
        <f t="shared" si="1541"/>
        <v/>
      </c>
      <c r="FF101" s="240" t="str">
        <f>IF(FC101&lt;&gt;"",IF(ABS($F101-$G101)&gt;=PrSettings!$M$7,(ABS($F101-$G101-EZ101+FA101)&lt;=1)*1,IF(AND(FC101,$F101=$G101,$F101&gt;=PrSettings!$M$6),(ABS(EZ101-$F101)&lt;=1)*1,IF(AND(FC101,$F101+$G101&gt;=PrSettings!$M$8),(ABS(EZ101-$F101)+ABS(FA101-$G101)&lt;=1)*1,""))),"")</f>
        <v/>
      </c>
      <c r="FG101" s="349" t="str">
        <f t="shared" si="1453"/>
        <v/>
      </c>
      <c r="FI101" s="238" t="str">
        <f t="shared" si="1542"/>
        <v/>
      </c>
      <c r="FJ101" s="239" t="str">
        <f t="shared" si="1543"/>
        <v/>
      </c>
      <c r="FK101" s="240" t="str">
        <f t="shared" si="1544"/>
        <v/>
      </c>
      <c r="FL101" s="239" t="str">
        <f t="shared" si="1545"/>
        <v/>
      </c>
      <c r="FM101" s="275"/>
      <c r="FN101" s="275"/>
      <c r="FO101" s="360">
        <f>COUNTIF(FI$107:FI$114,FK112)+COUNTIF(FK$107:FK$114,FK112)</f>
        <v>0</v>
      </c>
      <c r="FP101" s="240" t="str">
        <f t="shared" si="1454"/>
        <v/>
      </c>
      <c r="FQ101" s="240" t="str">
        <f>IF((FP101&lt;&gt;""),IF(OR($F101&lt;&gt;$G101,PrSettings!$M$4="●"),(($F101-$G101)=(FM101-FN101))*1,0),"")</f>
        <v/>
      </c>
      <c r="FR101" s="240" t="str">
        <f t="shared" si="1546"/>
        <v/>
      </c>
      <c r="FS101" s="240" t="str">
        <f>IF(FP101&lt;&gt;"",IF(ABS($F101-$G101)&gt;=PrSettings!$M$7,(ABS($F101-$G101-FM101+FN101)&lt;=1)*1,IF(AND(FP101,$F101=$G101,$F101&gt;=PrSettings!$M$6),(ABS(FM101-$F101)&lt;=1)*1,IF(AND(FP101,$F101+$G101&gt;=PrSettings!$M$8),(ABS(FM101-$F101)+ABS(FN101-$G101)&lt;=1)*1,""))),"")</f>
        <v/>
      </c>
      <c r="FT101" s="349" t="str">
        <f t="shared" si="1455"/>
        <v/>
      </c>
      <c r="FV101" s="238" t="str">
        <f t="shared" si="1547"/>
        <v/>
      </c>
      <c r="FW101" s="239" t="str">
        <f t="shared" si="1548"/>
        <v/>
      </c>
      <c r="FX101" s="240" t="str">
        <f t="shared" si="1549"/>
        <v/>
      </c>
      <c r="FY101" s="239" t="str">
        <f t="shared" si="1550"/>
        <v/>
      </c>
      <c r="FZ101" s="275"/>
      <c r="GA101" s="275"/>
      <c r="GB101" s="360">
        <f>COUNTIF(FV$107:FV$114,FX112)+COUNTIF(FX$107:FX$114,FX112)</f>
        <v>0</v>
      </c>
      <c r="GC101" s="240" t="str">
        <f t="shared" si="1456"/>
        <v/>
      </c>
      <c r="GD101" s="240" t="str">
        <f>IF((GC101&lt;&gt;""),IF(OR($F101&lt;&gt;$G101,PrSettings!$M$4="●"),(($F101-$G101)=(FZ101-GA101))*1,0),"")</f>
        <v/>
      </c>
      <c r="GE101" s="240" t="str">
        <f t="shared" si="1551"/>
        <v/>
      </c>
      <c r="GF101" s="240" t="str">
        <f>IF(GC101&lt;&gt;"",IF(ABS($F101-$G101)&gt;=PrSettings!$M$7,(ABS($F101-$G101-FZ101+GA101)&lt;=1)*1,IF(AND(GC101,$F101=$G101,$F101&gt;=PrSettings!$M$6),(ABS(FZ101-$F101)&lt;=1)*1,IF(AND(GC101,$F101+$G101&gt;=PrSettings!$M$8),(ABS(FZ101-$F101)+ABS(GA101-$G101)&lt;=1)*1,""))),"")</f>
        <v/>
      </c>
      <c r="GG101" s="349" t="str">
        <f t="shared" si="1457"/>
        <v/>
      </c>
      <c r="GI101" s="238" t="str">
        <f t="shared" si="1552"/>
        <v/>
      </c>
      <c r="GJ101" s="239" t="str">
        <f t="shared" si="1553"/>
        <v/>
      </c>
      <c r="GK101" s="240" t="str">
        <f t="shared" si="1554"/>
        <v/>
      </c>
      <c r="GL101" s="239" t="str">
        <f t="shared" si="1555"/>
        <v/>
      </c>
      <c r="GM101" s="275"/>
      <c r="GN101" s="275"/>
      <c r="GO101" s="360">
        <f>COUNTIF(GI$107:GI$114,GK112)+COUNTIF(GK$107:GK$114,GK112)</f>
        <v>0</v>
      </c>
      <c r="GP101" s="240" t="str">
        <f t="shared" si="1458"/>
        <v/>
      </c>
      <c r="GQ101" s="240" t="str">
        <f>IF((GP101&lt;&gt;""),IF(OR($F101&lt;&gt;$G101,PrSettings!$M$4="●"),(($F101-$G101)=(GM101-GN101))*1,0),"")</f>
        <v/>
      </c>
      <c r="GR101" s="240" t="str">
        <f t="shared" si="1556"/>
        <v/>
      </c>
      <c r="GS101" s="240" t="str">
        <f>IF(GP101&lt;&gt;"",IF(ABS($F101-$G101)&gt;=PrSettings!$M$7,(ABS($F101-$G101-GM101+GN101)&lt;=1)*1,IF(AND(GP101,$F101=$G101,$F101&gt;=PrSettings!$M$6),(ABS(GM101-$F101)&lt;=1)*1,IF(AND(GP101,$F101+$G101&gt;=PrSettings!$M$8),(ABS(GM101-$F101)+ABS(GN101-$G101)&lt;=1)*1,""))),"")</f>
        <v/>
      </c>
      <c r="GT101" s="349" t="str">
        <f t="shared" si="1459"/>
        <v/>
      </c>
      <c r="GV101" s="238" t="str">
        <f t="shared" si="1557"/>
        <v/>
      </c>
      <c r="GW101" s="239" t="str">
        <f t="shared" si="1558"/>
        <v/>
      </c>
      <c r="GX101" s="240" t="str">
        <f t="shared" si="1559"/>
        <v/>
      </c>
      <c r="GY101" s="239" t="str">
        <f t="shared" si="1560"/>
        <v/>
      </c>
      <c r="GZ101" s="275"/>
      <c r="HA101" s="275"/>
      <c r="HB101" s="360">
        <f>COUNTIF(GV$107:GV$114,GX112)+COUNTIF(GX$107:GX$114,GX112)</f>
        <v>0</v>
      </c>
      <c r="HC101" s="240" t="str">
        <f t="shared" si="1460"/>
        <v/>
      </c>
      <c r="HD101" s="240" t="str">
        <f>IF((HC101&lt;&gt;""),IF(OR($F101&lt;&gt;$G101,PrSettings!$M$4="●"),(($F101-$G101)=(GZ101-HA101))*1,0),"")</f>
        <v/>
      </c>
      <c r="HE101" s="240" t="str">
        <f t="shared" si="1561"/>
        <v/>
      </c>
      <c r="HF101" s="240" t="str">
        <f>IF(HC101&lt;&gt;"",IF(ABS($F101-$G101)&gt;=PrSettings!$M$7,(ABS($F101-$G101-GZ101+HA101)&lt;=1)*1,IF(AND(HC101,$F101=$G101,$F101&gt;=PrSettings!$M$6),(ABS(GZ101-$F101)&lt;=1)*1,IF(AND(HC101,$F101+$G101&gt;=PrSettings!$M$8),(ABS(GZ101-$F101)+ABS(HA101-$G101)&lt;=1)*1,""))),"")</f>
        <v/>
      </c>
      <c r="HG101" s="349" t="str">
        <f t="shared" si="1461"/>
        <v/>
      </c>
      <c r="HI101" s="238" t="str">
        <f t="shared" si="1562"/>
        <v/>
      </c>
      <c r="HJ101" s="239" t="str">
        <f t="shared" si="1563"/>
        <v/>
      </c>
      <c r="HK101" s="240" t="str">
        <f t="shared" si="1564"/>
        <v/>
      </c>
      <c r="HL101" s="239" t="str">
        <f t="shared" si="1565"/>
        <v/>
      </c>
      <c r="HM101" s="275"/>
      <c r="HN101" s="275"/>
      <c r="HO101" s="360">
        <f>COUNTIF(HI$107:HI$114,HK112)+COUNTIF(HK$107:HK$114,HK112)</f>
        <v>0</v>
      </c>
      <c r="HP101" s="240" t="str">
        <f t="shared" si="1462"/>
        <v/>
      </c>
      <c r="HQ101" s="240" t="str">
        <f>IF((HP101&lt;&gt;""),IF(OR($F101&lt;&gt;$G101,PrSettings!$M$4="●"),(($F101-$G101)=(HM101-HN101))*1,0),"")</f>
        <v/>
      </c>
      <c r="HR101" s="240" t="str">
        <f t="shared" si="1566"/>
        <v/>
      </c>
      <c r="HS101" s="240" t="str">
        <f>IF(HP101&lt;&gt;"",IF(ABS($F101-$G101)&gt;=PrSettings!$M$7,(ABS($F101-$G101-HM101+HN101)&lt;=1)*1,IF(AND(HP101,$F101=$G101,$F101&gt;=PrSettings!$M$6),(ABS(HM101-$F101)&lt;=1)*1,IF(AND(HP101,$F101+$G101&gt;=PrSettings!$M$8),(ABS(HM101-$F101)+ABS(HN101-$G101)&lt;=1)*1,""))),"")</f>
        <v/>
      </c>
      <c r="HT101" s="349" t="str">
        <f t="shared" si="1463"/>
        <v/>
      </c>
      <c r="HV101" s="238" t="str">
        <f t="shared" si="1567"/>
        <v/>
      </c>
      <c r="HW101" s="239" t="str">
        <f t="shared" si="1568"/>
        <v/>
      </c>
      <c r="HX101" s="240" t="str">
        <f t="shared" si="1569"/>
        <v/>
      </c>
      <c r="HY101" s="239" t="str">
        <f t="shared" si="1570"/>
        <v/>
      </c>
      <c r="HZ101" s="275"/>
      <c r="IA101" s="275"/>
      <c r="IB101" s="360">
        <f>COUNTIF(HV$107:HV$114,HX112)+COUNTIF(HX$107:HX$114,HX112)</f>
        <v>0</v>
      </c>
      <c r="IC101" s="240" t="str">
        <f t="shared" si="1464"/>
        <v/>
      </c>
      <c r="ID101" s="240" t="str">
        <f>IF((IC101&lt;&gt;""),IF(OR($F101&lt;&gt;$G101,PrSettings!$M$4="●"),(($F101-$G101)=(HZ101-IA101))*1,0),"")</f>
        <v/>
      </c>
      <c r="IE101" s="240" t="str">
        <f t="shared" si="1571"/>
        <v/>
      </c>
      <c r="IF101" s="240" t="str">
        <f>IF(IC101&lt;&gt;"",IF(ABS($F101-$G101)&gt;=PrSettings!$M$7,(ABS($F101-$G101-HZ101+IA101)&lt;=1)*1,IF(AND(IC101,$F101=$G101,$F101&gt;=PrSettings!$M$6),(ABS(HZ101-$F101)&lt;=1)*1,IF(AND(IC101,$F101+$G101&gt;=PrSettings!$M$8),(ABS(HZ101-$F101)+ABS(IA101-$G101)&lt;=1)*1,""))),"")</f>
        <v/>
      </c>
      <c r="IG101" s="349" t="str">
        <f t="shared" si="1465"/>
        <v/>
      </c>
      <c r="II101" s="238" t="str">
        <f t="shared" si="1572"/>
        <v/>
      </c>
      <c r="IJ101" s="239" t="str">
        <f t="shared" si="1573"/>
        <v/>
      </c>
      <c r="IK101" s="240" t="str">
        <f t="shared" si="1574"/>
        <v/>
      </c>
      <c r="IL101" s="239" t="str">
        <f t="shared" si="1575"/>
        <v/>
      </c>
      <c r="IM101" s="275"/>
      <c r="IN101" s="275"/>
      <c r="IO101" s="360">
        <f>COUNTIF(II$107:II$114,IK112)+COUNTIF(IK$107:IK$114,IK112)</f>
        <v>0</v>
      </c>
      <c r="IP101" s="240" t="str">
        <f t="shared" si="1466"/>
        <v/>
      </c>
      <c r="IQ101" s="240" t="str">
        <f>IF((IP101&lt;&gt;""),IF(OR($F101&lt;&gt;$G101,PrSettings!$M$4="●"),(($F101-$G101)=(IM101-IN101))*1,0),"")</f>
        <v/>
      </c>
      <c r="IR101" s="240" t="str">
        <f t="shared" si="1576"/>
        <v/>
      </c>
      <c r="IS101" s="240" t="str">
        <f>IF(IP101&lt;&gt;"",IF(ABS($F101-$G101)&gt;=PrSettings!$M$7,(ABS($F101-$G101-IM101+IN101)&lt;=1)*1,IF(AND(IP101,$F101=$G101,$F101&gt;=PrSettings!$M$6),(ABS(IM101-$F101)&lt;=1)*1,IF(AND(IP101,$F101+$G101&gt;=PrSettings!$M$8),(ABS(IM101-$F101)+ABS(IN101-$G101)&lt;=1)*1,""))),"")</f>
        <v/>
      </c>
      <c r="IT101" s="349" t="str">
        <f t="shared" si="1467"/>
        <v/>
      </c>
      <c r="IV101" s="238" t="str">
        <f t="shared" si="1577"/>
        <v/>
      </c>
      <c r="IW101" s="239" t="str">
        <f t="shared" si="1578"/>
        <v/>
      </c>
      <c r="IX101" s="240" t="str">
        <f t="shared" si="1579"/>
        <v/>
      </c>
      <c r="IY101" s="239" t="str">
        <f t="shared" si="1580"/>
        <v/>
      </c>
      <c r="IZ101" s="275"/>
      <c r="JA101" s="275"/>
      <c r="JB101" s="360">
        <f>COUNTIF(IV$107:IV$114,IX112)+COUNTIF(IX$107:IX$114,IX112)</f>
        <v>0</v>
      </c>
      <c r="JC101" s="240" t="str">
        <f t="shared" si="1468"/>
        <v/>
      </c>
      <c r="JD101" s="240" t="str">
        <f>IF((JC101&lt;&gt;""),IF(OR($F101&lt;&gt;$G101,PrSettings!$M$4="●"),(($F101-$G101)=(IZ101-JA101))*1,0),"")</f>
        <v/>
      </c>
      <c r="JE101" s="240" t="str">
        <f t="shared" si="1581"/>
        <v/>
      </c>
      <c r="JF101" s="240" t="str">
        <f>IF(JC101&lt;&gt;"",IF(ABS($F101-$G101)&gt;=PrSettings!$M$7,(ABS($F101-$G101-IZ101+JA101)&lt;=1)*1,IF(AND(JC101,$F101=$G101,$F101&gt;=PrSettings!$M$6),(ABS(IZ101-$F101)&lt;=1)*1,IF(AND(JC101,$F101+$G101&gt;=PrSettings!$M$8),(ABS(IZ101-$F101)+ABS(JA101-$G101)&lt;=1)*1,""))),"")</f>
        <v/>
      </c>
      <c r="JG101" s="349" t="str">
        <f t="shared" si="1469"/>
        <v/>
      </c>
      <c r="JI101" s="238" t="str">
        <f t="shared" si="1582"/>
        <v/>
      </c>
      <c r="JJ101" s="239" t="str">
        <f t="shared" si="1583"/>
        <v/>
      </c>
      <c r="JK101" s="240" t="str">
        <f t="shared" si="1584"/>
        <v/>
      </c>
      <c r="JL101" s="239" t="str">
        <f t="shared" si="1585"/>
        <v/>
      </c>
      <c r="JM101" s="275"/>
      <c r="JN101" s="275"/>
      <c r="JO101" s="360">
        <f>COUNTIF(JI$107:JI$114,JK112)+COUNTIF(JK$107:JK$114,JK112)</f>
        <v>0</v>
      </c>
      <c r="JP101" s="240" t="str">
        <f t="shared" si="1470"/>
        <v/>
      </c>
      <c r="JQ101" s="240" t="str">
        <f>IF((JP101&lt;&gt;""),IF(OR($F101&lt;&gt;$G101,PrSettings!$M$4="●"),(($F101-$G101)=(JM101-JN101))*1,0),"")</f>
        <v/>
      </c>
      <c r="JR101" s="240" t="str">
        <f t="shared" si="1586"/>
        <v/>
      </c>
      <c r="JS101" s="240" t="str">
        <f>IF(JP101&lt;&gt;"",IF(ABS($F101-$G101)&gt;=PrSettings!$M$7,(ABS($F101-$G101-JM101+JN101)&lt;=1)*1,IF(AND(JP101,$F101=$G101,$F101&gt;=PrSettings!$M$6),(ABS(JM101-$F101)&lt;=1)*1,IF(AND(JP101,$F101+$G101&gt;=PrSettings!$M$8),(ABS(JM101-$F101)+ABS(JN101-$G101)&lt;=1)*1,""))),"")</f>
        <v/>
      </c>
      <c r="JT101" s="349" t="str">
        <f t="shared" si="1471"/>
        <v/>
      </c>
      <c r="JV101" s="238" t="str">
        <f t="shared" si="1587"/>
        <v/>
      </c>
      <c r="JW101" s="239" t="str">
        <f t="shared" si="1588"/>
        <v/>
      </c>
      <c r="JX101" s="240" t="str">
        <f t="shared" si="1589"/>
        <v/>
      </c>
      <c r="JY101" s="239" t="str">
        <f t="shared" si="1590"/>
        <v/>
      </c>
      <c r="JZ101" s="275"/>
      <c r="KA101" s="275"/>
      <c r="KB101" s="360">
        <f>COUNTIF(JV$107:JV$114,JX112)+COUNTIF(JX$107:JX$114,JX112)</f>
        <v>0</v>
      </c>
      <c r="KC101" s="240" t="str">
        <f t="shared" si="1472"/>
        <v/>
      </c>
      <c r="KD101" s="240" t="str">
        <f>IF((KC101&lt;&gt;""),IF(OR($F101&lt;&gt;$G101,PrSettings!$M$4="●"),(($F101-$G101)=(JZ101-KA101))*1,0),"")</f>
        <v/>
      </c>
      <c r="KE101" s="240" t="str">
        <f t="shared" si="1591"/>
        <v/>
      </c>
      <c r="KF101" s="240" t="str">
        <f>IF(KC101&lt;&gt;"",IF(ABS($F101-$G101)&gt;=PrSettings!$M$7,(ABS($F101-$G101-JZ101+KA101)&lt;=1)*1,IF(AND(KC101,$F101=$G101,$F101&gt;=PrSettings!$M$6),(ABS(JZ101-$F101)&lt;=1)*1,IF(AND(KC101,$F101+$G101&gt;=PrSettings!$M$8),(ABS(JZ101-$F101)+ABS(KA101-$G101)&lt;=1)*1,""))),"")</f>
        <v/>
      </c>
      <c r="KG101" s="349" t="str">
        <f t="shared" si="1473"/>
        <v/>
      </c>
      <c r="KI101" s="238" t="str">
        <f t="shared" si="1592"/>
        <v/>
      </c>
      <c r="KJ101" s="239" t="str">
        <f t="shared" si="1593"/>
        <v/>
      </c>
      <c r="KK101" s="240" t="str">
        <f t="shared" si="1594"/>
        <v/>
      </c>
      <c r="KL101" s="239" t="str">
        <f t="shared" si="1595"/>
        <v/>
      </c>
      <c r="KM101" s="275"/>
      <c r="KN101" s="275"/>
      <c r="KO101" s="360">
        <f>COUNTIF(KI$107:KI$114,KK112)+COUNTIF(KK$107:KK$114,KK112)</f>
        <v>0</v>
      </c>
      <c r="KP101" s="240" t="str">
        <f t="shared" si="1474"/>
        <v/>
      </c>
      <c r="KQ101" s="240" t="str">
        <f>IF((KP101&lt;&gt;""),IF(OR($F101&lt;&gt;$G101,PrSettings!$M$4="●"),(($F101-$G101)=(KM101-KN101))*1,0),"")</f>
        <v/>
      </c>
      <c r="KR101" s="240" t="str">
        <f t="shared" si="1596"/>
        <v/>
      </c>
      <c r="KS101" s="240" t="str">
        <f>IF(KP101&lt;&gt;"",IF(ABS($F101-$G101)&gt;=PrSettings!$M$7,(ABS($F101-$G101-KM101+KN101)&lt;=1)*1,IF(AND(KP101,$F101=$G101,$F101&gt;=PrSettings!$M$6),(ABS(KM101-$F101)&lt;=1)*1,IF(AND(KP101,$F101+$G101&gt;=PrSettings!$M$8),(ABS(KM101-$F101)+ABS(KN101-$G101)&lt;=1)*1,""))),"")</f>
        <v/>
      </c>
      <c r="KT101" s="349" t="str">
        <f t="shared" si="1475"/>
        <v/>
      </c>
      <c r="KV101" s="238" t="str">
        <f t="shared" si="1597"/>
        <v/>
      </c>
      <c r="KW101" s="239" t="str">
        <f t="shared" si="1598"/>
        <v/>
      </c>
      <c r="KX101" s="240" t="str">
        <f t="shared" si="1599"/>
        <v/>
      </c>
      <c r="KY101" s="239" t="str">
        <f t="shared" si="1600"/>
        <v/>
      </c>
      <c r="KZ101" s="275"/>
      <c r="LA101" s="275"/>
      <c r="LB101" s="360">
        <f>COUNTIF(KV$107:KV$114,KX112)+COUNTIF(KX$107:KX$114,KX112)</f>
        <v>0</v>
      </c>
      <c r="LC101" s="240" t="str">
        <f t="shared" si="1476"/>
        <v/>
      </c>
      <c r="LD101" s="240" t="str">
        <f>IF((LC101&lt;&gt;""),IF(OR($F101&lt;&gt;$G101,PrSettings!$M$4="●"),(($F101-$G101)=(KZ101-LA101))*1,0),"")</f>
        <v/>
      </c>
      <c r="LE101" s="240" t="str">
        <f t="shared" si="1601"/>
        <v/>
      </c>
      <c r="LF101" s="240" t="str">
        <f>IF(LC101&lt;&gt;"",IF(ABS($F101-$G101)&gt;=PrSettings!$M$7,(ABS($F101-$G101-KZ101+LA101)&lt;=1)*1,IF(AND(LC101,$F101=$G101,$F101&gt;=PrSettings!$M$6),(ABS(KZ101-$F101)&lt;=1)*1,IF(AND(LC101,$F101+$G101&gt;=PrSettings!$M$8),(ABS(KZ101-$F101)+ABS(LA101-$G101)&lt;=1)*1,""))),"")</f>
        <v/>
      </c>
      <c r="LG101" s="349" t="str">
        <f t="shared" si="1477"/>
        <v/>
      </c>
      <c r="LI101" s="238" t="str">
        <f t="shared" si="1602"/>
        <v/>
      </c>
      <c r="LJ101" s="239" t="str">
        <f t="shared" si="1603"/>
        <v/>
      </c>
      <c r="LK101" s="240" t="str">
        <f t="shared" si="1604"/>
        <v/>
      </c>
      <c r="LL101" s="239" t="str">
        <f t="shared" si="1605"/>
        <v/>
      </c>
      <c r="LM101" s="275"/>
      <c r="LN101" s="275"/>
      <c r="LO101" s="360">
        <f>COUNTIF(LI$107:LI$114,LK112)+COUNTIF(LK$107:LK$114,LK112)</f>
        <v>0</v>
      </c>
      <c r="LP101" s="240" t="str">
        <f t="shared" si="1478"/>
        <v/>
      </c>
      <c r="LQ101" s="240" t="str">
        <f>IF((LP101&lt;&gt;""),IF(OR($F101&lt;&gt;$G101,PrSettings!$M$4="●"),(($F101-$G101)=(LM101-LN101))*1,0),"")</f>
        <v/>
      </c>
      <c r="LR101" s="240" t="str">
        <f t="shared" si="1606"/>
        <v/>
      </c>
      <c r="LS101" s="240" t="str">
        <f>IF(LP101&lt;&gt;"",IF(ABS($F101-$G101)&gt;=PrSettings!$M$7,(ABS($F101-$G101-LM101+LN101)&lt;=1)*1,IF(AND(LP101,$F101=$G101,$F101&gt;=PrSettings!$M$6),(ABS(LM101-$F101)&lt;=1)*1,IF(AND(LP101,$F101+$G101&gt;=PrSettings!$M$8),(ABS(LM101-$F101)+ABS(LN101-$G101)&lt;=1)*1,""))),"")</f>
        <v/>
      </c>
      <c r="LT101" s="349" t="str">
        <f t="shared" si="1479"/>
        <v/>
      </c>
      <c r="LV101" s="238" t="str">
        <f t="shared" si="1607"/>
        <v/>
      </c>
      <c r="LW101" s="239" t="str">
        <f t="shared" si="1608"/>
        <v/>
      </c>
      <c r="LX101" s="240" t="str">
        <f t="shared" si="1609"/>
        <v/>
      </c>
      <c r="LY101" s="239" t="str">
        <f t="shared" si="1610"/>
        <v/>
      </c>
      <c r="LZ101" s="275"/>
      <c r="MA101" s="275"/>
      <c r="MB101" s="360">
        <f>COUNTIF(LV$107:LV$114,LX112)+COUNTIF(LX$107:LX$114,LX112)</f>
        <v>0</v>
      </c>
      <c r="MC101" s="240" t="str">
        <f t="shared" si="1480"/>
        <v/>
      </c>
      <c r="MD101" s="240" t="str">
        <f>IF((MC101&lt;&gt;""),IF(OR($F101&lt;&gt;$G101,PrSettings!$M$4="●"),(($F101-$G101)=(LZ101-MA101))*1,0),"")</f>
        <v/>
      </c>
      <c r="ME101" s="240" t="str">
        <f t="shared" si="1611"/>
        <v/>
      </c>
      <c r="MF101" s="240" t="str">
        <f>IF(MC101&lt;&gt;"",IF(ABS($F101-$G101)&gt;=PrSettings!$M$7,(ABS($F101-$G101-LZ101+MA101)&lt;=1)*1,IF(AND(MC101,$F101=$G101,$F101&gt;=PrSettings!$M$6),(ABS(LZ101-$F101)&lt;=1)*1,IF(AND(MC101,$F101+$G101&gt;=PrSettings!$M$8),(ABS(LZ101-$F101)+ABS(MA101-$G101)&lt;=1)*1,""))),"")</f>
        <v/>
      </c>
      <c r="MG101" s="349" t="str">
        <f t="shared" si="1481"/>
        <v/>
      </c>
    </row>
    <row r="102" spans="1:345" x14ac:dyDescent="0.25">
      <c r="B102" s="238" t="str">
        <f>IF(C102="","",INDEX(Groups!$C$7:$C$65,MATCH(C102,Groups!$D$7:$D$65,0)))</f>
        <v/>
      </c>
      <c r="C102" s="239" t="str">
        <f>'World Cup'!$AL$50</f>
        <v/>
      </c>
      <c r="D102" s="240" t="str">
        <f>IF(E102="","",INDEX(Groups!$C$7:$C$65,MATCH(E102,Groups!$D$7:$D$65,0)))</f>
        <v/>
      </c>
      <c r="E102" s="239" t="str">
        <f>'World Cup'!$AM$50</f>
        <v/>
      </c>
      <c r="F102" s="241" t="str">
        <f>IF(AND('World Cup'!$AL$51&lt;&gt;"",'World Cup'!$AM$51&lt;&gt;""),'World Cup'!$AL$51,"")</f>
        <v/>
      </c>
      <c r="G102" s="242" t="str">
        <f>IF(AND('World Cup'!$AL$51&lt;&gt;"",'World Cup'!$AM$51&lt;&gt;""),'World Cup'!$AM$51,"")</f>
        <v/>
      </c>
      <c r="I102" s="238" t="str">
        <f t="shared" si="1482"/>
        <v/>
      </c>
      <c r="J102" s="239" t="str">
        <f t="shared" si="1483"/>
        <v/>
      </c>
      <c r="K102" s="240" t="str">
        <f t="shared" si="1484"/>
        <v/>
      </c>
      <c r="L102" s="239" t="str">
        <f t="shared" si="1485"/>
        <v/>
      </c>
      <c r="M102" s="275"/>
      <c r="N102" s="275"/>
      <c r="O102" s="360">
        <f>COUNTIF(I$107:I$114,I113)+COUNTIF(K$107:K$114,I113)</f>
        <v>0</v>
      </c>
      <c r="P102" s="240" t="str">
        <f t="shared" si="1430"/>
        <v/>
      </c>
      <c r="Q102" s="240" t="str">
        <f>IF((P102&lt;&gt;""),IF(OR($F102&lt;&gt;$G102,PrSettings!$M$4="●"),(($F102-$G102)=(M102-N102))*1,0),"")</f>
        <v/>
      </c>
      <c r="R102" s="240" t="str">
        <f t="shared" si="1486"/>
        <v/>
      </c>
      <c r="S102" s="240" t="str">
        <f>IF(P102&lt;&gt;"",IF(ABS($F102-$G102)&gt;=PrSettings!$M$7,(ABS($F102-$G102-M102+N102)&lt;=1)*1,IF(AND(P102,$F102=$G102,$F102&gt;=PrSettings!$M$6),(ABS(M102-$F102)&lt;=1)*1,IF(AND(P102,$F102+$G102&gt;=PrSettings!$M$8),(ABS(M102-$F102)+ABS(N102-$G102)&lt;=1)*1,""))),"")</f>
        <v/>
      </c>
      <c r="T102" s="349" t="str">
        <f t="shared" si="1431"/>
        <v/>
      </c>
      <c r="V102" s="238" t="str">
        <f t="shared" si="1487"/>
        <v/>
      </c>
      <c r="W102" s="239" t="str">
        <f t="shared" si="1488"/>
        <v/>
      </c>
      <c r="X102" s="240" t="str">
        <f t="shared" si="1489"/>
        <v/>
      </c>
      <c r="Y102" s="239" t="str">
        <f t="shared" si="1490"/>
        <v/>
      </c>
      <c r="Z102" s="275"/>
      <c r="AA102" s="275"/>
      <c r="AB102" s="360">
        <f>COUNTIF(V$107:V$114,V113)+COUNTIF(X$107:X$114,V113)</f>
        <v>0</v>
      </c>
      <c r="AC102" s="240" t="str">
        <f t="shared" si="1432"/>
        <v/>
      </c>
      <c r="AD102" s="240" t="str">
        <f>IF((AC102&lt;&gt;""),IF(OR($F102&lt;&gt;$G102,PrSettings!$M$4="●"),(($F102-$G102)=(Z102-AA102))*1,0),"")</f>
        <v/>
      </c>
      <c r="AE102" s="240" t="str">
        <f t="shared" si="1491"/>
        <v/>
      </c>
      <c r="AF102" s="240" t="str">
        <f>IF(AC102&lt;&gt;"",IF(ABS($F102-$G102)&gt;=PrSettings!$M$7,(ABS($F102-$G102-Z102+AA102)&lt;=1)*1,IF(AND(AC102,$F102=$G102,$F102&gt;=PrSettings!$M$6),(ABS(Z102-$F102)&lt;=1)*1,IF(AND(AC102,$F102+$G102&gt;=PrSettings!$M$8),(ABS(Z102-$F102)+ABS(AA102-$G102)&lt;=1)*1,""))),"")</f>
        <v/>
      </c>
      <c r="AG102" s="349" t="str">
        <f t="shared" si="1433"/>
        <v/>
      </c>
      <c r="AI102" s="238" t="str">
        <f t="shared" si="1492"/>
        <v/>
      </c>
      <c r="AJ102" s="239" t="str">
        <f t="shared" si="1493"/>
        <v/>
      </c>
      <c r="AK102" s="240" t="str">
        <f t="shared" si="1494"/>
        <v/>
      </c>
      <c r="AL102" s="239" t="str">
        <f t="shared" si="1495"/>
        <v/>
      </c>
      <c r="AM102" s="275"/>
      <c r="AN102" s="275"/>
      <c r="AO102" s="360">
        <f>COUNTIF(AI$107:AI$114,AI113)+COUNTIF(AK$107:AK$114,AI113)</f>
        <v>0</v>
      </c>
      <c r="AP102" s="240" t="str">
        <f t="shared" si="1434"/>
        <v/>
      </c>
      <c r="AQ102" s="240" t="str">
        <f>IF((AP102&lt;&gt;""),IF(OR($F102&lt;&gt;$G102,PrSettings!$M$4="●"),(($F102-$G102)=(AM102-AN102))*1,0),"")</f>
        <v/>
      </c>
      <c r="AR102" s="240" t="str">
        <f t="shared" si="1496"/>
        <v/>
      </c>
      <c r="AS102" s="240" t="str">
        <f>IF(AP102&lt;&gt;"",IF(ABS($F102-$G102)&gt;=PrSettings!$M$7,(ABS($F102-$G102-AM102+AN102)&lt;=1)*1,IF(AND(AP102,$F102=$G102,$F102&gt;=PrSettings!$M$6),(ABS(AM102-$F102)&lt;=1)*1,IF(AND(AP102,$F102+$G102&gt;=PrSettings!$M$8),(ABS(AM102-$F102)+ABS(AN102-$G102)&lt;=1)*1,""))),"")</f>
        <v/>
      </c>
      <c r="AT102" s="349" t="str">
        <f t="shared" si="1435"/>
        <v/>
      </c>
      <c r="AV102" s="238" t="str">
        <f t="shared" si="1497"/>
        <v/>
      </c>
      <c r="AW102" s="239" t="str">
        <f t="shared" si="1498"/>
        <v/>
      </c>
      <c r="AX102" s="240" t="str">
        <f t="shared" si="1499"/>
        <v/>
      </c>
      <c r="AY102" s="239" t="str">
        <f t="shared" si="1500"/>
        <v/>
      </c>
      <c r="AZ102" s="275"/>
      <c r="BA102" s="275"/>
      <c r="BB102" s="360">
        <f>COUNTIF(AV$107:AV$114,AV113)+COUNTIF(AX$107:AX$114,AV113)</f>
        <v>0</v>
      </c>
      <c r="BC102" s="240" t="str">
        <f t="shared" si="1436"/>
        <v/>
      </c>
      <c r="BD102" s="240" t="str">
        <f>IF((BC102&lt;&gt;""),IF(OR($F102&lt;&gt;$G102,PrSettings!$M$4="●"),(($F102-$G102)=(AZ102-BA102))*1,0),"")</f>
        <v/>
      </c>
      <c r="BE102" s="240" t="str">
        <f t="shared" si="1501"/>
        <v/>
      </c>
      <c r="BF102" s="240" t="str">
        <f>IF(BC102&lt;&gt;"",IF(ABS($F102-$G102)&gt;=PrSettings!$M$7,(ABS($F102-$G102-AZ102+BA102)&lt;=1)*1,IF(AND(BC102,$F102=$G102,$F102&gt;=PrSettings!$M$6),(ABS(AZ102-$F102)&lt;=1)*1,IF(AND(BC102,$F102+$G102&gt;=PrSettings!$M$8),(ABS(AZ102-$F102)+ABS(BA102-$G102)&lt;=1)*1,""))),"")</f>
        <v/>
      </c>
      <c r="BG102" s="349" t="str">
        <f t="shared" si="1437"/>
        <v/>
      </c>
      <c r="BI102" s="238" t="str">
        <f t="shared" si="1502"/>
        <v/>
      </c>
      <c r="BJ102" s="239" t="str">
        <f t="shared" si="1503"/>
        <v/>
      </c>
      <c r="BK102" s="240" t="str">
        <f t="shared" si="1504"/>
        <v/>
      </c>
      <c r="BL102" s="239" t="str">
        <f t="shared" si="1505"/>
        <v/>
      </c>
      <c r="BM102" s="275"/>
      <c r="BN102" s="275"/>
      <c r="BO102" s="360">
        <f>COUNTIF(BI$107:BI$114,BI113)+COUNTIF(BK$107:BK$114,BI113)</f>
        <v>0</v>
      </c>
      <c r="BP102" s="240" t="str">
        <f t="shared" si="1438"/>
        <v/>
      </c>
      <c r="BQ102" s="240" t="str">
        <f>IF((BP102&lt;&gt;""),IF(OR($F102&lt;&gt;$G102,PrSettings!$M$4="●"),(($F102-$G102)=(BM102-BN102))*1,0),"")</f>
        <v/>
      </c>
      <c r="BR102" s="240" t="str">
        <f t="shared" si="1506"/>
        <v/>
      </c>
      <c r="BS102" s="240" t="str">
        <f>IF(BP102&lt;&gt;"",IF(ABS($F102-$G102)&gt;=PrSettings!$M$7,(ABS($F102-$G102-BM102+BN102)&lt;=1)*1,IF(AND(BP102,$F102=$G102,$F102&gt;=PrSettings!$M$6),(ABS(BM102-$F102)&lt;=1)*1,IF(AND(BP102,$F102+$G102&gt;=PrSettings!$M$8),(ABS(BM102-$F102)+ABS(BN102-$G102)&lt;=1)*1,""))),"")</f>
        <v/>
      </c>
      <c r="BT102" s="349" t="str">
        <f t="shared" si="1439"/>
        <v/>
      </c>
      <c r="BV102" s="238" t="str">
        <f t="shared" si="1507"/>
        <v/>
      </c>
      <c r="BW102" s="239" t="str">
        <f t="shared" si="1508"/>
        <v/>
      </c>
      <c r="BX102" s="240" t="str">
        <f t="shared" si="1509"/>
        <v/>
      </c>
      <c r="BY102" s="239" t="str">
        <f t="shared" si="1510"/>
        <v/>
      </c>
      <c r="BZ102" s="275"/>
      <c r="CA102" s="275"/>
      <c r="CB102" s="360">
        <f>COUNTIF(BV$107:BV$114,BV113)+COUNTIF(BX$107:BX$114,BV113)</f>
        <v>0</v>
      </c>
      <c r="CC102" s="240" t="str">
        <f t="shared" si="1440"/>
        <v/>
      </c>
      <c r="CD102" s="240" t="str">
        <f>IF((CC102&lt;&gt;""),IF(OR($F102&lt;&gt;$G102,PrSettings!$M$4="●"),(($F102-$G102)=(BZ102-CA102))*1,0),"")</f>
        <v/>
      </c>
      <c r="CE102" s="240" t="str">
        <f t="shared" si="1511"/>
        <v/>
      </c>
      <c r="CF102" s="240" t="str">
        <f>IF(CC102&lt;&gt;"",IF(ABS($F102-$G102)&gt;=PrSettings!$M$7,(ABS($F102-$G102-BZ102+CA102)&lt;=1)*1,IF(AND(CC102,$F102=$G102,$F102&gt;=PrSettings!$M$6),(ABS(BZ102-$F102)&lt;=1)*1,IF(AND(CC102,$F102+$G102&gt;=PrSettings!$M$8),(ABS(BZ102-$F102)+ABS(CA102-$G102)&lt;=1)*1,""))),"")</f>
        <v/>
      </c>
      <c r="CG102" s="349" t="str">
        <f t="shared" si="1441"/>
        <v/>
      </c>
      <c r="CI102" s="238" t="str">
        <f t="shared" si="1512"/>
        <v/>
      </c>
      <c r="CJ102" s="239" t="str">
        <f t="shared" si="1513"/>
        <v/>
      </c>
      <c r="CK102" s="240" t="str">
        <f t="shared" si="1514"/>
        <v/>
      </c>
      <c r="CL102" s="239" t="str">
        <f t="shared" si="1515"/>
        <v/>
      </c>
      <c r="CM102" s="275"/>
      <c r="CN102" s="275"/>
      <c r="CO102" s="360">
        <f>COUNTIF(CI$107:CI$114,CI113)+COUNTIF(CK$107:CK$114,CI113)</f>
        <v>0</v>
      </c>
      <c r="CP102" s="240" t="str">
        <f t="shared" si="1442"/>
        <v/>
      </c>
      <c r="CQ102" s="240" t="str">
        <f>IF((CP102&lt;&gt;""),IF(OR($F102&lt;&gt;$G102,PrSettings!$M$4="●"),(($F102-$G102)=(CM102-CN102))*1,0),"")</f>
        <v/>
      </c>
      <c r="CR102" s="240" t="str">
        <f t="shared" si="1516"/>
        <v/>
      </c>
      <c r="CS102" s="240" t="str">
        <f>IF(CP102&lt;&gt;"",IF(ABS($F102-$G102)&gt;=PrSettings!$M$7,(ABS($F102-$G102-CM102+CN102)&lt;=1)*1,IF(AND(CP102,$F102=$G102,$F102&gt;=PrSettings!$M$6),(ABS(CM102-$F102)&lt;=1)*1,IF(AND(CP102,$F102+$G102&gt;=PrSettings!$M$8),(ABS(CM102-$F102)+ABS(CN102-$G102)&lt;=1)*1,""))),"")</f>
        <v/>
      </c>
      <c r="CT102" s="349" t="str">
        <f t="shared" si="1443"/>
        <v/>
      </c>
      <c r="CV102" s="238" t="str">
        <f t="shared" si="1517"/>
        <v/>
      </c>
      <c r="CW102" s="239" t="str">
        <f t="shared" si="1518"/>
        <v/>
      </c>
      <c r="CX102" s="240" t="str">
        <f t="shared" si="1519"/>
        <v/>
      </c>
      <c r="CY102" s="239" t="str">
        <f t="shared" si="1520"/>
        <v/>
      </c>
      <c r="CZ102" s="275"/>
      <c r="DA102" s="275"/>
      <c r="DB102" s="360">
        <f>COUNTIF(CV$107:CV$114,CV113)+COUNTIF(CX$107:CX$114,CV113)</f>
        <v>0</v>
      </c>
      <c r="DC102" s="240" t="str">
        <f t="shared" si="1444"/>
        <v/>
      </c>
      <c r="DD102" s="240" t="str">
        <f>IF((DC102&lt;&gt;""),IF(OR($F102&lt;&gt;$G102,PrSettings!$M$4="●"),(($F102-$G102)=(CZ102-DA102))*1,0),"")</f>
        <v/>
      </c>
      <c r="DE102" s="240" t="str">
        <f t="shared" si="1521"/>
        <v/>
      </c>
      <c r="DF102" s="240" t="str">
        <f>IF(DC102&lt;&gt;"",IF(ABS($F102-$G102)&gt;=PrSettings!$M$7,(ABS($F102-$G102-CZ102+DA102)&lt;=1)*1,IF(AND(DC102,$F102=$G102,$F102&gt;=PrSettings!$M$6),(ABS(CZ102-$F102)&lt;=1)*1,IF(AND(DC102,$F102+$G102&gt;=PrSettings!$M$8),(ABS(CZ102-$F102)+ABS(DA102-$G102)&lt;=1)*1,""))),"")</f>
        <v/>
      </c>
      <c r="DG102" s="349" t="str">
        <f t="shared" si="1445"/>
        <v/>
      </c>
      <c r="DI102" s="238" t="str">
        <f t="shared" si="1522"/>
        <v/>
      </c>
      <c r="DJ102" s="239" t="str">
        <f t="shared" si="1523"/>
        <v/>
      </c>
      <c r="DK102" s="240" t="str">
        <f t="shared" si="1524"/>
        <v/>
      </c>
      <c r="DL102" s="239" t="str">
        <f t="shared" si="1525"/>
        <v/>
      </c>
      <c r="DM102" s="275"/>
      <c r="DN102" s="275"/>
      <c r="DO102" s="360">
        <f>COUNTIF(DI$107:DI$114,DI113)+COUNTIF(DK$107:DK$114,DI113)</f>
        <v>0</v>
      </c>
      <c r="DP102" s="240" t="str">
        <f t="shared" si="1446"/>
        <v/>
      </c>
      <c r="DQ102" s="240" t="str">
        <f>IF((DP102&lt;&gt;""),IF(OR($F102&lt;&gt;$G102,PrSettings!$M$4="●"),(($F102-$G102)=(DM102-DN102))*1,0),"")</f>
        <v/>
      </c>
      <c r="DR102" s="240" t="str">
        <f t="shared" si="1526"/>
        <v/>
      </c>
      <c r="DS102" s="240" t="str">
        <f>IF(DP102&lt;&gt;"",IF(ABS($F102-$G102)&gt;=PrSettings!$M$7,(ABS($F102-$G102-DM102+DN102)&lt;=1)*1,IF(AND(DP102,$F102=$G102,$F102&gt;=PrSettings!$M$6),(ABS(DM102-$F102)&lt;=1)*1,IF(AND(DP102,$F102+$G102&gt;=PrSettings!$M$8),(ABS(DM102-$F102)+ABS(DN102-$G102)&lt;=1)*1,""))),"")</f>
        <v/>
      </c>
      <c r="DT102" s="349" t="str">
        <f t="shared" si="1447"/>
        <v/>
      </c>
      <c r="DV102" s="238" t="str">
        <f t="shared" si="1527"/>
        <v/>
      </c>
      <c r="DW102" s="239" t="str">
        <f t="shared" si="1528"/>
        <v/>
      </c>
      <c r="DX102" s="240" t="str">
        <f t="shared" si="1529"/>
        <v/>
      </c>
      <c r="DY102" s="239" t="str">
        <f t="shared" si="1530"/>
        <v/>
      </c>
      <c r="DZ102" s="275"/>
      <c r="EA102" s="275"/>
      <c r="EB102" s="360">
        <f>COUNTIF(DV$107:DV$114,DV113)+COUNTIF(DX$107:DX$114,DV113)</f>
        <v>0</v>
      </c>
      <c r="EC102" s="240" t="str">
        <f t="shared" si="1448"/>
        <v/>
      </c>
      <c r="ED102" s="240" t="str">
        <f>IF((EC102&lt;&gt;""),IF(OR($F102&lt;&gt;$G102,PrSettings!$M$4="●"),(($F102-$G102)=(DZ102-EA102))*1,0),"")</f>
        <v/>
      </c>
      <c r="EE102" s="240" t="str">
        <f t="shared" si="1531"/>
        <v/>
      </c>
      <c r="EF102" s="240" t="str">
        <f>IF(EC102&lt;&gt;"",IF(ABS($F102-$G102)&gt;=PrSettings!$M$7,(ABS($F102-$G102-DZ102+EA102)&lt;=1)*1,IF(AND(EC102,$F102=$G102,$F102&gt;=PrSettings!$M$6),(ABS(DZ102-$F102)&lt;=1)*1,IF(AND(EC102,$F102+$G102&gt;=PrSettings!$M$8),(ABS(DZ102-$F102)+ABS(EA102-$G102)&lt;=1)*1,""))),"")</f>
        <v/>
      </c>
      <c r="EG102" s="349" t="str">
        <f t="shared" si="1449"/>
        <v/>
      </c>
      <c r="EI102" s="238" t="str">
        <f t="shared" si="1532"/>
        <v/>
      </c>
      <c r="EJ102" s="239" t="str">
        <f t="shared" si="1533"/>
        <v/>
      </c>
      <c r="EK102" s="240" t="str">
        <f t="shared" si="1534"/>
        <v/>
      </c>
      <c r="EL102" s="239" t="str">
        <f t="shared" si="1535"/>
        <v/>
      </c>
      <c r="EM102" s="275"/>
      <c r="EN102" s="275"/>
      <c r="EO102" s="360">
        <f>COUNTIF(EI$107:EI$114,EI113)+COUNTIF(EK$107:EK$114,EI113)</f>
        <v>0</v>
      </c>
      <c r="EP102" s="240" t="str">
        <f t="shared" si="1450"/>
        <v/>
      </c>
      <c r="EQ102" s="240" t="str">
        <f>IF((EP102&lt;&gt;""),IF(OR($F102&lt;&gt;$G102,PrSettings!$M$4="●"),(($F102-$G102)=(EM102-EN102))*1,0),"")</f>
        <v/>
      </c>
      <c r="ER102" s="240" t="str">
        <f t="shared" si="1536"/>
        <v/>
      </c>
      <c r="ES102" s="240" t="str">
        <f>IF(EP102&lt;&gt;"",IF(ABS($F102-$G102)&gt;=PrSettings!$M$7,(ABS($F102-$G102-EM102+EN102)&lt;=1)*1,IF(AND(EP102,$F102=$G102,$F102&gt;=PrSettings!$M$6),(ABS(EM102-$F102)&lt;=1)*1,IF(AND(EP102,$F102+$G102&gt;=PrSettings!$M$8),(ABS(EM102-$F102)+ABS(EN102-$G102)&lt;=1)*1,""))),"")</f>
        <v/>
      </c>
      <c r="ET102" s="349" t="str">
        <f t="shared" si="1451"/>
        <v/>
      </c>
      <c r="EV102" s="238" t="str">
        <f t="shared" si="1537"/>
        <v/>
      </c>
      <c r="EW102" s="239" t="str">
        <f t="shared" si="1538"/>
        <v/>
      </c>
      <c r="EX102" s="240" t="str">
        <f t="shared" si="1539"/>
        <v/>
      </c>
      <c r="EY102" s="239" t="str">
        <f t="shared" si="1540"/>
        <v/>
      </c>
      <c r="EZ102" s="275"/>
      <c r="FA102" s="275"/>
      <c r="FB102" s="360">
        <f>COUNTIF(EV$107:EV$114,EV113)+COUNTIF(EX$107:EX$114,EV113)</f>
        <v>0</v>
      </c>
      <c r="FC102" s="240" t="str">
        <f t="shared" si="1452"/>
        <v/>
      </c>
      <c r="FD102" s="240" t="str">
        <f>IF((FC102&lt;&gt;""),IF(OR($F102&lt;&gt;$G102,PrSettings!$M$4="●"),(($F102-$G102)=(EZ102-FA102))*1,0),"")</f>
        <v/>
      </c>
      <c r="FE102" s="240" t="str">
        <f t="shared" si="1541"/>
        <v/>
      </c>
      <c r="FF102" s="240" t="str">
        <f>IF(FC102&lt;&gt;"",IF(ABS($F102-$G102)&gt;=PrSettings!$M$7,(ABS($F102-$G102-EZ102+FA102)&lt;=1)*1,IF(AND(FC102,$F102=$G102,$F102&gt;=PrSettings!$M$6),(ABS(EZ102-$F102)&lt;=1)*1,IF(AND(FC102,$F102+$G102&gt;=PrSettings!$M$8),(ABS(EZ102-$F102)+ABS(FA102-$G102)&lt;=1)*1,""))),"")</f>
        <v/>
      </c>
      <c r="FG102" s="349" t="str">
        <f t="shared" si="1453"/>
        <v/>
      </c>
      <c r="FI102" s="238" t="str">
        <f t="shared" si="1542"/>
        <v/>
      </c>
      <c r="FJ102" s="239" t="str">
        <f t="shared" si="1543"/>
        <v/>
      </c>
      <c r="FK102" s="240" t="str">
        <f t="shared" si="1544"/>
        <v/>
      </c>
      <c r="FL102" s="239" t="str">
        <f t="shared" si="1545"/>
        <v/>
      </c>
      <c r="FM102" s="275"/>
      <c r="FN102" s="275"/>
      <c r="FO102" s="360">
        <f>COUNTIF(FI$107:FI$114,FI113)+COUNTIF(FK$107:FK$114,FI113)</f>
        <v>0</v>
      </c>
      <c r="FP102" s="240" t="str">
        <f t="shared" si="1454"/>
        <v/>
      </c>
      <c r="FQ102" s="240" t="str">
        <f>IF((FP102&lt;&gt;""),IF(OR($F102&lt;&gt;$G102,PrSettings!$M$4="●"),(($F102-$G102)=(FM102-FN102))*1,0),"")</f>
        <v/>
      </c>
      <c r="FR102" s="240" t="str">
        <f t="shared" si="1546"/>
        <v/>
      </c>
      <c r="FS102" s="240" t="str">
        <f>IF(FP102&lt;&gt;"",IF(ABS($F102-$G102)&gt;=PrSettings!$M$7,(ABS($F102-$G102-FM102+FN102)&lt;=1)*1,IF(AND(FP102,$F102=$G102,$F102&gt;=PrSettings!$M$6),(ABS(FM102-$F102)&lt;=1)*1,IF(AND(FP102,$F102+$G102&gt;=PrSettings!$M$8),(ABS(FM102-$F102)+ABS(FN102-$G102)&lt;=1)*1,""))),"")</f>
        <v/>
      </c>
      <c r="FT102" s="349" t="str">
        <f t="shared" si="1455"/>
        <v/>
      </c>
      <c r="FV102" s="238" t="str">
        <f t="shared" si="1547"/>
        <v/>
      </c>
      <c r="FW102" s="239" t="str">
        <f t="shared" si="1548"/>
        <v/>
      </c>
      <c r="FX102" s="240" t="str">
        <f t="shared" si="1549"/>
        <v/>
      </c>
      <c r="FY102" s="239" t="str">
        <f t="shared" si="1550"/>
        <v/>
      </c>
      <c r="FZ102" s="275"/>
      <c r="GA102" s="275"/>
      <c r="GB102" s="360">
        <f>COUNTIF(FV$107:FV$114,FV113)+COUNTIF(FX$107:FX$114,FV113)</f>
        <v>0</v>
      </c>
      <c r="GC102" s="240" t="str">
        <f t="shared" si="1456"/>
        <v/>
      </c>
      <c r="GD102" s="240" t="str">
        <f>IF((GC102&lt;&gt;""),IF(OR($F102&lt;&gt;$G102,PrSettings!$M$4="●"),(($F102-$G102)=(FZ102-GA102))*1,0),"")</f>
        <v/>
      </c>
      <c r="GE102" s="240" t="str">
        <f t="shared" si="1551"/>
        <v/>
      </c>
      <c r="GF102" s="240" t="str">
        <f>IF(GC102&lt;&gt;"",IF(ABS($F102-$G102)&gt;=PrSettings!$M$7,(ABS($F102-$G102-FZ102+GA102)&lt;=1)*1,IF(AND(GC102,$F102=$G102,$F102&gt;=PrSettings!$M$6),(ABS(FZ102-$F102)&lt;=1)*1,IF(AND(GC102,$F102+$G102&gt;=PrSettings!$M$8),(ABS(FZ102-$F102)+ABS(GA102-$G102)&lt;=1)*1,""))),"")</f>
        <v/>
      </c>
      <c r="GG102" s="349" t="str">
        <f t="shared" si="1457"/>
        <v/>
      </c>
      <c r="GI102" s="238" t="str">
        <f t="shared" si="1552"/>
        <v/>
      </c>
      <c r="GJ102" s="239" t="str">
        <f t="shared" si="1553"/>
        <v/>
      </c>
      <c r="GK102" s="240" t="str">
        <f t="shared" si="1554"/>
        <v/>
      </c>
      <c r="GL102" s="239" t="str">
        <f t="shared" si="1555"/>
        <v/>
      </c>
      <c r="GM102" s="275"/>
      <c r="GN102" s="275"/>
      <c r="GO102" s="360">
        <f>COUNTIF(GI$107:GI$114,GI113)+COUNTIF(GK$107:GK$114,GI113)</f>
        <v>0</v>
      </c>
      <c r="GP102" s="240" t="str">
        <f t="shared" si="1458"/>
        <v/>
      </c>
      <c r="GQ102" s="240" t="str">
        <f>IF((GP102&lt;&gt;""),IF(OR($F102&lt;&gt;$G102,PrSettings!$M$4="●"),(($F102-$G102)=(GM102-GN102))*1,0),"")</f>
        <v/>
      </c>
      <c r="GR102" s="240" t="str">
        <f t="shared" si="1556"/>
        <v/>
      </c>
      <c r="GS102" s="240" t="str">
        <f>IF(GP102&lt;&gt;"",IF(ABS($F102-$G102)&gt;=PrSettings!$M$7,(ABS($F102-$G102-GM102+GN102)&lt;=1)*1,IF(AND(GP102,$F102=$G102,$F102&gt;=PrSettings!$M$6),(ABS(GM102-$F102)&lt;=1)*1,IF(AND(GP102,$F102+$G102&gt;=PrSettings!$M$8),(ABS(GM102-$F102)+ABS(GN102-$G102)&lt;=1)*1,""))),"")</f>
        <v/>
      </c>
      <c r="GT102" s="349" t="str">
        <f t="shared" si="1459"/>
        <v/>
      </c>
      <c r="GV102" s="238" t="str">
        <f t="shared" si="1557"/>
        <v/>
      </c>
      <c r="GW102" s="239" t="str">
        <f t="shared" si="1558"/>
        <v/>
      </c>
      <c r="GX102" s="240" t="str">
        <f t="shared" si="1559"/>
        <v/>
      </c>
      <c r="GY102" s="239" t="str">
        <f t="shared" si="1560"/>
        <v/>
      </c>
      <c r="GZ102" s="275"/>
      <c r="HA102" s="275"/>
      <c r="HB102" s="360">
        <f>COUNTIF(GV$107:GV$114,GV113)+COUNTIF(GX$107:GX$114,GV113)</f>
        <v>0</v>
      </c>
      <c r="HC102" s="240" t="str">
        <f t="shared" si="1460"/>
        <v/>
      </c>
      <c r="HD102" s="240" t="str">
        <f>IF((HC102&lt;&gt;""),IF(OR($F102&lt;&gt;$G102,PrSettings!$M$4="●"),(($F102-$G102)=(GZ102-HA102))*1,0),"")</f>
        <v/>
      </c>
      <c r="HE102" s="240" t="str">
        <f t="shared" si="1561"/>
        <v/>
      </c>
      <c r="HF102" s="240" t="str">
        <f>IF(HC102&lt;&gt;"",IF(ABS($F102-$G102)&gt;=PrSettings!$M$7,(ABS($F102-$G102-GZ102+HA102)&lt;=1)*1,IF(AND(HC102,$F102=$G102,$F102&gt;=PrSettings!$M$6),(ABS(GZ102-$F102)&lt;=1)*1,IF(AND(HC102,$F102+$G102&gt;=PrSettings!$M$8),(ABS(GZ102-$F102)+ABS(HA102-$G102)&lt;=1)*1,""))),"")</f>
        <v/>
      </c>
      <c r="HG102" s="349" t="str">
        <f t="shared" si="1461"/>
        <v/>
      </c>
      <c r="HI102" s="238" t="str">
        <f t="shared" si="1562"/>
        <v/>
      </c>
      <c r="HJ102" s="239" t="str">
        <f t="shared" si="1563"/>
        <v/>
      </c>
      <c r="HK102" s="240" t="str">
        <f t="shared" si="1564"/>
        <v/>
      </c>
      <c r="HL102" s="239" t="str">
        <f t="shared" si="1565"/>
        <v/>
      </c>
      <c r="HM102" s="275"/>
      <c r="HN102" s="275"/>
      <c r="HO102" s="360">
        <f>COUNTIF(HI$107:HI$114,HI113)+COUNTIF(HK$107:HK$114,HI113)</f>
        <v>0</v>
      </c>
      <c r="HP102" s="240" t="str">
        <f t="shared" si="1462"/>
        <v/>
      </c>
      <c r="HQ102" s="240" t="str">
        <f>IF((HP102&lt;&gt;""),IF(OR($F102&lt;&gt;$G102,PrSettings!$M$4="●"),(($F102-$G102)=(HM102-HN102))*1,0),"")</f>
        <v/>
      </c>
      <c r="HR102" s="240" t="str">
        <f t="shared" si="1566"/>
        <v/>
      </c>
      <c r="HS102" s="240" t="str">
        <f>IF(HP102&lt;&gt;"",IF(ABS($F102-$G102)&gt;=PrSettings!$M$7,(ABS($F102-$G102-HM102+HN102)&lt;=1)*1,IF(AND(HP102,$F102=$G102,$F102&gt;=PrSettings!$M$6),(ABS(HM102-$F102)&lt;=1)*1,IF(AND(HP102,$F102+$G102&gt;=PrSettings!$M$8),(ABS(HM102-$F102)+ABS(HN102-$G102)&lt;=1)*1,""))),"")</f>
        <v/>
      </c>
      <c r="HT102" s="349" t="str">
        <f t="shared" si="1463"/>
        <v/>
      </c>
      <c r="HV102" s="238" t="str">
        <f t="shared" si="1567"/>
        <v/>
      </c>
      <c r="HW102" s="239" t="str">
        <f t="shared" si="1568"/>
        <v/>
      </c>
      <c r="HX102" s="240" t="str">
        <f t="shared" si="1569"/>
        <v/>
      </c>
      <c r="HY102" s="239" t="str">
        <f t="shared" si="1570"/>
        <v/>
      </c>
      <c r="HZ102" s="275"/>
      <c r="IA102" s="275"/>
      <c r="IB102" s="360">
        <f>COUNTIF(HV$107:HV$114,HV113)+COUNTIF(HX$107:HX$114,HV113)</f>
        <v>0</v>
      </c>
      <c r="IC102" s="240" t="str">
        <f t="shared" si="1464"/>
        <v/>
      </c>
      <c r="ID102" s="240" t="str">
        <f>IF((IC102&lt;&gt;""),IF(OR($F102&lt;&gt;$G102,PrSettings!$M$4="●"),(($F102-$G102)=(HZ102-IA102))*1,0),"")</f>
        <v/>
      </c>
      <c r="IE102" s="240" t="str">
        <f t="shared" si="1571"/>
        <v/>
      </c>
      <c r="IF102" s="240" t="str">
        <f>IF(IC102&lt;&gt;"",IF(ABS($F102-$G102)&gt;=PrSettings!$M$7,(ABS($F102-$G102-HZ102+IA102)&lt;=1)*1,IF(AND(IC102,$F102=$G102,$F102&gt;=PrSettings!$M$6),(ABS(HZ102-$F102)&lt;=1)*1,IF(AND(IC102,$F102+$G102&gt;=PrSettings!$M$8),(ABS(HZ102-$F102)+ABS(IA102-$G102)&lt;=1)*1,""))),"")</f>
        <v/>
      </c>
      <c r="IG102" s="349" t="str">
        <f t="shared" si="1465"/>
        <v/>
      </c>
      <c r="II102" s="238" t="str">
        <f t="shared" si="1572"/>
        <v/>
      </c>
      <c r="IJ102" s="239" t="str">
        <f t="shared" si="1573"/>
        <v/>
      </c>
      <c r="IK102" s="240" t="str">
        <f t="shared" si="1574"/>
        <v/>
      </c>
      <c r="IL102" s="239" t="str">
        <f t="shared" si="1575"/>
        <v/>
      </c>
      <c r="IM102" s="275"/>
      <c r="IN102" s="275"/>
      <c r="IO102" s="360">
        <f>COUNTIF(II$107:II$114,II113)+COUNTIF(IK$107:IK$114,II113)</f>
        <v>0</v>
      </c>
      <c r="IP102" s="240" t="str">
        <f t="shared" si="1466"/>
        <v/>
      </c>
      <c r="IQ102" s="240" t="str">
        <f>IF((IP102&lt;&gt;""),IF(OR($F102&lt;&gt;$G102,PrSettings!$M$4="●"),(($F102-$G102)=(IM102-IN102))*1,0),"")</f>
        <v/>
      </c>
      <c r="IR102" s="240" t="str">
        <f t="shared" si="1576"/>
        <v/>
      </c>
      <c r="IS102" s="240" t="str">
        <f>IF(IP102&lt;&gt;"",IF(ABS($F102-$G102)&gt;=PrSettings!$M$7,(ABS($F102-$G102-IM102+IN102)&lt;=1)*1,IF(AND(IP102,$F102=$G102,$F102&gt;=PrSettings!$M$6),(ABS(IM102-$F102)&lt;=1)*1,IF(AND(IP102,$F102+$G102&gt;=PrSettings!$M$8),(ABS(IM102-$F102)+ABS(IN102-$G102)&lt;=1)*1,""))),"")</f>
        <v/>
      </c>
      <c r="IT102" s="349" t="str">
        <f t="shared" si="1467"/>
        <v/>
      </c>
      <c r="IV102" s="238" t="str">
        <f t="shared" si="1577"/>
        <v/>
      </c>
      <c r="IW102" s="239" t="str">
        <f t="shared" si="1578"/>
        <v/>
      </c>
      <c r="IX102" s="240" t="str">
        <f t="shared" si="1579"/>
        <v/>
      </c>
      <c r="IY102" s="239" t="str">
        <f t="shared" si="1580"/>
        <v/>
      </c>
      <c r="IZ102" s="275"/>
      <c r="JA102" s="275"/>
      <c r="JB102" s="360">
        <f>COUNTIF(IV$107:IV$114,IV113)+COUNTIF(IX$107:IX$114,IV113)</f>
        <v>0</v>
      </c>
      <c r="JC102" s="240" t="str">
        <f t="shared" si="1468"/>
        <v/>
      </c>
      <c r="JD102" s="240" t="str">
        <f>IF((JC102&lt;&gt;""),IF(OR($F102&lt;&gt;$G102,PrSettings!$M$4="●"),(($F102-$G102)=(IZ102-JA102))*1,0),"")</f>
        <v/>
      </c>
      <c r="JE102" s="240" t="str">
        <f t="shared" si="1581"/>
        <v/>
      </c>
      <c r="JF102" s="240" t="str">
        <f>IF(JC102&lt;&gt;"",IF(ABS($F102-$G102)&gt;=PrSettings!$M$7,(ABS($F102-$G102-IZ102+JA102)&lt;=1)*1,IF(AND(JC102,$F102=$G102,$F102&gt;=PrSettings!$M$6),(ABS(IZ102-$F102)&lt;=1)*1,IF(AND(JC102,$F102+$G102&gt;=PrSettings!$M$8),(ABS(IZ102-$F102)+ABS(JA102-$G102)&lt;=1)*1,""))),"")</f>
        <v/>
      </c>
      <c r="JG102" s="349" t="str">
        <f t="shared" si="1469"/>
        <v/>
      </c>
      <c r="JI102" s="238" t="str">
        <f t="shared" si="1582"/>
        <v/>
      </c>
      <c r="JJ102" s="239" t="str">
        <f t="shared" si="1583"/>
        <v/>
      </c>
      <c r="JK102" s="240" t="str">
        <f t="shared" si="1584"/>
        <v/>
      </c>
      <c r="JL102" s="239" t="str">
        <f t="shared" si="1585"/>
        <v/>
      </c>
      <c r="JM102" s="275"/>
      <c r="JN102" s="275"/>
      <c r="JO102" s="360">
        <f>COUNTIF(JI$107:JI$114,JI113)+COUNTIF(JK$107:JK$114,JI113)</f>
        <v>0</v>
      </c>
      <c r="JP102" s="240" t="str">
        <f t="shared" si="1470"/>
        <v/>
      </c>
      <c r="JQ102" s="240" t="str">
        <f>IF((JP102&lt;&gt;""),IF(OR($F102&lt;&gt;$G102,PrSettings!$M$4="●"),(($F102-$G102)=(JM102-JN102))*1,0),"")</f>
        <v/>
      </c>
      <c r="JR102" s="240" t="str">
        <f t="shared" si="1586"/>
        <v/>
      </c>
      <c r="JS102" s="240" t="str">
        <f>IF(JP102&lt;&gt;"",IF(ABS($F102-$G102)&gt;=PrSettings!$M$7,(ABS($F102-$G102-JM102+JN102)&lt;=1)*1,IF(AND(JP102,$F102=$G102,$F102&gt;=PrSettings!$M$6),(ABS(JM102-$F102)&lt;=1)*1,IF(AND(JP102,$F102+$G102&gt;=PrSettings!$M$8),(ABS(JM102-$F102)+ABS(JN102-$G102)&lt;=1)*1,""))),"")</f>
        <v/>
      </c>
      <c r="JT102" s="349" t="str">
        <f t="shared" si="1471"/>
        <v/>
      </c>
      <c r="JV102" s="238" t="str">
        <f t="shared" si="1587"/>
        <v/>
      </c>
      <c r="JW102" s="239" t="str">
        <f t="shared" si="1588"/>
        <v/>
      </c>
      <c r="JX102" s="240" t="str">
        <f t="shared" si="1589"/>
        <v/>
      </c>
      <c r="JY102" s="239" t="str">
        <f t="shared" si="1590"/>
        <v/>
      </c>
      <c r="JZ102" s="275"/>
      <c r="KA102" s="275"/>
      <c r="KB102" s="360">
        <f>COUNTIF(JV$107:JV$114,JV113)+COUNTIF(JX$107:JX$114,JV113)</f>
        <v>0</v>
      </c>
      <c r="KC102" s="240" t="str">
        <f t="shared" si="1472"/>
        <v/>
      </c>
      <c r="KD102" s="240" t="str">
        <f>IF((KC102&lt;&gt;""),IF(OR($F102&lt;&gt;$G102,PrSettings!$M$4="●"),(($F102-$G102)=(JZ102-KA102))*1,0),"")</f>
        <v/>
      </c>
      <c r="KE102" s="240" t="str">
        <f t="shared" si="1591"/>
        <v/>
      </c>
      <c r="KF102" s="240" t="str">
        <f>IF(KC102&lt;&gt;"",IF(ABS($F102-$G102)&gt;=PrSettings!$M$7,(ABS($F102-$G102-JZ102+KA102)&lt;=1)*1,IF(AND(KC102,$F102=$G102,$F102&gt;=PrSettings!$M$6),(ABS(JZ102-$F102)&lt;=1)*1,IF(AND(KC102,$F102+$G102&gt;=PrSettings!$M$8),(ABS(JZ102-$F102)+ABS(KA102-$G102)&lt;=1)*1,""))),"")</f>
        <v/>
      </c>
      <c r="KG102" s="349" t="str">
        <f t="shared" si="1473"/>
        <v/>
      </c>
      <c r="KI102" s="238" t="str">
        <f t="shared" si="1592"/>
        <v/>
      </c>
      <c r="KJ102" s="239" t="str">
        <f t="shared" si="1593"/>
        <v/>
      </c>
      <c r="KK102" s="240" t="str">
        <f t="shared" si="1594"/>
        <v/>
      </c>
      <c r="KL102" s="239" t="str">
        <f t="shared" si="1595"/>
        <v/>
      </c>
      <c r="KM102" s="275"/>
      <c r="KN102" s="275"/>
      <c r="KO102" s="360">
        <f>COUNTIF(KI$107:KI$114,KI113)+COUNTIF(KK$107:KK$114,KI113)</f>
        <v>0</v>
      </c>
      <c r="KP102" s="240" t="str">
        <f t="shared" si="1474"/>
        <v/>
      </c>
      <c r="KQ102" s="240" t="str">
        <f>IF((KP102&lt;&gt;""),IF(OR($F102&lt;&gt;$G102,PrSettings!$M$4="●"),(($F102-$G102)=(KM102-KN102))*1,0),"")</f>
        <v/>
      </c>
      <c r="KR102" s="240" t="str">
        <f t="shared" si="1596"/>
        <v/>
      </c>
      <c r="KS102" s="240" t="str">
        <f>IF(KP102&lt;&gt;"",IF(ABS($F102-$G102)&gt;=PrSettings!$M$7,(ABS($F102-$G102-KM102+KN102)&lt;=1)*1,IF(AND(KP102,$F102=$G102,$F102&gt;=PrSettings!$M$6),(ABS(KM102-$F102)&lt;=1)*1,IF(AND(KP102,$F102+$G102&gt;=PrSettings!$M$8),(ABS(KM102-$F102)+ABS(KN102-$G102)&lt;=1)*1,""))),"")</f>
        <v/>
      </c>
      <c r="KT102" s="349" t="str">
        <f t="shared" si="1475"/>
        <v/>
      </c>
      <c r="KV102" s="238" t="str">
        <f t="shared" si="1597"/>
        <v/>
      </c>
      <c r="KW102" s="239" t="str">
        <f t="shared" si="1598"/>
        <v/>
      </c>
      <c r="KX102" s="240" t="str">
        <f t="shared" si="1599"/>
        <v/>
      </c>
      <c r="KY102" s="239" t="str">
        <f t="shared" si="1600"/>
        <v/>
      </c>
      <c r="KZ102" s="275"/>
      <c r="LA102" s="275"/>
      <c r="LB102" s="360">
        <f>COUNTIF(KV$107:KV$114,KV113)+COUNTIF(KX$107:KX$114,KV113)</f>
        <v>0</v>
      </c>
      <c r="LC102" s="240" t="str">
        <f t="shared" si="1476"/>
        <v/>
      </c>
      <c r="LD102" s="240" t="str">
        <f>IF((LC102&lt;&gt;""),IF(OR($F102&lt;&gt;$G102,PrSettings!$M$4="●"),(($F102-$G102)=(KZ102-LA102))*1,0),"")</f>
        <v/>
      </c>
      <c r="LE102" s="240" t="str">
        <f t="shared" si="1601"/>
        <v/>
      </c>
      <c r="LF102" s="240" t="str">
        <f>IF(LC102&lt;&gt;"",IF(ABS($F102-$G102)&gt;=PrSettings!$M$7,(ABS($F102-$G102-KZ102+LA102)&lt;=1)*1,IF(AND(LC102,$F102=$G102,$F102&gt;=PrSettings!$M$6),(ABS(KZ102-$F102)&lt;=1)*1,IF(AND(LC102,$F102+$G102&gt;=PrSettings!$M$8),(ABS(KZ102-$F102)+ABS(LA102-$G102)&lt;=1)*1,""))),"")</f>
        <v/>
      </c>
      <c r="LG102" s="349" t="str">
        <f t="shared" si="1477"/>
        <v/>
      </c>
      <c r="LI102" s="238" t="str">
        <f t="shared" si="1602"/>
        <v/>
      </c>
      <c r="LJ102" s="239" t="str">
        <f t="shared" si="1603"/>
        <v/>
      </c>
      <c r="LK102" s="240" t="str">
        <f t="shared" si="1604"/>
        <v/>
      </c>
      <c r="LL102" s="239" t="str">
        <f t="shared" si="1605"/>
        <v/>
      </c>
      <c r="LM102" s="275"/>
      <c r="LN102" s="275"/>
      <c r="LO102" s="360">
        <f>COUNTIF(LI$107:LI$114,LI113)+COUNTIF(LK$107:LK$114,LI113)</f>
        <v>0</v>
      </c>
      <c r="LP102" s="240" t="str">
        <f t="shared" si="1478"/>
        <v/>
      </c>
      <c r="LQ102" s="240" t="str">
        <f>IF((LP102&lt;&gt;""),IF(OR($F102&lt;&gt;$G102,PrSettings!$M$4="●"),(($F102-$G102)=(LM102-LN102))*1,0),"")</f>
        <v/>
      </c>
      <c r="LR102" s="240" t="str">
        <f t="shared" si="1606"/>
        <v/>
      </c>
      <c r="LS102" s="240" t="str">
        <f>IF(LP102&lt;&gt;"",IF(ABS($F102-$G102)&gt;=PrSettings!$M$7,(ABS($F102-$G102-LM102+LN102)&lt;=1)*1,IF(AND(LP102,$F102=$G102,$F102&gt;=PrSettings!$M$6),(ABS(LM102-$F102)&lt;=1)*1,IF(AND(LP102,$F102+$G102&gt;=PrSettings!$M$8),(ABS(LM102-$F102)+ABS(LN102-$G102)&lt;=1)*1,""))),"")</f>
        <v/>
      </c>
      <c r="LT102" s="349" t="str">
        <f t="shared" si="1479"/>
        <v/>
      </c>
      <c r="LV102" s="238" t="str">
        <f t="shared" si="1607"/>
        <v/>
      </c>
      <c r="LW102" s="239" t="str">
        <f t="shared" si="1608"/>
        <v/>
      </c>
      <c r="LX102" s="240" t="str">
        <f t="shared" si="1609"/>
        <v/>
      </c>
      <c r="LY102" s="239" t="str">
        <f t="shared" si="1610"/>
        <v/>
      </c>
      <c r="LZ102" s="275"/>
      <c r="MA102" s="275"/>
      <c r="MB102" s="360">
        <f>COUNTIF(LV$107:LV$114,LV113)+COUNTIF(LX$107:LX$114,LV113)</f>
        <v>0</v>
      </c>
      <c r="MC102" s="240" t="str">
        <f t="shared" si="1480"/>
        <v/>
      </c>
      <c r="MD102" s="240" t="str">
        <f>IF((MC102&lt;&gt;""),IF(OR($F102&lt;&gt;$G102,PrSettings!$M$4="●"),(($F102-$G102)=(LZ102-MA102))*1,0),"")</f>
        <v/>
      </c>
      <c r="ME102" s="240" t="str">
        <f t="shared" si="1611"/>
        <v/>
      </c>
      <c r="MF102" s="240" t="str">
        <f>IF(MC102&lt;&gt;"",IF(ABS($F102-$G102)&gt;=PrSettings!$M$7,(ABS($F102-$G102-LZ102+MA102)&lt;=1)*1,IF(AND(MC102,$F102=$G102,$F102&gt;=PrSettings!$M$6),(ABS(LZ102-$F102)&lt;=1)*1,IF(AND(MC102,$F102+$G102&gt;=PrSettings!$M$8),(ABS(LZ102-$F102)+ABS(MA102-$G102)&lt;=1)*1,""))),"")</f>
        <v/>
      </c>
      <c r="MG102" s="349" t="str">
        <f t="shared" si="1481"/>
        <v/>
      </c>
    </row>
    <row r="103" spans="1:345" x14ac:dyDescent="0.25">
      <c r="B103" s="238" t="str">
        <f>IF(C103="","",INDEX(Groups!$C$7:$C$65,MATCH(C103,Groups!$D$7:$D$65,0)))</f>
        <v/>
      </c>
      <c r="C103" s="239" t="str">
        <f>'World Cup'!$AO$50</f>
        <v/>
      </c>
      <c r="D103" s="240" t="str">
        <f>IF(E103="","",INDEX(Groups!$C$7:$C$65,MATCH(E103,Groups!$D$7:$D$65,0)))</f>
        <v/>
      </c>
      <c r="E103" s="239" t="str">
        <f>'World Cup'!$AP$50</f>
        <v/>
      </c>
      <c r="F103" s="241" t="str">
        <f>IF(AND('World Cup'!$AO$51&lt;&gt;"",'World Cup'!$AP$51&lt;&gt;""),'World Cup'!$AO$51,"")</f>
        <v/>
      </c>
      <c r="G103" s="242" t="str">
        <f>IF(AND('World Cup'!$AO$51&lt;&gt;"",'World Cup'!$AP$51&lt;&gt;""),'World Cup'!$AP$51,"")</f>
        <v/>
      </c>
      <c r="I103" s="238" t="str">
        <f t="shared" si="1482"/>
        <v/>
      </c>
      <c r="J103" s="239" t="str">
        <f t="shared" si="1483"/>
        <v/>
      </c>
      <c r="K103" s="240" t="str">
        <f t="shared" si="1484"/>
        <v/>
      </c>
      <c r="L103" s="239" t="str">
        <f t="shared" si="1485"/>
        <v/>
      </c>
      <c r="M103" s="275"/>
      <c r="N103" s="275"/>
      <c r="O103" s="360">
        <f>COUNTIF(I$107:I$114,K113)+COUNTIF(K$107:K$114,K113)</f>
        <v>0</v>
      </c>
      <c r="P103" s="240" t="str">
        <f t="shared" si="1430"/>
        <v/>
      </c>
      <c r="Q103" s="240" t="str">
        <f>IF((P103&lt;&gt;""),IF(OR($F103&lt;&gt;$G103,PrSettings!$M$4="●"),(($F103-$G103)=(M103-N103))*1,0),"")</f>
        <v/>
      </c>
      <c r="R103" s="240" t="str">
        <f t="shared" si="1486"/>
        <v/>
      </c>
      <c r="S103" s="240" t="str">
        <f>IF(P103&lt;&gt;"",IF(ABS($F103-$G103)&gt;=PrSettings!$M$7,(ABS($F103-$G103-M103+N103)&lt;=1)*1,IF(AND(P103,$F103=$G103,$F103&gt;=PrSettings!$M$6),(ABS(M103-$F103)&lt;=1)*1,IF(AND(P103,$F103+$G103&gt;=PrSettings!$M$8),(ABS(M103-$F103)+ABS(N103-$G103)&lt;=1)*1,""))),"")</f>
        <v/>
      </c>
      <c r="T103" s="349" t="str">
        <f t="shared" si="1431"/>
        <v/>
      </c>
      <c r="V103" s="238" t="str">
        <f t="shared" si="1487"/>
        <v/>
      </c>
      <c r="W103" s="239" t="str">
        <f t="shared" si="1488"/>
        <v/>
      </c>
      <c r="X103" s="240" t="str">
        <f t="shared" si="1489"/>
        <v/>
      </c>
      <c r="Y103" s="239" t="str">
        <f t="shared" si="1490"/>
        <v/>
      </c>
      <c r="Z103" s="275"/>
      <c r="AA103" s="275"/>
      <c r="AB103" s="360">
        <f>COUNTIF(V$107:V$114,X113)+COUNTIF(X$107:X$114,X113)</f>
        <v>0</v>
      </c>
      <c r="AC103" s="240" t="str">
        <f t="shared" si="1432"/>
        <v/>
      </c>
      <c r="AD103" s="240" t="str">
        <f>IF((AC103&lt;&gt;""),IF(OR($F103&lt;&gt;$G103,PrSettings!$M$4="●"),(($F103-$G103)=(Z103-AA103))*1,0),"")</f>
        <v/>
      </c>
      <c r="AE103" s="240" t="str">
        <f t="shared" si="1491"/>
        <v/>
      </c>
      <c r="AF103" s="240" t="str">
        <f>IF(AC103&lt;&gt;"",IF(ABS($F103-$G103)&gt;=PrSettings!$M$7,(ABS($F103-$G103-Z103+AA103)&lt;=1)*1,IF(AND(AC103,$F103=$G103,$F103&gt;=PrSettings!$M$6),(ABS(Z103-$F103)&lt;=1)*1,IF(AND(AC103,$F103+$G103&gt;=PrSettings!$M$8),(ABS(Z103-$F103)+ABS(AA103-$G103)&lt;=1)*1,""))),"")</f>
        <v/>
      </c>
      <c r="AG103" s="349" t="str">
        <f t="shared" si="1433"/>
        <v/>
      </c>
      <c r="AI103" s="238" t="str">
        <f t="shared" si="1492"/>
        <v/>
      </c>
      <c r="AJ103" s="239" t="str">
        <f t="shared" si="1493"/>
        <v/>
      </c>
      <c r="AK103" s="240" t="str">
        <f t="shared" si="1494"/>
        <v/>
      </c>
      <c r="AL103" s="239" t="str">
        <f t="shared" si="1495"/>
        <v/>
      </c>
      <c r="AM103" s="275"/>
      <c r="AN103" s="275"/>
      <c r="AO103" s="360">
        <f>COUNTIF(AI$107:AI$114,AK113)+COUNTIF(AK$107:AK$114,AK113)</f>
        <v>0</v>
      </c>
      <c r="AP103" s="240" t="str">
        <f t="shared" si="1434"/>
        <v/>
      </c>
      <c r="AQ103" s="240" t="str">
        <f>IF((AP103&lt;&gt;""),IF(OR($F103&lt;&gt;$G103,PrSettings!$M$4="●"),(($F103-$G103)=(AM103-AN103))*1,0),"")</f>
        <v/>
      </c>
      <c r="AR103" s="240" t="str">
        <f t="shared" si="1496"/>
        <v/>
      </c>
      <c r="AS103" s="240" t="str">
        <f>IF(AP103&lt;&gt;"",IF(ABS($F103-$G103)&gt;=PrSettings!$M$7,(ABS($F103-$G103-AM103+AN103)&lt;=1)*1,IF(AND(AP103,$F103=$G103,$F103&gt;=PrSettings!$M$6),(ABS(AM103-$F103)&lt;=1)*1,IF(AND(AP103,$F103+$G103&gt;=PrSettings!$M$8),(ABS(AM103-$F103)+ABS(AN103-$G103)&lt;=1)*1,""))),"")</f>
        <v/>
      </c>
      <c r="AT103" s="349" t="str">
        <f t="shared" si="1435"/>
        <v/>
      </c>
      <c r="AV103" s="238" t="str">
        <f t="shared" si="1497"/>
        <v/>
      </c>
      <c r="AW103" s="239" t="str">
        <f t="shared" si="1498"/>
        <v/>
      </c>
      <c r="AX103" s="240" t="str">
        <f t="shared" si="1499"/>
        <v/>
      </c>
      <c r="AY103" s="239" t="str">
        <f t="shared" si="1500"/>
        <v/>
      </c>
      <c r="AZ103" s="275"/>
      <c r="BA103" s="275"/>
      <c r="BB103" s="360">
        <f>COUNTIF(AV$107:AV$114,AX113)+COUNTIF(AX$107:AX$114,AX113)</f>
        <v>0</v>
      </c>
      <c r="BC103" s="240" t="str">
        <f t="shared" si="1436"/>
        <v/>
      </c>
      <c r="BD103" s="240" t="str">
        <f>IF((BC103&lt;&gt;""),IF(OR($F103&lt;&gt;$G103,PrSettings!$M$4="●"),(($F103-$G103)=(AZ103-BA103))*1,0),"")</f>
        <v/>
      </c>
      <c r="BE103" s="240" t="str">
        <f t="shared" si="1501"/>
        <v/>
      </c>
      <c r="BF103" s="240" t="str">
        <f>IF(BC103&lt;&gt;"",IF(ABS($F103-$G103)&gt;=PrSettings!$M$7,(ABS($F103-$G103-AZ103+BA103)&lt;=1)*1,IF(AND(BC103,$F103=$G103,$F103&gt;=PrSettings!$M$6),(ABS(AZ103-$F103)&lt;=1)*1,IF(AND(BC103,$F103+$G103&gt;=PrSettings!$M$8),(ABS(AZ103-$F103)+ABS(BA103-$G103)&lt;=1)*1,""))),"")</f>
        <v/>
      </c>
      <c r="BG103" s="349" t="str">
        <f t="shared" si="1437"/>
        <v/>
      </c>
      <c r="BI103" s="238" t="str">
        <f t="shared" si="1502"/>
        <v/>
      </c>
      <c r="BJ103" s="239" t="str">
        <f t="shared" si="1503"/>
        <v/>
      </c>
      <c r="BK103" s="240" t="str">
        <f t="shared" si="1504"/>
        <v/>
      </c>
      <c r="BL103" s="239" t="str">
        <f t="shared" si="1505"/>
        <v/>
      </c>
      <c r="BM103" s="275"/>
      <c r="BN103" s="275"/>
      <c r="BO103" s="360">
        <f>COUNTIF(BI$107:BI$114,BK113)+COUNTIF(BK$107:BK$114,BK113)</f>
        <v>0</v>
      </c>
      <c r="BP103" s="240" t="str">
        <f t="shared" si="1438"/>
        <v/>
      </c>
      <c r="BQ103" s="240" t="str">
        <f>IF((BP103&lt;&gt;""),IF(OR($F103&lt;&gt;$G103,PrSettings!$M$4="●"),(($F103-$G103)=(BM103-BN103))*1,0),"")</f>
        <v/>
      </c>
      <c r="BR103" s="240" t="str">
        <f t="shared" si="1506"/>
        <v/>
      </c>
      <c r="BS103" s="240" t="str">
        <f>IF(BP103&lt;&gt;"",IF(ABS($F103-$G103)&gt;=PrSettings!$M$7,(ABS($F103-$G103-BM103+BN103)&lt;=1)*1,IF(AND(BP103,$F103=$G103,$F103&gt;=PrSettings!$M$6),(ABS(BM103-$F103)&lt;=1)*1,IF(AND(BP103,$F103+$G103&gt;=PrSettings!$M$8),(ABS(BM103-$F103)+ABS(BN103-$G103)&lt;=1)*1,""))),"")</f>
        <v/>
      </c>
      <c r="BT103" s="349" t="str">
        <f t="shared" si="1439"/>
        <v/>
      </c>
      <c r="BV103" s="238" t="str">
        <f t="shared" si="1507"/>
        <v/>
      </c>
      <c r="BW103" s="239" t="str">
        <f t="shared" si="1508"/>
        <v/>
      </c>
      <c r="BX103" s="240" t="str">
        <f t="shared" si="1509"/>
        <v/>
      </c>
      <c r="BY103" s="239" t="str">
        <f t="shared" si="1510"/>
        <v/>
      </c>
      <c r="BZ103" s="275"/>
      <c r="CA103" s="275"/>
      <c r="CB103" s="360">
        <f>COUNTIF(BV$107:BV$114,BX113)+COUNTIF(BX$107:BX$114,BX113)</f>
        <v>0</v>
      </c>
      <c r="CC103" s="240" t="str">
        <f t="shared" si="1440"/>
        <v/>
      </c>
      <c r="CD103" s="240" t="str">
        <f>IF((CC103&lt;&gt;""),IF(OR($F103&lt;&gt;$G103,PrSettings!$M$4="●"),(($F103-$G103)=(BZ103-CA103))*1,0),"")</f>
        <v/>
      </c>
      <c r="CE103" s="240" t="str">
        <f t="shared" si="1511"/>
        <v/>
      </c>
      <c r="CF103" s="240" t="str">
        <f>IF(CC103&lt;&gt;"",IF(ABS($F103-$G103)&gt;=PrSettings!$M$7,(ABS($F103-$G103-BZ103+CA103)&lt;=1)*1,IF(AND(CC103,$F103=$G103,$F103&gt;=PrSettings!$M$6),(ABS(BZ103-$F103)&lt;=1)*1,IF(AND(CC103,$F103+$G103&gt;=PrSettings!$M$8),(ABS(BZ103-$F103)+ABS(CA103-$G103)&lt;=1)*1,""))),"")</f>
        <v/>
      </c>
      <c r="CG103" s="349" t="str">
        <f t="shared" si="1441"/>
        <v/>
      </c>
      <c r="CI103" s="238" t="str">
        <f t="shared" si="1512"/>
        <v/>
      </c>
      <c r="CJ103" s="239" t="str">
        <f t="shared" si="1513"/>
        <v/>
      </c>
      <c r="CK103" s="240" t="str">
        <f t="shared" si="1514"/>
        <v/>
      </c>
      <c r="CL103" s="239" t="str">
        <f t="shared" si="1515"/>
        <v/>
      </c>
      <c r="CM103" s="275"/>
      <c r="CN103" s="275"/>
      <c r="CO103" s="360">
        <f>COUNTIF(CI$107:CI$114,CK113)+COUNTIF(CK$107:CK$114,CK113)</f>
        <v>0</v>
      </c>
      <c r="CP103" s="240" t="str">
        <f t="shared" si="1442"/>
        <v/>
      </c>
      <c r="CQ103" s="240" t="str">
        <f>IF((CP103&lt;&gt;""),IF(OR($F103&lt;&gt;$G103,PrSettings!$M$4="●"),(($F103-$G103)=(CM103-CN103))*1,0),"")</f>
        <v/>
      </c>
      <c r="CR103" s="240" t="str">
        <f t="shared" si="1516"/>
        <v/>
      </c>
      <c r="CS103" s="240" t="str">
        <f>IF(CP103&lt;&gt;"",IF(ABS($F103-$G103)&gt;=PrSettings!$M$7,(ABS($F103-$G103-CM103+CN103)&lt;=1)*1,IF(AND(CP103,$F103=$G103,$F103&gt;=PrSettings!$M$6),(ABS(CM103-$F103)&lt;=1)*1,IF(AND(CP103,$F103+$G103&gt;=PrSettings!$M$8),(ABS(CM103-$F103)+ABS(CN103-$G103)&lt;=1)*1,""))),"")</f>
        <v/>
      </c>
      <c r="CT103" s="349" t="str">
        <f t="shared" si="1443"/>
        <v/>
      </c>
      <c r="CV103" s="238" t="str">
        <f t="shared" si="1517"/>
        <v/>
      </c>
      <c r="CW103" s="239" t="str">
        <f t="shared" si="1518"/>
        <v/>
      </c>
      <c r="CX103" s="240" t="str">
        <f t="shared" si="1519"/>
        <v/>
      </c>
      <c r="CY103" s="239" t="str">
        <f t="shared" si="1520"/>
        <v/>
      </c>
      <c r="CZ103" s="275"/>
      <c r="DA103" s="275"/>
      <c r="DB103" s="360">
        <f>COUNTIF(CV$107:CV$114,CX113)+COUNTIF(CX$107:CX$114,CX113)</f>
        <v>0</v>
      </c>
      <c r="DC103" s="240" t="str">
        <f t="shared" si="1444"/>
        <v/>
      </c>
      <c r="DD103" s="240" t="str">
        <f>IF((DC103&lt;&gt;""),IF(OR($F103&lt;&gt;$G103,PrSettings!$M$4="●"),(($F103-$G103)=(CZ103-DA103))*1,0),"")</f>
        <v/>
      </c>
      <c r="DE103" s="240" t="str">
        <f t="shared" si="1521"/>
        <v/>
      </c>
      <c r="DF103" s="240" t="str">
        <f>IF(DC103&lt;&gt;"",IF(ABS($F103-$G103)&gt;=PrSettings!$M$7,(ABS($F103-$G103-CZ103+DA103)&lt;=1)*1,IF(AND(DC103,$F103=$G103,$F103&gt;=PrSettings!$M$6),(ABS(CZ103-$F103)&lt;=1)*1,IF(AND(DC103,$F103+$G103&gt;=PrSettings!$M$8),(ABS(CZ103-$F103)+ABS(DA103-$G103)&lt;=1)*1,""))),"")</f>
        <v/>
      </c>
      <c r="DG103" s="349" t="str">
        <f t="shared" si="1445"/>
        <v/>
      </c>
      <c r="DI103" s="238" t="str">
        <f t="shared" si="1522"/>
        <v/>
      </c>
      <c r="DJ103" s="239" t="str">
        <f t="shared" si="1523"/>
        <v/>
      </c>
      <c r="DK103" s="240" t="str">
        <f t="shared" si="1524"/>
        <v/>
      </c>
      <c r="DL103" s="239" t="str">
        <f t="shared" si="1525"/>
        <v/>
      </c>
      <c r="DM103" s="275"/>
      <c r="DN103" s="275"/>
      <c r="DO103" s="360">
        <f>COUNTIF(DI$107:DI$114,DK113)+COUNTIF(DK$107:DK$114,DK113)</f>
        <v>0</v>
      </c>
      <c r="DP103" s="240" t="str">
        <f t="shared" si="1446"/>
        <v/>
      </c>
      <c r="DQ103" s="240" t="str">
        <f>IF((DP103&lt;&gt;""),IF(OR($F103&lt;&gt;$G103,PrSettings!$M$4="●"),(($F103-$G103)=(DM103-DN103))*1,0),"")</f>
        <v/>
      </c>
      <c r="DR103" s="240" t="str">
        <f t="shared" si="1526"/>
        <v/>
      </c>
      <c r="DS103" s="240" t="str">
        <f>IF(DP103&lt;&gt;"",IF(ABS($F103-$G103)&gt;=PrSettings!$M$7,(ABS($F103-$G103-DM103+DN103)&lt;=1)*1,IF(AND(DP103,$F103=$G103,$F103&gt;=PrSettings!$M$6),(ABS(DM103-$F103)&lt;=1)*1,IF(AND(DP103,$F103+$G103&gt;=PrSettings!$M$8),(ABS(DM103-$F103)+ABS(DN103-$G103)&lt;=1)*1,""))),"")</f>
        <v/>
      </c>
      <c r="DT103" s="349" t="str">
        <f t="shared" si="1447"/>
        <v/>
      </c>
      <c r="DV103" s="238" t="str">
        <f t="shared" si="1527"/>
        <v/>
      </c>
      <c r="DW103" s="239" t="str">
        <f t="shared" si="1528"/>
        <v/>
      </c>
      <c r="DX103" s="240" t="str">
        <f t="shared" si="1529"/>
        <v/>
      </c>
      <c r="DY103" s="239" t="str">
        <f t="shared" si="1530"/>
        <v/>
      </c>
      <c r="DZ103" s="275"/>
      <c r="EA103" s="275"/>
      <c r="EB103" s="360">
        <f>COUNTIF(DV$107:DV$114,DX113)+COUNTIF(DX$107:DX$114,DX113)</f>
        <v>0</v>
      </c>
      <c r="EC103" s="240" t="str">
        <f t="shared" si="1448"/>
        <v/>
      </c>
      <c r="ED103" s="240" t="str">
        <f>IF((EC103&lt;&gt;""),IF(OR($F103&lt;&gt;$G103,PrSettings!$M$4="●"),(($F103-$G103)=(DZ103-EA103))*1,0),"")</f>
        <v/>
      </c>
      <c r="EE103" s="240" t="str">
        <f t="shared" si="1531"/>
        <v/>
      </c>
      <c r="EF103" s="240" t="str">
        <f>IF(EC103&lt;&gt;"",IF(ABS($F103-$G103)&gt;=PrSettings!$M$7,(ABS($F103-$G103-DZ103+EA103)&lt;=1)*1,IF(AND(EC103,$F103=$G103,$F103&gt;=PrSettings!$M$6),(ABS(DZ103-$F103)&lt;=1)*1,IF(AND(EC103,$F103+$G103&gt;=PrSettings!$M$8),(ABS(DZ103-$F103)+ABS(EA103-$G103)&lt;=1)*1,""))),"")</f>
        <v/>
      </c>
      <c r="EG103" s="349" t="str">
        <f t="shared" si="1449"/>
        <v/>
      </c>
      <c r="EI103" s="238" t="str">
        <f t="shared" si="1532"/>
        <v/>
      </c>
      <c r="EJ103" s="239" t="str">
        <f t="shared" si="1533"/>
        <v/>
      </c>
      <c r="EK103" s="240" t="str">
        <f t="shared" si="1534"/>
        <v/>
      </c>
      <c r="EL103" s="239" t="str">
        <f t="shared" si="1535"/>
        <v/>
      </c>
      <c r="EM103" s="275"/>
      <c r="EN103" s="275"/>
      <c r="EO103" s="360">
        <f>COUNTIF(EI$107:EI$114,EK113)+COUNTIF(EK$107:EK$114,EK113)</f>
        <v>0</v>
      </c>
      <c r="EP103" s="240" t="str">
        <f t="shared" si="1450"/>
        <v/>
      </c>
      <c r="EQ103" s="240" t="str">
        <f>IF((EP103&lt;&gt;""),IF(OR($F103&lt;&gt;$G103,PrSettings!$M$4="●"),(($F103-$G103)=(EM103-EN103))*1,0),"")</f>
        <v/>
      </c>
      <c r="ER103" s="240" t="str">
        <f t="shared" si="1536"/>
        <v/>
      </c>
      <c r="ES103" s="240" t="str">
        <f>IF(EP103&lt;&gt;"",IF(ABS($F103-$G103)&gt;=PrSettings!$M$7,(ABS($F103-$G103-EM103+EN103)&lt;=1)*1,IF(AND(EP103,$F103=$G103,$F103&gt;=PrSettings!$M$6),(ABS(EM103-$F103)&lt;=1)*1,IF(AND(EP103,$F103+$G103&gt;=PrSettings!$M$8),(ABS(EM103-$F103)+ABS(EN103-$G103)&lt;=1)*1,""))),"")</f>
        <v/>
      </c>
      <c r="ET103" s="349" t="str">
        <f t="shared" si="1451"/>
        <v/>
      </c>
      <c r="EV103" s="238" t="str">
        <f t="shared" si="1537"/>
        <v/>
      </c>
      <c r="EW103" s="239" t="str">
        <f t="shared" si="1538"/>
        <v/>
      </c>
      <c r="EX103" s="240" t="str">
        <f t="shared" si="1539"/>
        <v/>
      </c>
      <c r="EY103" s="239" t="str">
        <f t="shared" si="1540"/>
        <v/>
      </c>
      <c r="EZ103" s="275"/>
      <c r="FA103" s="275"/>
      <c r="FB103" s="360">
        <f>COUNTIF(EV$107:EV$114,EX113)+COUNTIF(EX$107:EX$114,EX113)</f>
        <v>0</v>
      </c>
      <c r="FC103" s="240" t="str">
        <f t="shared" si="1452"/>
        <v/>
      </c>
      <c r="FD103" s="240" t="str">
        <f>IF((FC103&lt;&gt;""),IF(OR($F103&lt;&gt;$G103,PrSettings!$M$4="●"),(($F103-$G103)=(EZ103-FA103))*1,0),"")</f>
        <v/>
      </c>
      <c r="FE103" s="240" t="str">
        <f t="shared" si="1541"/>
        <v/>
      </c>
      <c r="FF103" s="240" t="str">
        <f>IF(FC103&lt;&gt;"",IF(ABS($F103-$G103)&gt;=PrSettings!$M$7,(ABS($F103-$G103-EZ103+FA103)&lt;=1)*1,IF(AND(FC103,$F103=$G103,$F103&gt;=PrSettings!$M$6),(ABS(EZ103-$F103)&lt;=1)*1,IF(AND(FC103,$F103+$G103&gt;=PrSettings!$M$8),(ABS(EZ103-$F103)+ABS(FA103-$G103)&lt;=1)*1,""))),"")</f>
        <v/>
      </c>
      <c r="FG103" s="349" t="str">
        <f t="shared" si="1453"/>
        <v/>
      </c>
      <c r="FI103" s="238" t="str">
        <f t="shared" si="1542"/>
        <v/>
      </c>
      <c r="FJ103" s="239" t="str">
        <f t="shared" si="1543"/>
        <v/>
      </c>
      <c r="FK103" s="240" t="str">
        <f t="shared" si="1544"/>
        <v/>
      </c>
      <c r="FL103" s="239" t="str">
        <f t="shared" si="1545"/>
        <v/>
      </c>
      <c r="FM103" s="275"/>
      <c r="FN103" s="275"/>
      <c r="FO103" s="360">
        <f>COUNTIF(FI$107:FI$114,FK113)+COUNTIF(FK$107:FK$114,FK113)</f>
        <v>0</v>
      </c>
      <c r="FP103" s="240" t="str">
        <f t="shared" si="1454"/>
        <v/>
      </c>
      <c r="FQ103" s="240" t="str">
        <f>IF((FP103&lt;&gt;""),IF(OR($F103&lt;&gt;$G103,PrSettings!$M$4="●"),(($F103-$G103)=(FM103-FN103))*1,0),"")</f>
        <v/>
      </c>
      <c r="FR103" s="240" t="str">
        <f t="shared" si="1546"/>
        <v/>
      </c>
      <c r="FS103" s="240" t="str">
        <f>IF(FP103&lt;&gt;"",IF(ABS($F103-$G103)&gt;=PrSettings!$M$7,(ABS($F103-$G103-FM103+FN103)&lt;=1)*1,IF(AND(FP103,$F103=$G103,$F103&gt;=PrSettings!$M$6),(ABS(FM103-$F103)&lt;=1)*1,IF(AND(FP103,$F103+$G103&gt;=PrSettings!$M$8),(ABS(FM103-$F103)+ABS(FN103-$G103)&lt;=1)*1,""))),"")</f>
        <v/>
      </c>
      <c r="FT103" s="349" t="str">
        <f t="shared" si="1455"/>
        <v/>
      </c>
      <c r="FV103" s="238" t="str">
        <f t="shared" si="1547"/>
        <v/>
      </c>
      <c r="FW103" s="239" t="str">
        <f t="shared" si="1548"/>
        <v/>
      </c>
      <c r="FX103" s="240" t="str">
        <f t="shared" si="1549"/>
        <v/>
      </c>
      <c r="FY103" s="239" t="str">
        <f t="shared" si="1550"/>
        <v/>
      </c>
      <c r="FZ103" s="275"/>
      <c r="GA103" s="275"/>
      <c r="GB103" s="360">
        <f>COUNTIF(FV$107:FV$114,FX113)+COUNTIF(FX$107:FX$114,FX113)</f>
        <v>0</v>
      </c>
      <c r="GC103" s="240" t="str">
        <f t="shared" si="1456"/>
        <v/>
      </c>
      <c r="GD103" s="240" t="str">
        <f>IF((GC103&lt;&gt;""),IF(OR($F103&lt;&gt;$G103,PrSettings!$M$4="●"),(($F103-$G103)=(FZ103-GA103))*1,0),"")</f>
        <v/>
      </c>
      <c r="GE103" s="240" t="str">
        <f t="shared" si="1551"/>
        <v/>
      </c>
      <c r="GF103" s="240" t="str">
        <f>IF(GC103&lt;&gt;"",IF(ABS($F103-$G103)&gt;=PrSettings!$M$7,(ABS($F103-$G103-FZ103+GA103)&lt;=1)*1,IF(AND(GC103,$F103=$G103,$F103&gt;=PrSettings!$M$6),(ABS(FZ103-$F103)&lt;=1)*1,IF(AND(GC103,$F103+$G103&gt;=PrSettings!$M$8),(ABS(FZ103-$F103)+ABS(GA103-$G103)&lt;=1)*1,""))),"")</f>
        <v/>
      </c>
      <c r="GG103" s="349" t="str">
        <f t="shared" si="1457"/>
        <v/>
      </c>
      <c r="GI103" s="238" t="str">
        <f t="shared" si="1552"/>
        <v/>
      </c>
      <c r="GJ103" s="239" t="str">
        <f t="shared" si="1553"/>
        <v/>
      </c>
      <c r="GK103" s="240" t="str">
        <f t="shared" si="1554"/>
        <v/>
      </c>
      <c r="GL103" s="239" t="str">
        <f t="shared" si="1555"/>
        <v/>
      </c>
      <c r="GM103" s="275"/>
      <c r="GN103" s="275"/>
      <c r="GO103" s="360">
        <f>COUNTIF(GI$107:GI$114,GK113)+COUNTIF(GK$107:GK$114,GK113)</f>
        <v>0</v>
      </c>
      <c r="GP103" s="240" t="str">
        <f t="shared" si="1458"/>
        <v/>
      </c>
      <c r="GQ103" s="240" t="str">
        <f>IF((GP103&lt;&gt;""),IF(OR($F103&lt;&gt;$G103,PrSettings!$M$4="●"),(($F103-$G103)=(GM103-GN103))*1,0),"")</f>
        <v/>
      </c>
      <c r="GR103" s="240" t="str">
        <f t="shared" si="1556"/>
        <v/>
      </c>
      <c r="GS103" s="240" t="str">
        <f>IF(GP103&lt;&gt;"",IF(ABS($F103-$G103)&gt;=PrSettings!$M$7,(ABS($F103-$G103-GM103+GN103)&lt;=1)*1,IF(AND(GP103,$F103=$G103,$F103&gt;=PrSettings!$M$6),(ABS(GM103-$F103)&lt;=1)*1,IF(AND(GP103,$F103+$G103&gt;=PrSettings!$M$8),(ABS(GM103-$F103)+ABS(GN103-$G103)&lt;=1)*1,""))),"")</f>
        <v/>
      </c>
      <c r="GT103" s="349" t="str">
        <f t="shared" si="1459"/>
        <v/>
      </c>
      <c r="GV103" s="238" t="str">
        <f t="shared" si="1557"/>
        <v/>
      </c>
      <c r="GW103" s="239" t="str">
        <f t="shared" si="1558"/>
        <v/>
      </c>
      <c r="GX103" s="240" t="str">
        <f t="shared" si="1559"/>
        <v/>
      </c>
      <c r="GY103" s="239" t="str">
        <f t="shared" si="1560"/>
        <v/>
      </c>
      <c r="GZ103" s="275"/>
      <c r="HA103" s="275"/>
      <c r="HB103" s="360">
        <f>COUNTIF(GV$107:GV$114,GX113)+COUNTIF(GX$107:GX$114,GX113)</f>
        <v>0</v>
      </c>
      <c r="HC103" s="240" t="str">
        <f t="shared" si="1460"/>
        <v/>
      </c>
      <c r="HD103" s="240" t="str">
        <f>IF((HC103&lt;&gt;""),IF(OR($F103&lt;&gt;$G103,PrSettings!$M$4="●"),(($F103-$G103)=(GZ103-HA103))*1,0),"")</f>
        <v/>
      </c>
      <c r="HE103" s="240" t="str">
        <f t="shared" si="1561"/>
        <v/>
      </c>
      <c r="HF103" s="240" t="str">
        <f>IF(HC103&lt;&gt;"",IF(ABS($F103-$G103)&gt;=PrSettings!$M$7,(ABS($F103-$G103-GZ103+HA103)&lt;=1)*1,IF(AND(HC103,$F103=$G103,$F103&gt;=PrSettings!$M$6),(ABS(GZ103-$F103)&lt;=1)*1,IF(AND(HC103,$F103+$G103&gt;=PrSettings!$M$8),(ABS(GZ103-$F103)+ABS(HA103-$G103)&lt;=1)*1,""))),"")</f>
        <v/>
      </c>
      <c r="HG103" s="349" t="str">
        <f t="shared" si="1461"/>
        <v/>
      </c>
      <c r="HI103" s="238" t="str">
        <f t="shared" si="1562"/>
        <v/>
      </c>
      <c r="HJ103" s="239" t="str">
        <f t="shared" si="1563"/>
        <v/>
      </c>
      <c r="HK103" s="240" t="str">
        <f t="shared" si="1564"/>
        <v/>
      </c>
      <c r="HL103" s="239" t="str">
        <f t="shared" si="1565"/>
        <v/>
      </c>
      <c r="HM103" s="275"/>
      <c r="HN103" s="275"/>
      <c r="HO103" s="360">
        <f>COUNTIF(HI$107:HI$114,HK113)+COUNTIF(HK$107:HK$114,HK113)</f>
        <v>0</v>
      </c>
      <c r="HP103" s="240" t="str">
        <f t="shared" si="1462"/>
        <v/>
      </c>
      <c r="HQ103" s="240" t="str">
        <f>IF((HP103&lt;&gt;""),IF(OR($F103&lt;&gt;$G103,PrSettings!$M$4="●"),(($F103-$G103)=(HM103-HN103))*1,0),"")</f>
        <v/>
      </c>
      <c r="HR103" s="240" t="str">
        <f t="shared" si="1566"/>
        <v/>
      </c>
      <c r="HS103" s="240" t="str">
        <f>IF(HP103&lt;&gt;"",IF(ABS($F103-$G103)&gt;=PrSettings!$M$7,(ABS($F103-$G103-HM103+HN103)&lt;=1)*1,IF(AND(HP103,$F103=$G103,$F103&gt;=PrSettings!$M$6),(ABS(HM103-$F103)&lt;=1)*1,IF(AND(HP103,$F103+$G103&gt;=PrSettings!$M$8),(ABS(HM103-$F103)+ABS(HN103-$G103)&lt;=1)*1,""))),"")</f>
        <v/>
      </c>
      <c r="HT103" s="349" t="str">
        <f t="shared" si="1463"/>
        <v/>
      </c>
      <c r="HV103" s="238" t="str">
        <f t="shared" si="1567"/>
        <v/>
      </c>
      <c r="HW103" s="239" t="str">
        <f t="shared" si="1568"/>
        <v/>
      </c>
      <c r="HX103" s="240" t="str">
        <f t="shared" si="1569"/>
        <v/>
      </c>
      <c r="HY103" s="239" t="str">
        <f t="shared" si="1570"/>
        <v/>
      </c>
      <c r="HZ103" s="275"/>
      <c r="IA103" s="275"/>
      <c r="IB103" s="360">
        <f>COUNTIF(HV$107:HV$114,HX113)+COUNTIF(HX$107:HX$114,HX113)</f>
        <v>0</v>
      </c>
      <c r="IC103" s="240" t="str">
        <f t="shared" si="1464"/>
        <v/>
      </c>
      <c r="ID103" s="240" t="str">
        <f>IF((IC103&lt;&gt;""),IF(OR($F103&lt;&gt;$G103,PrSettings!$M$4="●"),(($F103-$G103)=(HZ103-IA103))*1,0),"")</f>
        <v/>
      </c>
      <c r="IE103" s="240" t="str">
        <f t="shared" si="1571"/>
        <v/>
      </c>
      <c r="IF103" s="240" t="str">
        <f>IF(IC103&lt;&gt;"",IF(ABS($F103-$G103)&gt;=PrSettings!$M$7,(ABS($F103-$G103-HZ103+IA103)&lt;=1)*1,IF(AND(IC103,$F103=$G103,$F103&gt;=PrSettings!$M$6),(ABS(HZ103-$F103)&lt;=1)*1,IF(AND(IC103,$F103+$G103&gt;=PrSettings!$M$8),(ABS(HZ103-$F103)+ABS(IA103-$G103)&lt;=1)*1,""))),"")</f>
        <v/>
      </c>
      <c r="IG103" s="349" t="str">
        <f t="shared" si="1465"/>
        <v/>
      </c>
      <c r="II103" s="238" t="str">
        <f t="shared" si="1572"/>
        <v/>
      </c>
      <c r="IJ103" s="239" t="str">
        <f t="shared" si="1573"/>
        <v/>
      </c>
      <c r="IK103" s="240" t="str">
        <f t="shared" si="1574"/>
        <v/>
      </c>
      <c r="IL103" s="239" t="str">
        <f t="shared" si="1575"/>
        <v/>
      </c>
      <c r="IM103" s="275"/>
      <c r="IN103" s="275"/>
      <c r="IO103" s="360">
        <f>COUNTIF(II$107:II$114,IK113)+COUNTIF(IK$107:IK$114,IK113)</f>
        <v>0</v>
      </c>
      <c r="IP103" s="240" t="str">
        <f t="shared" si="1466"/>
        <v/>
      </c>
      <c r="IQ103" s="240" t="str">
        <f>IF((IP103&lt;&gt;""),IF(OR($F103&lt;&gt;$G103,PrSettings!$M$4="●"),(($F103-$G103)=(IM103-IN103))*1,0),"")</f>
        <v/>
      </c>
      <c r="IR103" s="240" t="str">
        <f t="shared" si="1576"/>
        <v/>
      </c>
      <c r="IS103" s="240" t="str">
        <f>IF(IP103&lt;&gt;"",IF(ABS($F103-$G103)&gt;=PrSettings!$M$7,(ABS($F103-$G103-IM103+IN103)&lt;=1)*1,IF(AND(IP103,$F103=$G103,$F103&gt;=PrSettings!$M$6),(ABS(IM103-$F103)&lt;=1)*1,IF(AND(IP103,$F103+$G103&gt;=PrSettings!$M$8),(ABS(IM103-$F103)+ABS(IN103-$G103)&lt;=1)*1,""))),"")</f>
        <v/>
      </c>
      <c r="IT103" s="349" t="str">
        <f t="shared" si="1467"/>
        <v/>
      </c>
      <c r="IV103" s="238" t="str">
        <f t="shared" si="1577"/>
        <v/>
      </c>
      <c r="IW103" s="239" t="str">
        <f t="shared" si="1578"/>
        <v/>
      </c>
      <c r="IX103" s="240" t="str">
        <f t="shared" si="1579"/>
        <v/>
      </c>
      <c r="IY103" s="239" t="str">
        <f t="shared" si="1580"/>
        <v/>
      </c>
      <c r="IZ103" s="275"/>
      <c r="JA103" s="275"/>
      <c r="JB103" s="360">
        <f>COUNTIF(IV$107:IV$114,IX113)+COUNTIF(IX$107:IX$114,IX113)</f>
        <v>0</v>
      </c>
      <c r="JC103" s="240" t="str">
        <f t="shared" si="1468"/>
        <v/>
      </c>
      <c r="JD103" s="240" t="str">
        <f>IF((JC103&lt;&gt;""),IF(OR($F103&lt;&gt;$G103,PrSettings!$M$4="●"),(($F103-$G103)=(IZ103-JA103))*1,0),"")</f>
        <v/>
      </c>
      <c r="JE103" s="240" t="str">
        <f t="shared" si="1581"/>
        <v/>
      </c>
      <c r="JF103" s="240" t="str">
        <f>IF(JC103&lt;&gt;"",IF(ABS($F103-$G103)&gt;=PrSettings!$M$7,(ABS($F103-$G103-IZ103+JA103)&lt;=1)*1,IF(AND(JC103,$F103=$G103,$F103&gt;=PrSettings!$M$6),(ABS(IZ103-$F103)&lt;=1)*1,IF(AND(JC103,$F103+$G103&gt;=PrSettings!$M$8),(ABS(IZ103-$F103)+ABS(JA103-$G103)&lt;=1)*1,""))),"")</f>
        <v/>
      </c>
      <c r="JG103" s="349" t="str">
        <f t="shared" si="1469"/>
        <v/>
      </c>
      <c r="JI103" s="238" t="str">
        <f t="shared" si="1582"/>
        <v/>
      </c>
      <c r="JJ103" s="239" t="str">
        <f t="shared" si="1583"/>
        <v/>
      </c>
      <c r="JK103" s="240" t="str">
        <f t="shared" si="1584"/>
        <v/>
      </c>
      <c r="JL103" s="239" t="str">
        <f t="shared" si="1585"/>
        <v/>
      </c>
      <c r="JM103" s="275"/>
      <c r="JN103" s="275"/>
      <c r="JO103" s="360">
        <f>COUNTIF(JI$107:JI$114,JK113)+COUNTIF(JK$107:JK$114,JK113)</f>
        <v>0</v>
      </c>
      <c r="JP103" s="240" t="str">
        <f t="shared" si="1470"/>
        <v/>
      </c>
      <c r="JQ103" s="240" t="str">
        <f>IF((JP103&lt;&gt;""),IF(OR($F103&lt;&gt;$G103,PrSettings!$M$4="●"),(($F103-$G103)=(JM103-JN103))*1,0),"")</f>
        <v/>
      </c>
      <c r="JR103" s="240" t="str">
        <f t="shared" si="1586"/>
        <v/>
      </c>
      <c r="JS103" s="240" t="str">
        <f>IF(JP103&lt;&gt;"",IF(ABS($F103-$G103)&gt;=PrSettings!$M$7,(ABS($F103-$G103-JM103+JN103)&lt;=1)*1,IF(AND(JP103,$F103=$G103,$F103&gt;=PrSettings!$M$6),(ABS(JM103-$F103)&lt;=1)*1,IF(AND(JP103,$F103+$G103&gt;=PrSettings!$M$8),(ABS(JM103-$F103)+ABS(JN103-$G103)&lt;=1)*1,""))),"")</f>
        <v/>
      </c>
      <c r="JT103" s="349" t="str">
        <f t="shared" si="1471"/>
        <v/>
      </c>
      <c r="JV103" s="238" t="str">
        <f t="shared" si="1587"/>
        <v/>
      </c>
      <c r="JW103" s="239" t="str">
        <f t="shared" si="1588"/>
        <v/>
      </c>
      <c r="JX103" s="240" t="str">
        <f t="shared" si="1589"/>
        <v/>
      </c>
      <c r="JY103" s="239" t="str">
        <f t="shared" si="1590"/>
        <v/>
      </c>
      <c r="JZ103" s="275"/>
      <c r="KA103" s="275"/>
      <c r="KB103" s="360">
        <f>COUNTIF(JV$107:JV$114,JX113)+COUNTIF(JX$107:JX$114,JX113)</f>
        <v>0</v>
      </c>
      <c r="KC103" s="240" t="str">
        <f t="shared" si="1472"/>
        <v/>
      </c>
      <c r="KD103" s="240" t="str">
        <f>IF((KC103&lt;&gt;""),IF(OR($F103&lt;&gt;$G103,PrSettings!$M$4="●"),(($F103-$G103)=(JZ103-KA103))*1,0),"")</f>
        <v/>
      </c>
      <c r="KE103" s="240" t="str">
        <f t="shared" si="1591"/>
        <v/>
      </c>
      <c r="KF103" s="240" t="str">
        <f>IF(KC103&lt;&gt;"",IF(ABS($F103-$G103)&gt;=PrSettings!$M$7,(ABS($F103-$G103-JZ103+KA103)&lt;=1)*1,IF(AND(KC103,$F103=$G103,$F103&gt;=PrSettings!$M$6),(ABS(JZ103-$F103)&lt;=1)*1,IF(AND(KC103,$F103+$G103&gt;=PrSettings!$M$8),(ABS(JZ103-$F103)+ABS(KA103-$G103)&lt;=1)*1,""))),"")</f>
        <v/>
      </c>
      <c r="KG103" s="349" t="str">
        <f t="shared" si="1473"/>
        <v/>
      </c>
      <c r="KI103" s="238" t="str">
        <f t="shared" si="1592"/>
        <v/>
      </c>
      <c r="KJ103" s="239" t="str">
        <f t="shared" si="1593"/>
        <v/>
      </c>
      <c r="KK103" s="240" t="str">
        <f t="shared" si="1594"/>
        <v/>
      </c>
      <c r="KL103" s="239" t="str">
        <f t="shared" si="1595"/>
        <v/>
      </c>
      <c r="KM103" s="275"/>
      <c r="KN103" s="275"/>
      <c r="KO103" s="360">
        <f>COUNTIF(KI$107:KI$114,KK113)+COUNTIF(KK$107:KK$114,KK113)</f>
        <v>0</v>
      </c>
      <c r="KP103" s="240" t="str">
        <f t="shared" si="1474"/>
        <v/>
      </c>
      <c r="KQ103" s="240" t="str">
        <f>IF((KP103&lt;&gt;""),IF(OR($F103&lt;&gt;$G103,PrSettings!$M$4="●"),(($F103-$G103)=(KM103-KN103))*1,0),"")</f>
        <v/>
      </c>
      <c r="KR103" s="240" t="str">
        <f t="shared" si="1596"/>
        <v/>
      </c>
      <c r="KS103" s="240" t="str">
        <f>IF(KP103&lt;&gt;"",IF(ABS($F103-$G103)&gt;=PrSettings!$M$7,(ABS($F103-$G103-KM103+KN103)&lt;=1)*1,IF(AND(KP103,$F103=$G103,$F103&gt;=PrSettings!$M$6),(ABS(KM103-$F103)&lt;=1)*1,IF(AND(KP103,$F103+$G103&gt;=PrSettings!$M$8),(ABS(KM103-$F103)+ABS(KN103-$G103)&lt;=1)*1,""))),"")</f>
        <v/>
      </c>
      <c r="KT103" s="349" t="str">
        <f t="shared" si="1475"/>
        <v/>
      </c>
      <c r="KV103" s="238" t="str">
        <f t="shared" si="1597"/>
        <v/>
      </c>
      <c r="KW103" s="239" t="str">
        <f t="shared" si="1598"/>
        <v/>
      </c>
      <c r="KX103" s="240" t="str">
        <f t="shared" si="1599"/>
        <v/>
      </c>
      <c r="KY103" s="239" t="str">
        <f t="shared" si="1600"/>
        <v/>
      </c>
      <c r="KZ103" s="275"/>
      <c r="LA103" s="275"/>
      <c r="LB103" s="360">
        <f>COUNTIF(KV$107:KV$114,KX113)+COUNTIF(KX$107:KX$114,KX113)</f>
        <v>0</v>
      </c>
      <c r="LC103" s="240" t="str">
        <f t="shared" si="1476"/>
        <v/>
      </c>
      <c r="LD103" s="240" t="str">
        <f>IF((LC103&lt;&gt;""),IF(OR($F103&lt;&gt;$G103,PrSettings!$M$4="●"),(($F103-$G103)=(KZ103-LA103))*1,0),"")</f>
        <v/>
      </c>
      <c r="LE103" s="240" t="str">
        <f t="shared" si="1601"/>
        <v/>
      </c>
      <c r="LF103" s="240" t="str">
        <f>IF(LC103&lt;&gt;"",IF(ABS($F103-$G103)&gt;=PrSettings!$M$7,(ABS($F103-$G103-KZ103+LA103)&lt;=1)*1,IF(AND(LC103,$F103=$G103,$F103&gt;=PrSettings!$M$6),(ABS(KZ103-$F103)&lt;=1)*1,IF(AND(LC103,$F103+$G103&gt;=PrSettings!$M$8),(ABS(KZ103-$F103)+ABS(LA103-$G103)&lt;=1)*1,""))),"")</f>
        <v/>
      </c>
      <c r="LG103" s="349" t="str">
        <f t="shared" si="1477"/>
        <v/>
      </c>
      <c r="LI103" s="238" t="str">
        <f t="shared" si="1602"/>
        <v/>
      </c>
      <c r="LJ103" s="239" t="str">
        <f t="shared" si="1603"/>
        <v/>
      </c>
      <c r="LK103" s="240" t="str">
        <f t="shared" si="1604"/>
        <v/>
      </c>
      <c r="LL103" s="239" t="str">
        <f t="shared" si="1605"/>
        <v/>
      </c>
      <c r="LM103" s="275"/>
      <c r="LN103" s="275"/>
      <c r="LO103" s="360">
        <f>COUNTIF(LI$107:LI$114,LK113)+COUNTIF(LK$107:LK$114,LK113)</f>
        <v>0</v>
      </c>
      <c r="LP103" s="240" t="str">
        <f t="shared" si="1478"/>
        <v/>
      </c>
      <c r="LQ103" s="240" t="str">
        <f>IF((LP103&lt;&gt;""),IF(OR($F103&lt;&gt;$G103,PrSettings!$M$4="●"),(($F103-$G103)=(LM103-LN103))*1,0),"")</f>
        <v/>
      </c>
      <c r="LR103" s="240" t="str">
        <f t="shared" si="1606"/>
        <v/>
      </c>
      <c r="LS103" s="240" t="str">
        <f>IF(LP103&lt;&gt;"",IF(ABS($F103-$G103)&gt;=PrSettings!$M$7,(ABS($F103-$G103-LM103+LN103)&lt;=1)*1,IF(AND(LP103,$F103=$G103,$F103&gt;=PrSettings!$M$6),(ABS(LM103-$F103)&lt;=1)*1,IF(AND(LP103,$F103+$G103&gt;=PrSettings!$M$8),(ABS(LM103-$F103)+ABS(LN103-$G103)&lt;=1)*1,""))),"")</f>
        <v/>
      </c>
      <c r="LT103" s="349" t="str">
        <f t="shared" si="1479"/>
        <v/>
      </c>
      <c r="LV103" s="238" t="str">
        <f t="shared" si="1607"/>
        <v/>
      </c>
      <c r="LW103" s="239" t="str">
        <f t="shared" si="1608"/>
        <v/>
      </c>
      <c r="LX103" s="240" t="str">
        <f t="shared" si="1609"/>
        <v/>
      </c>
      <c r="LY103" s="239" t="str">
        <f t="shared" si="1610"/>
        <v/>
      </c>
      <c r="LZ103" s="275"/>
      <c r="MA103" s="275"/>
      <c r="MB103" s="360">
        <f>COUNTIF(LV$107:LV$114,LX113)+COUNTIF(LX$107:LX$114,LX113)</f>
        <v>0</v>
      </c>
      <c r="MC103" s="240" t="str">
        <f t="shared" si="1480"/>
        <v/>
      </c>
      <c r="MD103" s="240" t="str">
        <f>IF((MC103&lt;&gt;""),IF(OR($F103&lt;&gt;$G103,PrSettings!$M$4="●"),(($F103-$G103)=(LZ103-MA103))*1,0),"")</f>
        <v/>
      </c>
      <c r="ME103" s="240" t="str">
        <f t="shared" si="1611"/>
        <v/>
      </c>
      <c r="MF103" s="240" t="str">
        <f>IF(MC103&lt;&gt;"",IF(ABS($F103-$G103)&gt;=PrSettings!$M$7,(ABS($F103-$G103-LZ103+MA103)&lt;=1)*1,IF(AND(MC103,$F103=$G103,$F103&gt;=PrSettings!$M$6),(ABS(LZ103-$F103)&lt;=1)*1,IF(AND(MC103,$F103+$G103&gt;=PrSettings!$M$8),(ABS(LZ103-$F103)+ABS(MA103-$G103)&lt;=1)*1,""))),"")</f>
        <v/>
      </c>
      <c r="MG103" s="349" t="str">
        <f t="shared" si="1481"/>
        <v/>
      </c>
    </row>
    <row r="104" spans="1:345" x14ac:dyDescent="0.25">
      <c r="B104" s="238" t="str">
        <f>IF(C104="","",INDEX(Groups!$C$7:$C$65,MATCH(C104,Groups!$D$7:$D$65,0)))</f>
        <v/>
      </c>
      <c r="C104" s="239" t="str">
        <f>'World Cup'!$AR$50</f>
        <v/>
      </c>
      <c r="D104" s="240" t="str">
        <f>IF(E104="","",INDEX(Groups!$C$7:$C$65,MATCH(E104,Groups!$D$7:$D$65,0)))</f>
        <v/>
      </c>
      <c r="E104" s="239" t="str">
        <f>'World Cup'!$AS$50</f>
        <v/>
      </c>
      <c r="F104" s="241" t="str">
        <f>IF(AND('World Cup'!$AR$51&lt;&gt;"",'World Cup'!$AS$51&lt;&gt;""),'World Cup'!$AR$51,"")</f>
        <v/>
      </c>
      <c r="G104" s="242" t="str">
        <f>IF(AND('World Cup'!$AR$51&lt;&gt;"",'World Cup'!$AS$51&lt;&gt;""),'World Cup'!$AS$51,"")</f>
        <v/>
      </c>
      <c r="I104" s="238" t="str">
        <f t="shared" si="1482"/>
        <v/>
      </c>
      <c r="J104" s="239" t="str">
        <f t="shared" si="1483"/>
        <v/>
      </c>
      <c r="K104" s="240" t="str">
        <f t="shared" si="1484"/>
        <v/>
      </c>
      <c r="L104" s="239" t="str">
        <f t="shared" si="1485"/>
        <v/>
      </c>
      <c r="M104" s="275"/>
      <c r="N104" s="275"/>
      <c r="O104" s="360">
        <f>COUNTIF(I$107:I$114,I114)+COUNTIF(K$107:K$114,I114)</f>
        <v>0</v>
      </c>
      <c r="P104" s="240" t="str">
        <f t="shared" si="1430"/>
        <v/>
      </c>
      <c r="Q104" s="240" t="str">
        <f>IF((P104&lt;&gt;""),IF(OR($F104&lt;&gt;$G104,PrSettings!$M$4="●"),(($F104-$G104)=(M104-N104))*1,0),"")</f>
        <v/>
      </c>
      <c r="R104" s="240" t="str">
        <f t="shared" si="1486"/>
        <v/>
      </c>
      <c r="S104" s="240" t="str">
        <f>IF(P104&lt;&gt;"",IF(ABS($F104-$G104)&gt;=PrSettings!$M$7,(ABS($F104-$G104-M104+N104)&lt;=1)*1,IF(AND(P104,$F104=$G104,$F104&gt;=PrSettings!$M$6),(ABS(M104-$F104)&lt;=1)*1,IF(AND(P104,$F104+$G104&gt;=PrSettings!$M$8),(ABS(M104-$F104)+ABS(N104-$G104)&lt;=1)*1,""))),"")</f>
        <v/>
      </c>
      <c r="T104" s="349" t="str">
        <f t="shared" si="1431"/>
        <v/>
      </c>
      <c r="V104" s="238" t="str">
        <f t="shared" si="1487"/>
        <v/>
      </c>
      <c r="W104" s="239" t="str">
        <f t="shared" si="1488"/>
        <v/>
      </c>
      <c r="X104" s="240" t="str">
        <f t="shared" si="1489"/>
        <v/>
      </c>
      <c r="Y104" s="239" t="str">
        <f t="shared" si="1490"/>
        <v/>
      </c>
      <c r="Z104" s="275"/>
      <c r="AA104" s="275"/>
      <c r="AB104" s="360">
        <f>COUNTIF(V$107:V$114,V114)+COUNTIF(X$107:X$114,V114)</f>
        <v>0</v>
      </c>
      <c r="AC104" s="240" t="str">
        <f t="shared" si="1432"/>
        <v/>
      </c>
      <c r="AD104" s="240" t="str">
        <f>IF((AC104&lt;&gt;""),IF(OR($F104&lt;&gt;$G104,PrSettings!$M$4="●"),(($F104-$G104)=(Z104-AA104))*1,0),"")</f>
        <v/>
      </c>
      <c r="AE104" s="240" t="str">
        <f t="shared" si="1491"/>
        <v/>
      </c>
      <c r="AF104" s="240" t="str">
        <f>IF(AC104&lt;&gt;"",IF(ABS($F104-$G104)&gt;=PrSettings!$M$7,(ABS($F104-$G104-Z104+AA104)&lt;=1)*1,IF(AND(AC104,$F104=$G104,$F104&gt;=PrSettings!$M$6),(ABS(Z104-$F104)&lt;=1)*1,IF(AND(AC104,$F104+$G104&gt;=PrSettings!$M$8),(ABS(Z104-$F104)+ABS(AA104-$G104)&lt;=1)*1,""))),"")</f>
        <v/>
      </c>
      <c r="AG104" s="349" t="str">
        <f t="shared" si="1433"/>
        <v/>
      </c>
      <c r="AI104" s="238" t="str">
        <f t="shared" si="1492"/>
        <v/>
      </c>
      <c r="AJ104" s="239" t="str">
        <f t="shared" si="1493"/>
        <v/>
      </c>
      <c r="AK104" s="240" t="str">
        <f t="shared" si="1494"/>
        <v/>
      </c>
      <c r="AL104" s="239" t="str">
        <f t="shared" si="1495"/>
        <v/>
      </c>
      <c r="AM104" s="275"/>
      <c r="AN104" s="275"/>
      <c r="AO104" s="360">
        <f>COUNTIF(AI$107:AI$114,AI114)+COUNTIF(AK$107:AK$114,AI114)</f>
        <v>0</v>
      </c>
      <c r="AP104" s="240" t="str">
        <f t="shared" si="1434"/>
        <v/>
      </c>
      <c r="AQ104" s="240" t="str">
        <f>IF((AP104&lt;&gt;""),IF(OR($F104&lt;&gt;$G104,PrSettings!$M$4="●"),(($F104-$G104)=(AM104-AN104))*1,0),"")</f>
        <v/>
      </c>
      <c r="AR104" s="240" t="str">
        <f t="shared" si="1496"/>
        <v/>
      </c>
      <c r="AS104" s="240" t="str">
        <f>IF(AP104&lt;&gt;"",IF(ABS($F104-$G104)&gt;=PrSettings!$M$7,(ABS($F104-$G104-AM104+AN104)&lt;=1)*1,IF(AND(AP104,$F104=$G104,$F104&gt;=PrSettings!$M$6),(ABS(AM104-$F104)&lt;=1)*1,IF(AND(AP104,$F104+$G104&gt;=PrSettings!$M$8),(ABS(AM104-$F104)+ABS(AN104-$G104)&lt;=1)*1,""))),"")</f>
        <v/>
      </c>
      <c r="AT104" s="349" t="str">
        <f t="shared" si="1435"/>
        <v/>
      </c>
      <c r="AV104" s="238" t="str">
        <f t="shared" si="1497"/>
        <v/>
      </c>
      <c r="AW104" s="239" t="str">
        <f t="shared" si="1498"/>
        <v/>
      </c>
      <c r="AX104" s="240" t="str">
        <f t="shared" si="1499"/>
        <v/>
      </c>
      <c r="AY104" s="239" t="str">
        <f t="shared" si="1500"/>
        <v/>
      </c>
      <c r="AZ104" s="275"/>
      <c r="BA104" s="275"/>
      <c r="BB104" s="360">
        <f>COUNTIF(AV$107:AV$114,AV114)+COUNTIF(AX$107:AX$114,AV114)</f>
        <v>0</v>
      </c>
      <c r="BC104" s="240" t="str">
        <f t="shared" si="1436"/>
        <v/>
      </c>
      <c r="BD104" s="240" t="str">
        <f>IF((BC104&lt;&gt;""),IF(OR($F104&lt;&gt;$G104,PrSettings!$M$4="●"),(($F104-$G104)=(AZ104-BA104))*1,0),"")</f>
        <v/>
      </c>
      <c r="BE104" s="240" t="str">
        <f t="shared" si="1501"/>
        <v/>
      </c>
      <c r="BF104" s="240" t="str">
        <f>IF(BC104&lt;&gt;"",IF(ABS($F104-$G104)&gt;=PrSettings!$M$7,(ABS($F104-$G104-AZ104+BA104)&lt;=1)*1,IF(AND(BC104,$F104=$G104,$F104&gt;=PrSettings!$M$6),(ABS(AZ104-$F104)&lt;=1)*1,IF(AND(BC104,$F104+$G104&gt;=PrSettings!$M$8),(ABS(AZ104-$F104)+ABS(BA104-$G104)&lt;=1)*1,""))),"")</f>
        <v/>
      </c>
      <c r="BG104" s="349" t="str">
        <f t="shared" si="1437"/>
        <v/>
      </c>
      <c r="BI104" s="238" t="str">
        <f t="shared" si="1502"/>
        <v/>
      </c>
      <c r="BJ104" s="239" t="str">
        <f t="shared" si="1503"/>
        <v/>
      </c>
      <c r="BK104" s="240" t="str">
        <f t="shared" si="1504"/>
        <v/>
      </c>
      <c r="BL104" s="239" t="str">
        <f t="shared" si="1505"/>
        <v/>
      </c>
      <c r="BM104" s="275"/>
      <c r="BN104" s="275"/>
      <c r="BO104" s="360">
        <f>COUNTIF(BI$107:BI$114,BI114)+COUNTIF(BK$107:BK$114,BI114)</f>
        <v>0</v>
      </c>
      <c r="BP104" s="240" t="str">
        <f t="shared" si="1438"/>
        <v/>
      </c>
      <c r="BQ104" s="240" t="str">
        <f>IF((BP104&lt;&gt;""),IF(OR($F104&lt;&gt;$G104,PrSettings!$M$4="●"),(($F104-$G104)=(BM104-BN104))*1,0),"")</f>
        <v/>
      </c>
      <c r="BR104" s="240" t="str">
        <f t="shared" si="1506"/>
        <v/>
      </c>
      <c r="BS104" s="240" t="str">
        <f>IF(BP104&lt;&gt;"",IF(ABS($F104-$G104)&gt;=PrSettings!$M$7,(ABS($F104-$G104-BM104+BN104)&lt;=1)*1,IF(AND(BP104,$F104=$G104,$F104&gt;=PrSettings!$M$6),(ABS(BM104-$F104)&lt;=1)*1,IF(AND(BP104,$F104+$G104&gt;=PrSettings!$M$8),(ABS(BM104-$F104)+ABS(BN104-$G104)&lt;=1)*1,""))),"")</f>
        <v/>
      </c>
      <c r="BT104" s="349" t="str">
        <f t="shared" si="1439"/>
        <v/>
      </c>
      <c r="BV104" s="238" t="str">
        <f t="shared" si="1507"/>
        <v/>
      </c>
      <c r="BW104" s="239" t="str">
        <f t="shared" si="1508"/>
        <v/>
      </c>
      <c r="BX104" s="240" t="str">
        <f t="shared" si="1509"/>
        <v/>
      </c>
      <c r="BY104" s="239" t="str">
        <f t="shared" si="1510"/>
        <v/>
      </c>
      <c r="BZ104" s="275"/>
      <c r="CA104" s="275"/>
      <c r="CB104" s="360">
        <f>COUNTIF(BV$107:BV$114,BV114)+COUNTIF(BX$107:BX$114,BV114)</f>
        <v>0</v>
      </c>
      <c r="CC104" s="240" t="str">
        <f t="shared" si="1440"/>
        <v/>
      </c>
      <c r="CD104" s="240" t="str">
        <f>IF((CC104&lt;&gt;""),IF(OR($F104&lt;&gt;$G104,PrSettings!$M$4="●"),(($F104-$G104)=(BZ104-CA104))*1,0),"")</f>
        <v/>
      </c>
      <c r="CE104" s="240" t="str">
        <f t="shared" si="1511"/>
        <v/>
      </c>
      <c r="CF104" s="240" t="str">
        <f>IF(CC104&lt;&gt;"",IF(ABS($F104-$G104)&gt;=PrSettings!$M$7,(ABS($F104-$G104-BZ104+CA104)&lt;=1)*1,IF(AND(CC104,$F104=$G104,$F104&gt;=PrSettings!$M$6),(ABS(BZ104-$F104)&lt;=1)*1,IF(AND(CC104,$F104+$G104&gt;=PrSettings!$M$8),(ABS(BZ104-$F104)+ABS(CA104-$G104)&lt;=1)*1,""))),"")</f>
        <v/>
      </c>
      <c r="CG104" s="349" t="str">
        <f t="shared" si="1441"/>
        <v/>
      </c>
      <c r="CI104" s="238" t="str">
        <f t="shared" si="1512"/>
        <v/>
      </c>
      <c r="CJ104" s="239" t="str">
        <f t="shared" si="1513"/>
        <v/>
      </c>
      <c r="CK104" s="240" t="str">
        <f t="shared" si="1514"/>
        <v/>
      </c>
      <c r="CL104" s="239" t="str">
        <f t="shared" si="1515"/>
        <v/>
      </c>
      <c r="CM104" s="275"/>
      <c r="CN104" s="275"/>
      <c r="CO104" s="360">
        <f>COUNTIF(CI$107:CI$114,CI114)+COUNTIF(CK$107:CK$114,CI114)</f>
        <v>0</v>
      </c>
      <c r="CP104" s="240" t="str">
        <f t="shared" si="1442"/>
        <v/>
      </c>
      <c r="CQ104" s="240" t="str">
        <f>IF((CP104&lt;&gt;""),IF(OR($F104&lt;&gt;$G104,PrSettings!$M$4="●"),(($F104-$G104)=(CM104-CN104))*1,0),"")</f>
        <v/>
      </c>
      <c r="CR104" s="240" t="str">
        <f t="shared" si="1516"/>
        <v/>
      </c>
      <c r="CS104" s="240" t="str">
        <f>IF(CP104&lt;&gt;"",IF(ABS($F104-$G104)&gt;=PrSettings!$M$7,(ABS($F104-$G104-CM104+CN104)&lt;=1)*1,IF(AND(CP104,$F104=$G104,$F104&gt;=PrSettings!$M$6),(ABS(CM104-$F104)&lt;=1)*1,IF(AND(CP104,$F104+$G104&gt;=PrSettings!$M$8),(ABS(CM104-$F104)+ABS(CN104-$G104)&lt;=1)*1,""))),"")</f>
        <v/>
      </c>
      <c r="CT104" s="349" t="str">
        <f t="shared" si="1443"/>
        <v/>
      </c>
      <c r="CV104" s="238" t="str">
        <f t="shared" si="1517"/>
        <v/>
      </c>
      <c r="CW104" s="239" t="str">
        <f t="shared" si="1518"/>
        <v/>
      </c>
      <c r="CX104" s="240" t="str">
        <f t="shared" si="1519"/>
        <v/>
      </c>
      <c r="CY104" s="239" t="str">
        <f t="shared" si="1520"/>
        <v/>
      </c>
      <c r="CZ104" s="275"/>
      <c r="DA104" s="275"/>
      <c r="DB104" s="360">
        <f>COUNTIF(CV$107:CV$114,CV114)+COUNTIF(CX$107:CX$114,CV114)</f>
        <v>0</v>
      </c>
      <c r="DC104" s="240" t="str">
        <f t="shared" si="1444"/>
        <v/>
      </c>
      <c r="DD104" s="240" t="str">
        <f>IF((DC104&lt;&gt;""),IF(OR($F104&lt;&gt;$G104,PrSettings!$M$4="●"),(($F104-$G104)=(CZ104-DA104))*1,0),"")</f>
        <v/>
      </c>
      <c r="DE104" s="240" t="str">
        <f t="shared" si="1521"/>
        <v/>
      </c>
      <c r="DF104" s="240" t="str">
        <f>IF(DC104&lt;&gt;"",IF(ABS($F104-$G104)&gt;=PrSettings!$M$7,(ABS($F104-$G104-CZ104+DA104)&lt;=1)*1,IF(AND(DC104,$F104=$G104,$F104&gt;=PrSettings!$M$6),(ABS(CZ104-$F104)&lt;=1)*1,IF(AND(DC104,$F104+$G104&gt;=PrSettings!$M$8),(ABS(CZ104-$F104)+ABS(DA104-$G104)&lt;=1)*1,""))),"")</f>
        <v/>
      </c>
      <c r="DG104" s="349" t="str">
        <f t="shared" si="1445"/>
        <v/>
      </c>
      <c r="DI104" s="238" t="str">
        <f t="shared" si="1522"/>
        <v/>
      </c>
      <c r="DJ104" s="239" t="str">
        <f t="shared" si="1523"/>
        <v/>
      </c>
      <c r="DK104" s="240" t="str">
        <f t="shared" si="1524"/>
        <v/>
      </c>
      <c r="DL104" s="239" t="str">
        <f t="shared" si="1525"/>
        <v/>
      </c>
      <c r="DM104" s="275"/>
      <c r="DN104" s="275"/>
      <c r="DO104" s="360">
        <f>COUNTIF(DI$107:DI$114,DI114)+COUNTIF(DK$107:DK$114,DI114)</f>
        <v>0</v>
      </c>
      <c r="DP104" s="240" t="str">
        <f t="shared" si="1446"/>
        <v/>
      </c>
      <c r="DQ104" s="240" t="str">
        <f>IF((DP104&lt;&gt;""),IF(OR($F104&lt;&gt;$G104,PrSettings!$M$4="●"),(($F104-$G104)=(DM104-DN104))*1,0),"")</f>
        <v/>
      </c>
      <c r="DR104" s="240" t="str">
        <f t="shared" si="1526"/>
        <v/>
      </c>
      <c r="DS104" s="240" t="str">
        <f>IF(DP104&lt;&gt;"",IF(ABS($F104-$G104)&gt;=PrSettings!$M$7,(ABS($F104-$G104-DM104+DN104)&lt;=1)*1,IF(AND(DP104,$F104=$G104,$F104&gt;=PrSettings!$M$6),(ABS(DM104-$F104)&lt;=1)*1,IF(AND(DP104,$F104+$G104&gt;=PrSettings!$M$8),(ABS(DM104-$F104)+ABS(DN104-$G104)&lt;=1)*1,""))),"")</f>
        <v/>
      </c>
      <c r="DT104" s="349" t="str">
        <f t="shared" si="1447"/>
        <v/>
      </c>
      <c r="DV104" s="238" t="str">
        <f t="shared" si="1527"/>
        <v/>
      </c>
      <c r="DW104" s="239" t="str">
        <f t="shared" si="1528"/>
        <v/>
      </c>
      <c r="DX104" s="240" t="str">
        <f t="shared" si="1529"/>
        <v/>
      </c>
      <c r="DY104" s="239" t="str">
        <f t="shared" si="1530"/>
        <v/>
      </c>
      <c r="DZ104" s="275"/>
      <c r="EA104" s="275"/>
      <c r="EB104" s="360">
        <f>COUNTIF(DV$107:DV$114,DV114)+COUNTIF(DX$107:DX$114,DV114)</f>
        <v>0</v>
      </c>
      <c r="EC104" s="240" t="str">
        <f t="shared" si="1448"/>
        <v/>
      </c>
      <c r="ED104" s="240" t="str">
        <f>IF((EC104&lt;&gt;""),IF(OR($F104&lt;&gt;$G104,PrSettings!$M$4="●"),(($F104-$G104)=(DZ104-EA104))*1,0),"")</f>
        <v/>
      </c>
      <c r="EE104" s="240" t="str">
        <f t="shared" si="1531"/>
        <v/>
      </c>
      <c r="EF104" s="240" t="str">
        <f>IF(EC104&lt;&gt;"",IF(ABS($F104-$G104)&gt;=PrSettings!$M$7,(ABS($F104-$G104-DZ104+EA104)&lt;=1)*1,IF(AND(EC104,$F104=$G104,$F104&gt;=PrSettings!$M$6),(ABS(DZ104-$F104)&lt;=1)*1,IF(AND(EC104,$F104+$G104&gt;=PrSettings!$M$8),(ABS(DZ104-$F104)+ABS(EA104-$G104)&lt;=1)*1,""))),"")</f>
        <v/>
      </c>
      <c r="EG104" s="349" t="str">
        <f t="shared" si="1449"/>
        <v/>
      </c>
      <c r="EI104" s="238" t="str">
        <f t="shared" si="1532"/>
        <v/>
      </c>
      <c r="EJ104" s="239" t="str">
        <f t="shared" si="1533"/>
        <v/>
      </c>
      <c r="EK104" s="240" t="str">
        <f t="shared" si="1534"/>
        <v/>
      </c>
      <c r="EL104" s="239" t="str">
        <f t="shared" si="1535"/>
        <v/>
      </c>
      <c r="EM104" s="275"/>
      <c r="EN104" s="275"/>
      <c r="EO104" s="360">
        <f>COUNTIF(EI$107:EI$114,EI114)+COUNTIF(EK$107:EK$114,EI114)</f>
        <v>0</v>
      </c>
      <c r="EP104" s="240" t="str">
        <f t="shared" si="1450"/>
        <v/>
      </c>
      <c r="EQ104" s="240" t="str">
        <f>IF((EP104&lt;&gt;""),IF(OR($F104&lt;&gt;$G104,PrSettings!$M$4="●"),(($F104-$G104)=(EM104-EN104))*1,0),"")</f>
        <v/>
      </c>
      <c r="ER104" s="240" t="str">
        <f t="shared" si="1536"/>
        <v/>
      </c>
      <c r="ES104" s="240" t="str">
        <f>IF(EP104&lt;&gt;"",IF(ABS($F104-$G104)&gt;=PrSettings!$M$7,(ABS($F104-$G104-EM104+EN104)&lt;=1)*1,IF(AND(EP104,$F104=$G104,$F104&gt;=PrSettings!$M$6),(ABS(EM104-$F104)&lt;=1)*1,IF(AND(EP104,$F104+$G104&gt;=PrSettings!$M$8),(ABS(EM104-$F104)+ABS(EN104-$G104)&lt;=1)*1,""))),"")</f>
        <v/>
      </c>
      <c r="ET104" s="349" t="str">
        <f t="shared" si="1451"/>
        <v/>
      </c>
      <c r="EV104" s="238" t="str">
        <f t="shared" si="1537"/>
        <v/>
      </c>
      <c r="EW104" s="239" t="str">
        <f t="shared" si="1538"/>
        <v/>
      </c>
      <c r="EX104" s="240" t="str">
        <f t="shared" si="1539"/>
        <v/>
      </c>
      <c r="EY104" s="239" t="str">
        <f t="shared" si="1540"/>
        <v/>
      </c>
      <c r="EZ104" s="275"/>
      <c r="FA104" s="275"/>
      <c r="FB104" s="360">
        <f>COUNTIF(EV$107:EV$114,EV114)+COUNTIF(EX$107:EX$114,EV114)</f>
        <v>0</v>
      </c>
      <c r="FC104" s="240" t="str">
        <f t="shared" si="1452"/>
        <v/>
      </c>
      <c r="FD104" s="240" t="str">
        <f>IF((FC104&lt;&gt;""),IF(OR($F104&lt;&gt;$G104,PrSettings!$M$4="●"),(($F104-$G104)=(EZ104-FA104))*1,0),"")</f>
        <v/>
      </c>
      <c r="FE104" s="240" t="str">
        <f t="shared" si="1541"/>
        <v/>
      </c>
      <c r="FF104" s="240" t="str">
        <f>IF(FC104&lt;&gt;"",IF(ABS($F104-$G104)&gt;=PrSettings!$M$7,(ABS($F104-$G104-EZ104+FA104)&lt;=1)*1,IF(AND(FC104,$F104=$G104,$F104&gt;=PrSettings!$M$6),(ABS(EZ104-$F104)&lt;=1)*1,IF(AND(FC104,$F104+$G104&gt;=PrSettings!$M$8),(ABS(EZ104-$F104)+ABS(FA104-$G104)&lt;=1)*1,""))),"")</f>
        <v/>
      </c>
      <c r="FG104" s="349" t="str">
        <f t="shared" si="1453"/>
        <v/>
      </c>
      <c r="FI104" s="238" t="str">
        <f t="shared" si="1542"/>
        <v/>
      </c>
      <c r="FJ104" s="239" t="str">
        <f t="shared" si="1543"/>
        <v/>
      </c>
      <c r="FK104" s="240" t="str">
        <f t="shared" si="1544"/>
        <v/>
      </c>
      <c r="FL104" s="239" t="str">
        <f t="shared" si="1545"/>
        <v/>
      </c>
      <c r="FM104" s="275"/>
      <c r="FN104" s="275"/>
      <c r="FO104" s="360">
        <f>COUNTIF(FI$107:FI$114,FI114)+COUNTIF(FK$107:FK$114,FI114)</f>
        <v>0</v>
      </c>
      <c r="FP104" s="240" t="str">
        <f t="shared" si="1454"/>
        <v/>
      </c>
      <c r="FQ104" s="240" t="str">
        <f>IF((FP104&lt;&gt;""),IF(OR($F104&lt;&gt;$G104,PrSettings!$M$4="●"),(($F104-$G104)=(FM104-FN104))*1,0),"")</f>
        <v/>
      </c>
      <c r="FR104" s="240" t="str">
        <f t="shared" si="1546"/>
        <v/>
      </c>
      <c r="FS104" s="240" t="str">
        <f>IF(FP104&lt;&gt;"",IF(ABS($F104-$G104)&gt;=PrSettings!$M$7,(ABS($F104-$G104-FM104+FN104)&lt;=1)*1,IF(AND(FP104,$F104=$G104,$F104&gt;=PrSettings!$M$6),(ABS(FM104-$F104)&lt;=1)*1,IF(AND(FP104,$F104+$G104&gt;=PrSettings!$M$8),(ABS(FM104-$F104)+ABS(FN104-$G104)&lt;=1)*1,""))),"")</f>
        <v/>
      </c>
      <c r="FT104" s="349" t="str">
        <f t="shared" si="1455"/>
        <v/>
      </c>
      <c r="FV104" s="238" t="str">
        <f t="shared" si="1547"/>
        <v/>
      </c>
      <c r="FW104" s="239" t="str">
        <f t="shared" si="1548"/>
        <v/>
      </c>
      <c r="FX104" s="240" t="str">
        <f t="shared" si="1549"/>
        <v/>
      </c>
      <c r="FY104" s="239" t="str">
        <f t="shared" si="1550"/>
        <v/>
      </c>
      <c r="FZ104" s="275"/>
      <c r="GA104" s="275"/>
      <c r="GB104" s="360">
        <f>COUNTIF(FV$107:FV$114,FV114)+COUNTIF(FX$107:FX$114,FV114)</f>
        <v>0</v>
      </c>
      <c r="GC104" s="240" t="str">
        <f t="shared" si="1456"/>
        <v/>
      </c>
      <c r="GD104" s="240" t="str">
        <f>IF((GC104&lt;&gt;""),IF(OR($F104&lt;&gt;$G104,PrSettings!$M$4="●"),(($F104-$G104)=(FZ104-GA104))*1,0),"")</f>
        <v/>
      </c>
      <c r="GE104" s="240" t="str">
        <f t="shared" si="1551"/>
        <v/>
      </c>
      <c r="GF104" s="240" t="str">
        <f>IF(GC104&lt;&gt;"",IF(ABS($F104-$G104)&gt;=PrSettings!$M$7,(ABS($F104-$G104-FZ104+GA104)&lt;=1)*1,IF(AND(GC104,$F104=$G104,$F104&gt;=PrSettings!$M$6),(ABS(FZ104-$F104)&lt;=1)*1,IF(AND(GC104,$F104+$G104&gt;=PrSettings!$M$8),(ABS(FZ104-$F104)+ABS(GA104-$G104)&lt;=1)*1,""))),"")</f>
        <v/>
      </c>
      <c r="GG104" s="349" t="str">
        <f t="shared" si="1457"/>
        <v/>
      </c>
      <c r="GI104" s="238" t="str">
        <f t="shared" si="1552"/>
        <v/>
      </c>
      <c r="GJ104" s="239" t="str">
        <f t="shared" si="1553"/>
        <v/>
      </c>
      <c r="GK104" s="240" t="str">
        <f t="shared" si="1554"/>
        <v/>
      </c>
      <c r="GL104" s="239" t="str">
        <f t="shared" si="1555"/>
        <v/>
      </c>
      <c r="GM104" s="275"/>
      <c r="GN104" s="275"/>
      <c r="GO104" s="360">
        <f>COUNTIF(GI$107:GI$114,GI114)+COUNTIF(GK$107:GK$114,GI114)</f>
        <v>0</v>
      </c>
      <c r="GP104" s="240" t="str">
        <f t="shared" si="1458"/>
        <v/>
      </c>
      <c r="GQ104" s="240" t="str">
        <f>IF((GP104&lt;&gt;""),IF(OR($F104&lt;&gt;$G104,PrSettings!$M$4="●"),(($F104-$G104)=(GM104-GN104))*1,0),"")</f>
        <v/>
      </c>
      <c r="GR104" s="240" t="str">
        <f t="shared" si="1556"/>
        <v/>
      </c>
      <c r="GS104" s="240" t="str">
        <f>IF(GP104&lt;&gt;"",IF(ABS($F104-$G104)&gt;=PrSettings!$M$7,(ABS($F104-$G104-GM104+GN104)&lt;=1)*1,IF(AND(GP104,$F104=$G104,$F104&gt;=PrSettings!$M$6),(ABS(GM104-$F104)&lt;=1)*1,IF(AND(GP104,$F104+$G104&gt;=PrSettings!$M$8),(ABS(GM104-$F104)+ABS(GN104-$G104)&lt;=1)*1,""))),"")</f>
        <v/>
      </c>
      <c r="GT104" s="349" t="str">
        <f t="shared" si="1459"/>
        <v/>
      </c>
      <c r="GV104" s="238" t="str">
        <f t="shared" si="1557"/>
        <v/>
      </c>
      <c r="GW104" s="239" t="str">
        <f t="shared" si="1558"/>
        <v/>
      </c>
      <c r="GX104" s="240" t="str">
        <f t="shared" si="1559"/>
        <v/>
      </c>
      <c r="GY104" s="239" t="str">
        <f t="shared" si="1560"/>
        <v/>
      </c>
      <c r="GZ104" s="275"/>
      <c r="HA104" s="275"/>
      <c r="HB104" s="360">
        <f>COUNTIF(GV$107:GV$114,GV114)+COUNTIF(GX$107:GX$114,GV114)</f>
        <v>0</v>
      </c>
      <c r="HC104" s="240" t="str">
        <f t="shared" si="1460"/>
        <v/>
      </c>
      <c r="HD104" s="240" t="str">
        <f>IF((HC104&lt;&gt;""),IF(OR($F104&lt;&gt;$G104,PrSettings!$M$4="●"),(($F104-$G104)=(GZ104-HA104))*1,0),"")</f>
        <v/>
      </c>
      <c r="HE104" s="240" t="str">
        <f t="shared" si="1561"/>
        <v/>
      </c>
      <c r="HF104" s="240" t="str">
        <f>IF(HC104&lt;&gt;"",IF(ABS($F104-$G104)&gt;=PrSettings!$M$7,(ABS($F104-$G104-GZ104+HA104)&lt;=1)*1,IF(AND(HC104,$F104=$G104,$F104&gt;=PrSettings!$M$6),(ABS(GZ104-$F104)&lt;=1)*1,IF(AND(HC104,$F104+$G104&gt;=PrSettings!$M$8),(ABS(GZ104-$F104)+ABS(HA104-$G104)&lt;=1)*1,""))),"")</f>
        <v/>
      </c>
      <c r="HG104" s="349" t="str">
        <f t="shared" si="1461"/>
        <v/>
      </c>
      <c r="HI104" s="238" t="str">
        <f t="shared" si="1562"/>
        <v/>
      </c>
      <c r="HJ104" s="239" t="str">
        <f t="shared" si="1563"/>
        <v/>
      </c>
      <c r="HK104" s="240" t="str">
        <f t="shared" si="1564"/>
        <v/>
      </c>
      <c r="HL104" s="239" t="str">
        <f t="shared" si="1565"/>
        <v/>
      </c>
      <c r="HM104" s="275"/>
      <c r="HN104" s="275"/>
      <c r="HO104" s="360">
        <f>COUNTIF(HI$107:HI$114,HI114)+COUNTIF(HK$107:HK$114,HI114)</f>
        <v>0</v>
      </c>
      <c r="HP104" s="240" t="str">
        <f t="shared" si="1462"/>
        <v/>
      </c>
      <c r="HQ104" s="240" t="str">
        <f>IF((HP104&lt;&gt;""),IF(OR($F104&lt;&gt;$G104,PrSettings!$M$4="●"),(($F104-$G104)=(HM104-HN104))*1,0),"")</f>
        <v/>
      </c>
      <c r="HR104" s="240" t="str">
        <f t="shared" si="1566"/>
        <v/>
      </c>
      <c r="HS104" s="240" t="str">
        <f>IF(HP104&lt;&gt;"",IF(ABS($F104-$G104)&gt;=PrSettings!$M$7,(ABS($F104-$G104-HM104+HN104)&lt;=1)*1,IF(AND(HP104,$F104=$G104,$F104&gt;=PrSettings!$M$6),(ABS(HM104-$F104)&lt;=1)*1,IF(AND(HP104,$F104+$G104&gt;=PrSettings!$M$8),(ABS(HM104-$F104)+ABS(HN104-$G104)&lt;=1)*1,""))),"")</f>
        <v/>
      </c>
      <c r="HT104" s="349" t="str">
        <f t="shared" si="1463"/>
        <v/>
      </c>
      <c r="HV104" s="238" t="str">
        <f t="shared" si="1567"/>
        <v/>
      </c>
      <c r="HW104" s="239" t="str">
        <f t="shared" si="1568"/>
        <v/>
      </c>
      <c r="HX104" s="240" t="str">
        <f t="shared" si="1569"/>
        <v/>
      </c>
      <c r="HY104" s="239" t="str">
        <f t="shared" si="1570"/>
        <v/>
      </c>
      <c r="HZ104" s="275"/>
      <c r="IA104" s="275"/>
      <c r="IB104" s="360">
        <f>COUNTIF(HV$107:HV$114,HV114)+COUNTIF(HX$107:HX$114,HV114)</f>
        <v>0</v>
      </c>
      <c r="IC104" s="240" t="str">
        <f t="shared" si="1464"/>
        <v/>
      </c>
      <c r="ID104" s="240" t="str">
        <f>IF((IC104&lt;&gt;""),IF(OR($F104&lt;&gt;$G104,PrSettings!$M$4="●"),(($F104-$G104)=(HZ104-IA104))*1,0),"")</f>
        <v/>
      </c>
      <c r="IE104" s="240" t="str">
        <f t="shared" si="1571"/>
        <v/>
      </c>
      <c r="IF104" s="240" t="str">
        <f>IF(IC104&lt;&gt;"",IF(ABS($F104-$G104)&gt;=PrSettings!$M$7,(ABS($F104-$G104-HZ104+IA104)&lt;=1)*1,IF(AND(IC104,$F104=$G104,$F104&gt;=PrSettings!$M$6),(ABS(HZ104-$F104)&lt;=1)*1,IF(AND(IC104,$F104+$G104&gt;=PrSettings!$M$8),(ABS(HZ104-$F104)+ABS(IA104-$G104)&lt;=1)*1,""))),"")</f>
        <v/>
      </c>
      <c r="IG104" s="349" t="str">
        <f t="shared" si="1465"/>
        <v/>
      </c>
      <c r="II104" s="238" t="str">
        <f t="shared" si="1572"/>
        <v/>
      </c>
      <c r="IJ104" s="239" t="str">
        <f t="shared" si="1573"/>
        <v/>
      </c>
      <c r="IK104" s="240" t="str">
        <f t="shared" si="1574"/>
        <v/>
      </c>
      <c r="IL104" s="239" t="str">
        <f t="shared" si="1575"/>
        <v/>
      </c>
      <c r="IM104" s="275"/>
      <c r="IN104" s="275"/>
      <c r="IO104" s="360">
        <f>COUNTIF(II$107:II$114,II114)+COUNTIF(IK$107:IK$114,II114)</f>
        <v>0</v>
      </c>
      <c r="IP104" s="240" t="str">
        <f t="shared" si="1466"/>
        <v/>
      </c>
      <c r="IQ104" s="240" t="str">
        <f>IF((IP104&lt;&gt;""),IF(OR($F104&lt;&gt;$G104,PrSettings!$M$4="●"),(($F104-$G104)=(IM104-IN104))*1,0),"")</f>
        <v/>
      </c>
      <c r="IR104" s="240" t="str">
        <f t="shared" si="1576"/>
        <v/>
      </c>
      <c r="IS104" s="240" t="str">
        <f>IF(IP104&lt;&gt;"",IF(ABS($F104-$G104)&gt;=PrSettings!$M$7,(ABS($F104-$G104-IM104+IN104)&lt;=1)*1,IF(AND(IP104,$F104=$G104,$F104&gt;=PrSettings!$M$6),(ABS(IM104-$F104)&lt;=1)*1,IF(AND(IP104,$F104+$G104&gt;=PrSettings!$M$8),(ABS(IM104-$F104)+ABS(IN104-$G104)&lt;=1)*1,""))),"")</f>
        <v/>
      </c>
      <c r="IT104" s="349" t="str">
        <f t="shared" si="1467"/>
        <v/>
      </c>
      <c r="IV104" s="238" t="str">
        <f t="shared" si="1577"/>
        <v/>
      </c>
      <c r="IW104" s="239" t="str">
        <f t="shared" si="1578"/>
        <v/>
      </c>
      <c r="IX104" s="240" t="str">
        <f t="shared" si="1579"/>
        <v/>
      </c>
      <c r="IY104" s="239" t="str">
        <f t="shared" si="1580"/>
        <v/>
      </c>
      <c r="IZ104" s="275"/>
      <c r="JA104" s="275"/>
      <c r="JB104" s="360">
        <f>COUNTIF(IV$107:IV$114,IV114)+COUNTIF(IX$107:IX$114,IV114)</f>
        <v>0</v>
      </c>
      <c r="JC104" s="240" t="str">
        <f t="shared" si="1468"/>
        <v/>
      </c>
      <c r="JD104" s="240" t="str">
        <f>IF((JC104&lt;&gt;""),IF(OR($F104&lt;&gt;$G104,PrSettings!$M$4="●"),(($F104-$G104)=(IZ104-JA104))*1,0),"")</f>
        <v/>
      </c>
      <c r="JE104" s="240" t="str">
        <f t="shared" si="1581"/>
        <v/>
      </c>
      <c r="JF104" s="240" t="str">
        <f>IF(JC104&lt;&gt;"",IF(ABS($F104-$G104)&gt;=PrSettings!$M$7,(ABS($F104-$G104-IZ104+JA104)&lt;=1)*1,IF(AND(JC104,$F104=$G104,$F104&gt;=PrSettings!$M$6),(ABS(IZ104-$F104)&lt;=1)*1,IF(AND(JC104,$F104+$G104&gt;=PrSettings!$M$8),(ABS(IZ104-$F104)+ABS(JA104-$G104)&lt;=1)*1,""))),"")</f>
        <v/>
      </c>
      <c r="JG104" s="349" t="str">
        <f t="shared" si="1469"/>
        <v/>
      </c>
      <c r="JI104" s="238" t="str">
        <f t="shared" si="1582"/>
        <v/>
      </c>
      <c r="JJ104" s="239" t="str">
        <f t="shared" si="1583"/>
        <v/>
      </c>
      <c r="JK104" s="240" t="str">
        <f t="shared" si="1584"/>
        <v/>
      </c>
      <c r="JL104" s="239" t="str">
        <f t="shared" si="1585"/>
        <v/>
      </c>
      <c r="JM104" s="275"/>
      <c r="JN104" s="275"/>
      <c r="JO104" s="360">
        <f>COUNTIF(JI$107:JI$114,JI114)+COUNTIF(JK$107:JK$114,JI114)</f>
        <v>0</v>
      </c>
      <c r="JP104" s="240" t="str">
        <f t="shared" si="1470"/>
        <v/>
      </c>
      <c r="JQ104" s="240" t="str">
        <f>IF((JP104&lt;&gt;""),IF(OR($F104&lt;&gt;$G104,PrSettings!$M$4="●"),(($F104-$G104)=(JM104-JN104))*1,0),"")</f>
        <v/>
      </c>
      <c r="JR104" s="240" t="str">
        <f t="shared" si="1586"/>
        <v/>
      </c>
      <c r="JS104" s="240" t="str">
        <f>IF(JP104&lt;&gt;"",IF(ABS($F104-$G104)&gt;=PrSettings!$M$7,(ABS($F104-$G104-JM104+JN104)&lt;=1)*1,IF(AND(JP104,$F104=$G104,$F104&gt;=PrSettings!$M$6),(ABS(JM104-$F104)&lt;=1)*1,IF(AND(JP104,$F104+$G104&gt;=PrSettings!$M$8),(ABS(JM104-$F104)+ABS(JN104-$G104)&lt;=1)*1,""))),"")</f>
        <v/>
      </c>
      <c r="JT104" s="349" t="str">
        <f t="shared" si="1471"/>
        <v/>
      </c>
      <c r="JV104" s="238" t="str">
        <f t="shared" si="1587"/>
        <v/>
      </c>
      <c r="JW104" s="239" t="str">
        <f t="shared" si="1588"/>
        <v/>
      </c>
      <c r="JX104" s="240" t="str">
        <f t="shared" si="1589"/>
        <v/>
      </c>
      <c r="JY104" s="239" t="str">
        <f t="shared" si="1590"/>
        <v/>
      </c>
      <c r="JZ104" s="275"/>
      <c r="KA104" s="275"/>
      <c r="KB104" s="360">
        <f>COUNTIF(JV$107:JV$114,JV114)+COUNTIF(JX$107:JX$114,JV114)</f>
        <v>0</v>
      </c>
      <c r="KC104" s="240" t="str">
        <f t="shared" si="1472"/>
        <v/>
      </c>
      <c r="KD104" s="240" t="str">
        <f>IF((KC104&lt;&gt;""),IF(OR($F104&lt;&gt;$G104,PrSettings!$M$4="●"),(($F104-$G104)=(JZ104-KA104))*1,0),"")</f>
        <v/>
      </c>
      <c r="KE104" s="240" t="str">
        <f t="shared" si="1591"/>
        <v/>
      </c>
      <c r="KF104" s="240" t="str">
        <f>IF(KC104&lt;&gt;"",IF(ABS($F104-$G104)&gt;=PrSettings!$M$7,(ABS($F104-$G104-JZ104+KA104)&lt;=1)*1,IF(AND(KC104,$F104=$G104,$F104&gt;=PrSettings!$M$6),(ABS(JZ104-$F104)&lt;=1)*1,IF(AND(KC104,$F104+$G104&gt;=PrSettings!$M$8),(ABS(JZ104-$F104)+ABS(KA104-$G104)&lt;=1)*1,""))),"")</f>
        <v/>
      </c>
      <c r="KG104" s="349" t="str">
        <f t="shared" si="1473"/>
        <v/>
      </c>
      <c r="KI104" s="238" t="str">
        <f t="shared" si="1592"/>
        <v/>
      </c>
      <c r="KJ104" s="239" t="str">
        <f t="shared" si="1593"/>
        <v/>
      </c>
      <c r="KK104" s="240" t="str">
        <f t="shared" si="1594"/>
        <v/>
      </c>
      <c r="KL104" s="239" t="str">
        <f t="shared" si="1595"/>
        <v/>
      </c>
      <c r="KM104" s="275"/>
      <c r="KN104" s="275"/>
      <c r="KO104" s="360">
        <f>COUNTIF(KI$107:KI$114,KI114)+COUNTIF(KK$107:KK$114,KI114)</f>
        <v>0</v>
      </c>
      <c r="KP104" s="240" t="str">
        <f t="shared" si="1474"/>
        <v/>
      </c>
      <c r="KQ104" s="240" t="str">
        <f>IF((KP104&lt;&gt;""),IF(OR($F104&lt;&gt;$G104,PrSettings!$M$4="●"),(($F104-$G104)=(KM104-KN104))*1,0),"")</f>
        <v/>
      </c>
      <c r="KR104" s="240" t="str">
        <f t="shared" si="1596"/>
        <v/>
      </c>
      <c r="KS104" s="240" t="str">
        <f>IF(KP104&lt;&gt;"",IF(ABS($F104-$G104)&gt;=PrSettings!$M$7,(ABS($F104-$G104-KM104+KN104)&lt;=1)*1,IF(AND(KP104,$F104=$G104,$F104&gt;=PrSettings!$M$6),(ABS(KM104-$F104)&lt;=1)*1,IF(AND(KP104,$F104+$G104&gt;=PrSettings!$M$8),(ABS(KM104-$F104)+ABS(KN104-$G104)&lt;=1)*1,""))),"")</f>
        <v/>
      </c>
      <c r="KT104" s="349" t="str">
        <f t="shared" si="1475"/>
        <v/>
      </c>
      <c r="KV104" s="238" t="str">
        <f t="shared" si="1597"/>
        <v/>
      </c>
      <c r="KW104" s="239" t="str">
        <f t="shared" si="1598"/>
        <v/>
      </c>
      <c r="KX104" s="240" t="str">
        <f t="shared" si="1599"/>
        <v/>
      </c>
      <c r="KY104" s="239" t="str">
        <f t="shared" si="1600"/>
        <v/>
      </c>
      <c r="KZ104" s="275"/>
      <c r="LA104" s="275"/>
      <c r="LB104" s="360">
        <f>COUNTIF(KV$107:KV$114,KV114)+COUNTIF(KX$107:KX$114,KV114)</f>
        <v>0</v>
      </c>
      <c r="LC104" s="240" t="str">
        <f t="shared" si="1476"/>
        <v/>
      </c>
      <c r="LD104" s="240" t="str">
        <f>IF((LC104&lt;&gt;""),IF(OR($F104&lt;&gt;$G104,PrSettings!$M$4="●"),(($F104-$G104)=(KZ104-LA104))*1,0),"")</f>
        <v/>
      </c>
      <c r="LE104" s="240" t="str">
        <f t="shared" si="1601"/>
        <v/>
      </c>
      <c r="LF104" s="240" t="str">
        <f>IF(LC104&lt;&gt;"",IF(ABS($F104-$G104)&gt;=PrSettings!$M$7,(ABS($F104-$G104-KZ104+LA104)&lt;=1)*1,IF(AND(LC104,$F104=$G104,$F104&gt;=PrSettings!$M$6),(ABS(KZ104-$F104)&lt;=1)*1,IF(AND(LC104,$F104+$G104&gt;=PrSettings!$M$8),(ABS(KZ104-$F104)+ABS(LA104-$G104)&lt;=1)*1,""))),"")</f>
        <v/>
      </c>
      <c r="LG104" s="349" t="str">
        <f t="shared" si="1477"/>
        <v/>
      </c>
      <c r="LI104" s="238" t="str">
        <f t="shared" si="1602"/>
        <v/>
      </c>
      <c r="LJ104" s="239" t="str">
        <f t="shared" si="1603"/>
        <v/>
      </c>
      <c r="LK104" s="240" t="str">
        <f t="shared" si="1604"/>
        <v/>
      </c>
      <c r="LL104" s="239" t="str">
        <f t="shared" si="1605"/>
        <v/>
      </c>
      <c r="LM104" s="275"/>
      <c r="LN104" s="275"/>
      <c r="LO104" s="360">
        <f>COUNTIF(LI$107:LI$114,LI114)+COUNTIF(LK$107:LK$114,LI114)</f>
        <v>0</v>
      </c>
      <c r="LP104" s="240" t="str">
        <f t="shared" si="1478"/>
        <v/>
      </c>
      <c r="LQ104" s="240" t="str">
        <f>IF((LP104&lt;&gt;""),IF(OR($F104&lt;&gt;$G104,PrSettings!$M$4="●"),(($F104-$G104)=(LM104-LN104))*1,0),"")</f>
        <v/>
      </c>
      <c r="LR104" s="240" t="str">
        <f t="shared" si="1606"/>
        <v/>
      </c>
      <c r="LS104" s="240" t="str">
        <f>IF(LP104&lt;&gt;"",IF(ABS($F104-$G104)&gt;=PrSettings!$M$7,(ABS($F104-$G104-LM104+LN104)&lt;=1)*1,IF(AND(LP104,$F104=$G104,$F104&gt;=PrSettings!$M$6),(ABS(LM104-$F104)&lt;=1)*1,IF(AND(LP104,$F104+$G104&gt;=PrSettings!$M$8),(ABS(LM104-$F104)+ABS(LN104-$G104)&lt;=1)*1,""))),"")</f>
        <v/>
      </c>
      <c r="LT104" s="349" t="str">
        <f t="shared" si="1479"/>
        <v/>
      </c>
      <c r="LV104" s="238" t="str">
        <f t="shared" si="1607"/>
        <v/>
      </c>
      <c r="LW104" s="239" t="str">
        <f t="shared" si="1608"/>
        <v/>
      </c>
      <c r="LX104" s="240" t="str">
        <f t="shared" si="1609"/>
        <v/>
      </c>
      <c r="LY104" s="239" t="str">
        <f t="shared" si="1610"/>
        <v/>
      </c>
      <c r="LZ104" s="275"/>
      <c r="MA104" s="275"/>
      <c r="MB104" s="360">
        <f>COUNTIF(LV$107:LV$114,LV114)+COUNTIF(LX$107:LX$114,LV114)</f>
        <v>0</v>
      </c>
      <c r="MC104" s="240" t="str">
        <f t="shared" si="1480"/>
        <v/>
      </c>
      <c r="MD104" s="240" t="str">
        <f>IF((MC104&lt;&gt;""),IF(OR($F104&lt;&gt;$G104,PrSettings!$M$4="●"),(($F104-$G104)=(LZ104-MA104))*1,0),"")</f>
        <v/>
      </c>
      <c r="ME104" s="240" t="str">
        <f t="shared" si="1611"/>
        <v/>
      </c>
      <c r="MF104" s="240" t="str">
        <f>IF(MC104&lt;&gt;"",IF(ABS($F104-$G104)&gt;=PrSettings!$M$7,(ABS($F104-$G104-LZ104+MA104)&lt;=1)*1,IF(AND(MC104,$F104=$G104,$F104&gt;=PrSettings!$M$6),(ABS(LZ104-$F104)&lt;=1)*1,IF(AND(MC104,$F104+$G104&gt;=PrSettings!$M$8),(ABS(LZ104-$F104)+ABS(MA104-$G104)&lt;=1)*1,""))),"")</f>
        <v/>
      </c>
      <c r="MG104" s="349" t="str">
        <f t="shared" si="1481"/>
        <v/>
      </c>
    </row>
    <row r="105" spans="1:345" x14ac:dyDescent="0.25">
      <c r="B105" s="238" t="str">
        <f>IF(C105="","",INDEX(Groups!$C$7:$C$65,MATCH(C105,Groups!$D$7:$D$65,0)))</f>
        <v/>
      </c>
      <c r="C105" s="239" t="str">
        <f>'World Cup'!$AU$50</f>
        <v/>
      </c>
      <c r="D105" s="240" t="str">
        <f>IF(E105="","",INDEX(Groups!$C$7:$C$65,MATCH(E105,Groups!$D$7:$D$65,0)))</f>
        <v/>
      </c>
      <c r="E105" s="239" t="str">
        <f>'World Cup'!$AV$50</f>
        <v/>
      </c>
      <c r="F105" s="241" t="str">
        <f>IF(AND('World Cup'!$AU$51&lt;&gt;"",'World Cup'!$AV$51&lt;&gt;""),'World Cup'!$AU$51,"")</f>
        <v/>
      </c>
      <c r="G105" s="242" t="str">
        <f>IF(AND('World Cup'!$AU$51&lt;&gt;"",'World Cup'!$AV$51&lt;&gt;""),'World Cup'!$AV$51,"")</f>
        <v/>
      </c>
      <c r="I105" s="238" t="str">
        <f t="shared" si="1482"/>
        <v/>
      </c>
      <c r="J105" s="239" t="str">
        <f t="shared" si="1483"/>
        <v/>
      </c>
      <c r="K105" s="240" t="str">
        <f t="shared" si="1484"/>
        <v/>
      </c>
      <c r="L105" s="239" t="str">
        <f t="shared" si="1485"/>
        <v/>
      </c>
      <c r="M105" s="275"/>
      <c r="N105" s="275"/>
      <c r="O105" s="360">
        <f>COUNTIF(I$107:I$114,K114)+COUNTIF(K$107:K$114,K114)</f>
        <v>0</v>
      </c>
      <c r="P105" s="240" t="str">
        <f t="shared" si="1430"/>
        <v/>
      </c>
      <c r="Q105" s="240" t="str">
        <f>IF((P105&lt;&gt;""),IF(OR($F105&lt;&gt;$G105,PrSettings!$M$4="●"),(($F105-$G105)=(M105-N105))*1,0),"")</f>
        <v/>
      </c>
      <c r="R105" s="240" t="str">
        <f t="shared" si="1486"/>
        <v/>
      </c>
      <c r="S105" s="240" t="str">
        <f>IF(P105&lt;&gt;"",IF(ABS($F105-$G105)&gt;=PrSettings!$M$7,(ABS($F105-$G105-M105+N105)&lt;=1)*1,IF(AND(P105,$F105=$G105,$F105&gt;=PrSettings!$M$6),(ABS(M105-$F105)&lt;=1)*1,IF(AND(P105,$F105+$G105&gt;=PrSettings!$M$8),(ABS(M105-$F105)+ABS(N105-$G105)&lt;=1)*1,""))),"")</f>
        <v/>
      </c>
      <c r="T105" s="349" t="str">
        <f t="shared" si="1431"/>
        <v/>
      </c>
      <c r="V105" s="238" t="str">
        <f t="shared" si="1487"/>
        <v/>
      </c>
      <c r="W105" s="239" t="str">
        <f t="shared" si="1488"/>
        <v/>
      </c>
      <c r="X105" s="240" t="str">
        <f t="shared" si="1489"/>
        <v/>
      </c>
      <c r="Y105" s="239" t="str">
        <f t="shared" si="1490"/>
        <v/>
      </c>
      <c r="Z105" s="275"/>
      <c r="AA105" s="275"/>
      <c r="AB105" s="360">
        <f>COUNTIF(V$107:V$114,X114)+COUNTIF(X$107:X$114,X114)</f>
        <v>0</v>
      </c>
      <c r="AC105" s="240" t="str">
        <f t="shared" si="1432"/>
        <v/>
      </c>
      <c r="AD105" s="240" t="str">
        <f>IF((AC105&lt;&gt;""),IF(OR($F105&lt;&gt;$G105,PrSettings!$M$4="●"),(($F105-$G105)=(Z105-AA105))*1,0),"")</f>
        <v/>
      </c>
      <c r="AE105" s="240" t="str">
        <f t="shared" si="1491"/>
        <v/>
      </c>
      <c r="AF105" s="240" t="str">
        <f>IF(AC105&lt;&gt;"",IF(ABS($F105-$G105)&gt;=PrSettings!$M$7,(ABS($F105-$G105-Z105+AA105)&lt;=1)*1,IF(AND(AC105,$F105=$G105,$F105&gt;=PrSettings!$M$6),(ABS(Z105-$F105)&lt;=1)*1,IF(AND(AC105,$F105+$G105&gt;=PrSettings!$M$8),(ABS(Z105-$F105)+ABS(AA105-$G105)&lt;=1)*1,""))),"")</f>
        <v/>
      </c>
      <c r="AG105" s="349" t="str">
        <f t="shared" si="1433"/>
        <v/>
      </c>
      <c r="AI105" s="238" t="str">
        <f t="shared" si="1492"/>
        <v/>
      </c>
      <c r="AJ105" s="239" t="str">
        <f t="shared" si="1493"/>
        <v/>
      </c>
      <c r="AK105" s="240" t="str">
        <f t="shared" si="1494"/>
        <v/>
      </c>
      <c r="AL105" s="239" t="str">
        <f t="shared" si="1495"/>
        <v/>
      </c>
      <c r="AM105" s="275"/>
      <c r="AN105" s="275"/>
      <c r="AO105" s="360">
        <f>COUNTIF(AI$107:AI$114,AK114)+COUNTIF(AK$107:AK$114,AK114)</f>
        <v>0</v>
      </c>
      <c r="AP105" s="240" t="str">
        <f t="shared" si="1434"/>
        <v/>
      </c>
      <c r="AQ105" s="240" t="str">
        <f>IF((AP105&lt;&gt;""),IF(OR($F105&lt;&gt;$G105,PrSettings!$M$4="●"),(($F105-$G105)=(AM105-AN105))*1,0),"")</f>
        <v/>
      </c>
      <c r="AR105" s="240" t="str">
        <f t="shared" si="1496"/>
        <v/>
      </c>
      <c r="AS105" s="240" t="str">
        <f>IF(AP105&lt;&gt;"",IF(ABS($F105-$G105)&gt;=PrSettings!$M$7,(ABS($F105-$G105-AM105+AN105)&lt;=1)*1,IF(AND(AP105,$F105=$G105,$F105&gt;=PrSettings!$M$6),(ABS(AM105-$F105)&lt;=1)*1,IF(AND(AP105,$F105+$G105&gt;=PrSettings!$M$8),(ABS(AM105-$F105)+ABS(AN105-$G105)&lt;=1)*1,""))),"")</f>
        <v/>
      </c>
      <c r="AT105" s="349" t="str">
        <f t="shared" si="1435"/>
        <v/>
      </c>
      <c r="AV105" s="238" t="str">
        <f t="shared" si="1497"/>
        <v/>
      </c>
      <c r="AW105" s="239" t="str">
        <f t="shared" si="1498"/>
        <v/>
      </c>
      <c r="AX105" s="240" t="str">
        <f t="shared" si="1499"/>
        <v/>
      </c>
      <c r="AY105" s="239" t="str">
        <f t="shared" si="1500"/>
        <v/>
      </c>
      <c r="AZ105" s="275"/>
      <c r="BA105" s="275"/>
      <c r="BB105" s="360">
        <f>COUNTIF(AV$107:AV$114,AX114)+COUNTIF(AX$107:AX$114,AX114)</f>
        <v>0</v>
      </c>
      <c r="BC105" s="240" t="str">
        <f t="shared" si="1436"/>
        <v/>
      </c>
      <c r="BD105" s="240" t="str">
        <f>IF((BC105&lt;&gt;""),IF(OR($F105&lt;&gt;$G105,PrSettings!$M$4="●"),(($F105-$G105)=(AZ105-BA105))*1,0),"")</f>
        <v/>
      </c>
      <c r="BE105" s="240" t="str">
        <f t="shared" si="1501"/>
        <v/>
      </c>
      <c r="BF105" s="240" t="str">
        <f>IF(BC105&lt;&gt;"",IF(ABS($F105-$G105)&gt;=PrSettings!$M$7,(ABS($F105-$G105-AZ105+BA105)&lt;=1)*1,IF(AND(BC105,$F105=$G105,$F105&gt;=PrSettings!$M$6),(ABS(AZ105-$F105)&lt;=1)*1,IF(AND(BC105,$F105+$G105&gt;=PrSettings!$M$8),(ABS(AZ105-$F105)+ABS(BA105-$G105)&lt;=1)*1,""))),"")</f>
        <v/>
      </c>
      <c r="BG105" s="349" t="str">
        <f t="shared" si="1437"/>
        <v/>
      </c>
      <c r="BI105" s="238" t="str">
        <f t="shared" si="1502"/>
        <v/>
      </c>
      <c r="BJ105" s="239" t="str">
        <f t="shared" si="1503"/>
        <v/>
      </c>
      <c r="BK105" s="240" t="str">
        <f t="shared" si="1504"/>
        <v/>
      </c>
      <c r="BL105" s="239" t="str">
        <f t="shared" si="1505"/>
        <v/>
      </c>
      <c r="BM105" s="275"/>
      <c r="BN105" s="275"/>
      <c r="BO105" s="360">
        <f>COUNTIF(BI$107:BI$114,BK114)+COUNTIF(BK$107:BK$114,BK114)</f>
        <v>0</v>
      </c>
      <c r="BP105" s="240" t="str">
        <f t="shared" si="1438"/>
        <v/>
      </c>
      <c r="BQ105" s="240" t="str">
        <f>IF((BP105&lt;&gt;""),IF(OR($F105&lt;&gt;$G105,PrSettings!$M$4="●"),(($F105-$G105)=(BM105-BN105))*1,0),"")</f>
        <v/>
      </c>
      <c r="BR105" s="240" t="str">
        <f t="shared" si="1506"/>
        <v/>
      </c>
      <c r="BS105" s="240" t="str">
        <f>IF(BP105&lt;&gt;"",IF(ABS($F105-$G105)&gt;=PrSettings!$M$7,(ABS($F105-$G105-BM105+BN105)&lt;=1)*1,IF(AND(BP105,$F105=$G105,$F105&gt;=PrSettings!$M$6),(ABS(BM105-$F105)&lt;=1)*1,IF(AND(BP105,$F105+$G105&gt;=PrSettings!$M$8),(ABS(BM105-$F105)+ABS(BN105-$G105)&lt;=1)*1,""))),"")</f>
        <v/>
      </c>
      <c r="BT105" s="349" t="str">
        <f t="shared" si="1439"/>
        <v/>
      </c>
      <c r="BV105" s="238" t="str">
        <f t="shared" si="1507"/>
        <v/>
      </c>
      <c r="BW105" s="239" t="str">
        <f t="shared" si="1508"/>
        <v/>
      </c>
      <c r="BX105" s="240" t="str">
        <f t="shared" si="1509"/>
        <v/>
      </c>
      <c r="BY105" s="239" t="str">
        <f t="shared" si="1510"/>
        <v/>
      </c>
      <c r="BZ105" s="275"/>
      <c r="CA105" s="275"/>
      <c r="CB105" s="360">
        <f>COUNTIF(BV$107:BV$114,BX114)+COUNTIF(BX$107:BX$114,BX114)</f>
        <v>0</v>
      </c>
      <c r="CC105" s="240" t="str">
        <f t="shared" si="1440"/>
        <v/>
      </c>
      <c r="CD105" s="240" t="str">
        <f>IF((CC105&lt;&gt;""),IF(OR($F105&lt;&gt;$G105,PrSettings!$M$4="●"),(($F105-$G105)=(BZ105-CA105))*1,0),"")</f>
        <v/>
      </c>
      <c r="CE105" s="240" t="str">
        <f t="shared" si="1511"/>
        <v/>
      </c>
      <c r="CF105" s="240" t="str">
        <f>IF(CC105&lt;&gt;"",IF(ABS($F105-$G105)&gt;=PrSettings!$M$7,(ABS($F105-$G105-BZ105+CA105)&lt;=1)*1,IF(AND(CC105,$F105=$G105,$F105&gt;=PrSettings!$M$6),(ABS(BZ105-$F105)&lt;=1)*1,IF(AND(CC105,$F105+$G105&gt;=PrSettings!$M$8),(ABS(BZ105-$F105)+ABS(CA105-$G105)&lt;=1)*1,""))),"")</f>
        <v/>
      </c>
      <c r="CG105" s="349" t="str">
        <f t="shared" si="1441"/>
        <v/>
      </c>
      <c r="CI105" s="238" t="str">
        <f t="shared" si="1512"/>
        <v/>
      </c>
      <c r="CJ105" s="239" t="str">
        <f t="shared" si="1513"/>
        <v/>
      </c>
      <c r="CK105" s="240" t="str">
        <f t="shared" si="1514"/>
        <v/>
      </c>
      <c r="CL105" s="239" t="str">
        <f t="shared" si="1515"/>
        <v/>
      </c>
      <c r="CM105" s="275"/>
      <c r="CN105" s="275"/>
      <c r="CO105" s="360">
        <f>COUNTIF(CI$107:CI$114,CK114)+COUNTIF(CK$107:CK$114,CK114)</f>
        <v>0</v>
      </c>
      <c r="CP105" s="240" t="str">
        <f t="shared" si="1442"/>
        <v/>
      </c>
      <c r="CQ105" s="240" t="str">
        <f>IF((CP105&lt;&gt;""),IF(OR($F105&lt;&gt;$G105,PrSettings!$M$4="●"),(($F105-$G105)=(CM105-CN105))*1,0),"")</f>
        <v/>
      </c>
      <c r="CR105" s="240" t="str">
        <f t="shared" si="1516"/>
        <v/>
      </c>
      <c r="CS105" s="240" t="str">
        <f>IF(CP105&lt;&gt;"",IF(ABS($F105-$G105)&gt;=PrSettings!$M$7,(ABS($F105-$G105-CM105+CN105)&lt;=1)*1,IF(AND(CP105,$F105=$G105,$F105&gt;=PrSettings!$M$6),(ABS(CM105-$F105)&lt;=1)*1,IF(AND(CP105,$F105+$G105&gt;=PrSettings!$M$8),(ABS(CM105-$F105)+ABS(CN105-$G105)&lt;=1)*1,""))),"")</f>
        <v/>
      </c>
      <c r="CT105" s="349" t="str">
        <f t="shared" si="1443"/>
        <v/>
      </c>
      <c r="CV105" s="238" t="str">
        <f t="shared" si="1517"/>
        <v/>
      </c>
      <c r="CW105" s="239" t="str">
        <f t="shared" si="1518"/>
        <v/>
      </c>
      <c r="CX105" s="240" t="str">
        <f t="shared" si="1519"/>
        <v/>
      </c>
      <c r="CY105" s="239" t="str">
        <f t="shared" si="1520"/>
        <v/>
      </c>
      <c r="CZ105" s="275"/>
      <c r="DA105" s="275"/>
      <c r="DB105" s="360">
        <f>COUNTIF(CV$107:CV$114,CX114)+COUNTIF(CX$107:CX$114,CX114)</f>
        <v>0</v>
      </c>
      <c r="DC105" s="240" t="str">
        <f t="shared" si="1444"/>
        <v/>
      </c>
      <c r="DD105" s="240" t="str">
        <f>IF((DC105&lt;&gt;""),IF(OR($F105&lt;&gt;$G105,PrSettings!$M$4="●"),(($F105-$G105)=(CZ105-DA105))*1,0),"")</f>
        <v/>
      </c>
      <c r="DE105" s="240" t="str">
        <f t="shared" si="1521"/>
        <v/>
      </c>
      <c r="DF105" s="240" t="str">
        <f>IF(DC105&lt;&gt;"",IF(ABS($F105-$G105)&gt;=PrSettings!$M$7,(ABS($F105-$G105-CZ105+DA105)&lt;=1)*1,IF(AND(DC105,$F105=$G105,$F105&gt;=PrSettings!$M$6),(ABS(CZ105-$F105)&lt;=1)*1,IF(AND(DC105,$F105+$G105&gt;=PrSettings!$M$8),(ABS(CZ105-$F105)+ABS(DA105-$G105)&lt;=1)*1,""))),"")</f>
        <v/>
      </c>
      <c r="DG105" s="349" t="str">
        <f t="shared" si="1445"/>
        <v/>
      </c>
      <c r="DI105" s="238" t="str">
        <f t="shared" si="1522"/>
        <v/>
      </c>
      <c r="DJ105" s="239" t="str">
        <f t="shared" si="1523"/>
        <v/>
      </c>
      <c r="DK105" s="240" t="str">
        <f t="shared" si="1524"/>
        <v/>
      </c>
      <c r="DL105" s="239" t="str">
        <f t="shared" si="1525"/>
        <v/>
      </c>
      <c r="DM105" s="275"/>
      <c r="DN105" s="275"/>
      <c r="DO105" s="360">
        <f>COUNTIF(DI$107:DI$114,DK114)+COUNTIF(DK$107:DK$114,DK114)</f>
        <v>0</v>
      </c>
      <c r="DP105" s="240" t="str">
        <f t="shared" si="1446"/>
        <v/>
      </c>
      <c r="DQ105" s="240" t="str">
        <f>IF((DP105&lt;&gt;""),IF(OR($F105&lt;&gt;$G105,PrSettings!$M$4="●"),(($F105-$G105)=(DM105-DN105))*1,0),"")</f>
        <v/>
      </c>
      <c r="DR105" s="240" t="str">
        <f t="shared" si="1526"/>
        <v/>
      </c>
      <c r="DS105" s="240" t="str">
        <f>IF(DP105&lt;&gt;"",IF(ABS($F105-$G105)&gt;=PrSettings!$M$7,(ABS($F105-$G105-DM105+DN105)&lt;=1)*1,IF(AND(DP105,$F105=$G105,$F105&gt;=PrSettings!$M$6),(ABS(DM105-$F105)&lt;=1)*1,IF(AND(DP105,$F105+$G105&gt;=PrSettings!$M$8),(ABS(DM105-$F105)+ABS(DN105-$G105)&lt;=1)*1,""))),"")</f>
        <v/>
      </c>
      <c r="DT105" s="349" t="str">
        <f t="shared" si="1447"/>
        <v/>
      </c>
      <c r="DV105" s="238" t="str">
        <f t="shared" si="1527"/>
        <v/>
      </c>
      <c r="DW105" s="239" t="str">
        <f t="shared" si="1528"/>
        <v/>
      </c>
      <c r="DX105" s="240" t="str">
        <f t="shared" si="1529"/>
        <v/>
      </c>
      <c r="DY105" s="239" t="str">
        <f t="shared" si="1530"/>
        <v/>
      </c>
      <c r="DZ105" s="275"/>
      <c r="EA105" s="275"/>
      <c r="EB105" s="360">
        <f>COUNTIF(DV$107:DV$114,DX114)+COUNTIF(DX$107:DX$114,DX114)</f>
        <v>0</v>
      </c>
      <c r="EC105" s="240" t="str">
        <f t="shared" si="1448"/>
        <v/>
      </c>
      <c r="ED105" s="240" t="str">
        <f>IF((EC105&lt;&gt;""),IF(OR($F105&lt;&gt;$G105,PrSettings!$M$4="●"),(($F105-$G105)=(DZ105-EA105))*1,0),"")</f>
        <v/>
      </c>
      <c r="EE105" s="240" t="str">
        <f t="shared" si="1531"/>
        <v/>
      </c>
      <c r="EF105" s="240" t="str">
        <f>IF(EC105&lt;&gt;"",IF(ABS($F105-$G105)&gt;=PrSettings!$M$7,(ABS($F105-$G105-DZ105+EA105)&lt;=1)*1,IF(AND(EC105,$F105=$G105,$F105&gt;=PrSettings!$M$6),(ABS(DZ105-$F105)&lt;=1)*1,IF(AND(EC105,$F105+$G105&gt;=PrSettings!$M$8),(ABS(DZ105-$F105)+ABS(EA105-$G105)&lt;=1)*1,""))),"")</f>
        <v/>
      </c>
      <c r="EG105" s="349" t="str">
        <f t="shared" si="1449"/>
        <v/>
      </c>
      <c r="EI105" s="238" t="str">
        <f t="shared" si="1532"/>
        <v/>
      </c>
      <c r="EJ105" s="239" t="str">
        <f t="shared" si="1533"/>
        <v/>
      </c>
      <c r="EK105" s="240" t="str">
        <f t="shared" si="1534"/>
        <v/>
      </c>
      <c r="EL105" s="239" t="str">
        <f t="shared" si="1535"/>
        <v/>
      </c>
      <c r="EM105" s="275"/>
      <c r="EN105" s="275"/>
      <c r="EO105" s="360">
        <f>COUNTIF(EI$107:EI$114,EK114)+COUNTIF(EK$107:EK$114,EK114)</f>
        <v>0</v>
      </c>
      <c r="EP105" s="240" t="str">
        <f t="shared" si="1450"/>
        <v/>
      </c>
      <c r="EQ105" s="240" t="str">
        <f>IF((EP105&lt;&gt;""),IF(OR($F105&lt;&gt;$G105,PrSettings!$M$4="●"),(($F105-$G105)=(EM105-EN105))*1,0),"")</f>
        <v/>
      </c>
      <c r="ER105" s="240" t="str">
        <f t="shared" si="1536"/>
        <v/>
      </c>
      <c r="ES105" s="240" t="str">
        <f>IF(EP105&lt;&gt;"",IF(ABS($F105-$G105)&gt;=PrSettings!$M$7,(ABS($F105-$G105-EM105+EN105)&lt;=1)*1,IF(AND(EP105,$F105=$G105,$F105&gt;=PrSettings!$M$6),(ABS(EM105-$F105)&lt;=1)*1,IF(AND(EP105,$F105+$G105&gt;=PrSettings!$M$8),(ABS(EM105-$F105)+ABS(EN105-$G105)&lt;=1)*1,""))),"")</f>
        <v/>
      </c>
      <c r="ET105" s="349" t="str">
        <f t="shared" si="1451"/>
        <v/>
      </c>
      <c r="EV105" s="238" t="str">
        <f t="shared" si="1537"/>
        <v/>
      </c>
      <c r="EW105" s="239" t="str">
        <f t="shared" si="1538"/>
        <v/>
      </c>
      <c r="EX105" s="240" t="str">
        <f t="shared" si="1539"/>
        <v/>
      </c>
      <c r="EY105" s="239" t="str">
        <f t="shared" si="1540"/>
        <v/>
      </c>
      <c r="EZ105" s="275"/>
      <c r="FA105" s="275"/>
      <c r="FB105" s="360">
        <f>COUNTIF(EV$107:EV$114,EX114)+COUNTIF(EX$107:EX$114,EX114)</f>
        <v>0</v>
      </c>
      <c r="FC105" s="240" t="str">
        <f t="shared" si="1452"/>
        <v/>
      </c>
      <c r="FD105" s="240" t="str">
        <f>IF((FC105&lt;&gt;""),IF(OR($F105&lt;&gt;$G105,PrSettings!$M$4="●"),(($F105-$G105)=(EZ105-FA105))*1,0),"")</f>
        <v/>
      </c>
      <c r="FE105" s="240" t="str">
        <f t="shared" si="1541"/>
        <v/>
      </c>
      <c r="FF105" s="240" t="str">
        <f>IF(FC105&lt;&gt;"",IF(ABS($F105-$G105)&gt;=PrSettings!$M$7,(ABS($F105-$G105-EZ105+FA105)&lt;=1)*1,IF(AND(FC105,$F105=$G105,$F105&gt;=PrSettings!$M$6),(ABS(EZ105-$F105)&lt;=1)*1,IF(AND(FC105,$F105+$G105&gt;=PrSettings!$M$8),(ABS(EZ105-$F105)+ABS(FA105-$G105)&lt;=1)*1,""))),"")</f>
        <v/>
      </c>
      <c r="FG105" s="349" t="str">
        <f t="shared" si="1453"/>
        <v/>
      </c>
      <c r="FI105" s="238" t="str">
        <f t="shared" si="1542"/>
        <v/>
      </c>
      <c r="FJ105" s="239" t="str">
        <f t="shared" si="1543"/>
        <v/>
      </c>
      <c r="FK105" s="240" t="str">
        <f t="shared" si="1544"/>
        <v/>
      </c>
      <c r="FL105" s="239" t="str">
        <f t="shared" si="1545"/>
        <v/>
      </c>
      <c r="FM105" s="275"/>
      <c r="FN105" s="275"/>
      <c r="FO105" s="360">
        <f>COUNTIF(FI$107:FI$114,FK114)+COUNTIF(FK$107:FK$114,FK114)</f>
        <v>0</v>
      </c>
      <c r="FP105" s="240" t="str">
        <f t="shared" si="1454"/>
        <v/>
      </c>
      <c r="FQ105" s="240" t="str">
        <f>IF((FP105&lt;&gt;""),IF(OR($F105&lt;&gt;$G105,PrSettings!$M$4="●"),(($F105-$G105)=(FM105-FN105))*1,0),"")</f>
        <v/>
      </c>
      <c r="FR105" s="240" t="str">
        <f t="shared" si="1546"/>
        <v/>
      </c>
      <c r="FS105" s="240" t="str">
        <f>IF(FP105&lt;&gt;"",IF(ABS($F105-$G105)&gt;=PrSettings!$M$7,(ABS($F105-$G105-FM105+FN105)&lt;=1)*1,IF(AND(FP105,$F105=$G105,$F105&gt;=PrSettings!$M$6),(ABS(FM105-$F105)&lt;=1)*1,IF(AND(FP105,$F105+$G105&gt;=PrSettings!$M$8),(ABS(FM105-$F105)+ABS(FN105-$G105)&lt;=1)*1,""))),"")</f>
        <v/>
      </c>
      <c r="FT105" s="349" t="str">
        <f t="shared" si="1455"/>
        <v/>
      </c>
      <c r="FV105" s="238" t="str">
        <f t="shared" si="1547"/>
        <v/>
      </c>
      <c r="FW105" s="239" t="str">
        <f t="shared" si="1548"/>
        <v/>
      </c>
      <c r="FX105" s="240" t="str">
        <f t="shared" si="1549"/>
        <v/>
      </c>
      <c r="FY105" s="239" t="str">
        <f t="shared" si="1550"/>
        <v/>
      </c>
      <c r="FZ105" s="275"/>
      <c r="GA105" s="275"/>
      <c r="GB105" s="360">
        <f>COUNTIF(FV$107:FV$114,FX114)+COUNTIF(FX$107:FX$114,FX114)</f>
        <v>0</v>
      </c>
      <c r="GC105" s="240" t="str">
        <f t="shared" si="1456"/>
        <v/>
      </c>
      <c r="GD105" s="240" t="str">
        <f>IF((GC105&lt;&gt;""),IF(OR($F105&lt;&gt;$G105,PrSettings!$M$4="●"),(($F105-$G105)=(FZ105-GA105))*1,0),"")</f>
        <v/>
      </c>
      <c r="GE105" s="240" t="str">
        <f t="shared" si="1551"/>
        <v/>
      </c>
      <c r="GF105" s="240" t="str">
        <f>IF(GC105&lt;&gt;"",IF(ABS($F105-$G105)&gt;=PrSettings!$M$7,(ABS($F105-$G105-FZ105+GA105)&lt;=1)*1,IF(AND(GC105,$F105=$G105,$F105&gt;=PrSettings!$M$6),(ABS(FZ105-$F105)&lt;=1)*1,IF(AND(GC105,$F105+$G105&gt;=PrSettings!$M$8),(ABS(FZ105-$F105)+ABS(GA105-$G105)&lt;=1)*1,""))),"")</f>
        <v/>
      </c>
      <c r="GG105" s="349" t="str">
        <f t="shared" si="1457"/>
        <v/>
      </c>
      <c r="GI105" s="238" t="str">
        <f t="shared" si="1552"/>
        <v/>
      </c>
      <c r="GJ105" s="239" t="str">
        <f t="shared" si="1553"/>
        <v/>
      </c>
      <c r="GK105" s="240" t="str">
        <f t="shared" si="1554"/>
        <v/>
      </c>
      <c r="GL105" s="239" t="str">
        <f t="shared" si="1555"/>
        <v/>
      </c>
      <c r="GM105" s="275"/>
      <c r="GN105" s="275"/>
      <c r="GO105" s="360">
        <f>COUNTIF(GI$107:GI$114,GK114)+COUNTIF(GK$107:GK$114,GK114)</f>
        <v>0</v>
      </c>
      <c r="GP105" s="240" t="str">
        <f t="shared" si="1458"/>
        <v/>
      </c>
      <c r="GQ105" s="240" t="str">
        <f>IF((GP105&lt;&gt;""),IF(OR($F105&lt;&gt;$G105,PrSettings!$M$4="●"),(($F105-$G105)=(GM105-GN105))*1,0),"")</f>
        <v/>
      </c>
      <c r="GR105" s="240" t="str">
        <f t="shared" si="1556"/>
        <v/>
      </c>
      <c r="GS105" s="240" t="str">
        <f>IF(GP105&lt;&gt;"",IF(ABS($F105-$G105)&gt;=PrSettings!$M$7,(ABS($F105-$G105-GM105+GN105)&lt;=1)*1,IF(AND(GP105,$F105=$G105,$F105&gt;=PrSettings!$M$6),(ABS(GM105-$F105)&lt;=1)*1,IF(AND(GP105,$F105+$G105&gt;=PrSettings!$M$8),(ABS(GM105-$F105)+ABS(GN105-$G105)&lt;=1)*1,""))),"")</f>
        <v/>
      </c>
      <c r="GT105" s="349" t="str">
        <f t="shared" si="1459"/>
        <v/>
      </c>
      <c r="GV105" s="238" t="str">
        <f t="shared" si="1557"/>
        <v/>
      </c>
      <c r="GW105" s="239" t="str">
        <f t="shared" si="1558"/>
        <v/>
      </c>
      <c r="GX105" s="240" t="str">
        <f t="shared" si="1559"/>
        <v/>
      </c>
      <c r="GY105" s="239" t="str">
        <f t="shared" si="1560"/>
        <v/>
      </c>
      <c r="GZ105" s="275"/>
      <c r="HA105" s="275"/>
      <c r="HB105" s="360">
        <f>COUNTIF(GV$107:GV$114,GX114)+COUNTIF(GX$107:GX$114,GX114)</f>
        <v>0</v>
      </c>
      <c r="HC105" s="240" t="str">
        <f t="shared" si="1460"/>
        <v/>
      </c>
      <c r="HD105" s="240" t="str">
        <f>IF((HC105&lt;&gt;""),IF(OR($F105&lt;&gt;$G105,PrSettings!$M$4="●"),(($F105-$G105)=(GZ105-HA105))*1,0),"")</f>
        <v/>
      </c>
      <c r="HE105" s="240" t="str">
        <f t="shared" si="1561"/>
        <v/>
      </c>
      <c r="HF105" s="240" t="str">
        <f>IF(HC105&lt;&gt;"",IF(ABS($F105-$G105)&gt;=PrSettings!$M$7,(ABS($F105-$G105-GZ105+HA105)&lt;=1)*1,IF(AND(HC105,$F105=$G105,$F105&gt;=PrSettings!$M$6),(ABS(GZ105-$F105)&lt;=1)*1,IF(AND(HC105,$F105+$G105&gt;=PrSettings!$M$8),(ABS(GZ105-$F105)+ABS(HA105-$G105)&lt;=1)*1,""))),"")</f>
        <v/>
      </c>
      <c r="HG105" s="349" t="str">
        <f t="shared" si="1461"/>
        <v/>
      </c>
      <c r="HI105" s="238" t="str">
        <f t="shared" si="1562"/>
        <v/>
      </c>
      <c r="HJ105" s="239" t="str">
        <f t="shared" si="1563"/>
        <v/>
      </c>
      <c r="HK105" s="240" t="str">
        <f t="shared" si="1564"/>
        <v/>
      </c>
      <c r="HL105" s="239" t="str">
        <f t="shared" si="1565"/>
        <v/>
      </c>
      <c r="HM105" s="275"/>
      <c r="HN105" s="275"/>
      <c r="HO105" s="360">
        <f>COUNTIF(HI$107:HI$114,HK114)+COUNTIF(HK$107:HK$114,HK114)</f>
        <v>0</v>
      </c>
      <c r="HP105" s="240" t="str">
        <f t="shared" si="1462"/>
        <v/>
      </c>
      <c r="HQ105" s="240" t="str">
        <f>IF((HP105&lt;&gt;""),IF(OR($F105&lt;&gt;$G105,PrSettings!$M$4="●"),(($F105-$G105)=(HM105-HN105))*1,0),"")</f>
        <v/>
      </c>
      <c r="HR105" s="240" t="str">
        <f t="shared" si="1566"/>
        <v/>
      </c>
      <c r="HS105" s="240" t="str">
        <f>IF(HP105&lt;&gt;"",IF(ABS($F105-$G105)&gt;=PrSettings!$M$7,(ABS($F105-$G105-HM105+HN105)&lt;=1)*1,IF(AND(HP105,$F105=$G105,$F105&gt;=PrSettings!$M$6),(ABS(HM105-$F105)&lt;=1)*1,IF(AND(HP105,$F105+$G105&gt;=PrSettings!$M$8),(ABS(HM105-$F105)+ABS(HN105-$G105)&lt;=1)*1,""))),"")</f>
        <v/>
      </c>
      <c r="HT105" s="349" t="str">
        <f t="shared" si="1463"/>
        <v/>
      </c>
      <c r="HV105" s="238" t="str">
        <f t="shared" si="1567"/>
        <v/>
      </c>
      <c r="HW105" s="239" t="str">
        <f t="shared" si="1568"/>
        <v/>
      </c>
      <c r="HX105" s="240" t="str">
        <f t="shared" si="1569"/>
        <v/>
      </c>
      <c r="HY105" s="239" t="str">
        <f t="shared" si="1570"/>
        <v/>
      </c>
      <c r="HZ105" s="275"/>
      <c r="IA105" s="275"/>
      <c r="IB105" s="360">
        <f>COUNTIF(HV$107:HV$114,HX114)+COUNTIF(HX$107:HX$114,HX114)</f>
        <v>0</v>
      </c>
      <c r="IC105" s="240" t="str">
        <f t="shared" si="1464"/>
        <v/>
      </c>
      <c r="ID105" s="240" t="str">
        <f>IF((IC105&lt;&gt;""),IF(OR($F105&lt;&gt;$G105,PrSettings!$M$4="●"),(($F105-$G105)=(HZ105-IA105))*1,0),"")</f>
        <v/>
      </c>
      <c r="IE105" s="240" t="str">
        <f t="shared" si="1571"/>
        <v/>
      </c>
      <c r="IF105" s="240" t="str">
        <f>IF(IC105&lt;&gt;"",IF(ABS($F105-$G105)&gt;=PrSettings!$M$7,(ABS($F105-$G105-HZ105+IA105)&lt;=1)*1,IF(AND(IC105,$F105=$G105,$F105&gt;=PrSettings!$M$6),(ABS(HZ105-$F105)&lt;=1)*1,IF(AND(IC105,$F105+$G105&gt;=PrSettings!$M$8),(ABS(HZ105-$F105)+ABS(IA105-$G105)&lt;=1)*1,""))),"")</f>
        <v/>
      </c>
      <c r="IG105" s="349" t="str">
        <f t="shared" si="1465"/>
        <v/>
      </c>
      <c r="II105" s="238" t="str">
        <f t="shared" si="1572"/>
        <v/>
      </c>
      <c r="IJ105" s="239" t="str">
        <f t="shared" si="1573"/>
        <v/>
      </c>
      <c r="IK105" s="240" t="str">
        <f t="shared" si="1574"/>
        <v/>
      </c>
      <c r="IL105" s="239" t="str">
        <f t="shared" si="1575"/>
        <v/>
      </c>
      <c r="IM105" s="275"/>
      <c r="IN105" s="275"/>
      <c r="IO105" s="360">
        <f>COUNTIF(II$107:II$114,IK114)+COUNTIF(IK$107:IK$114,IK114)</f>
        <v>0</v>
      </c>
      <c r="IP105" s="240" t="str">
        <f t="shared" si="1466"/>
        <v/>
      </c>
      <c r="IQ105" s="240" t="str">
        <f>IF((IP105&lt;&gt;""),IF(OR($F105&lt;&gt;$G105,PrSettings!$M$4="●"),(($F105-$G105)=(IM105-IN105))*1,0),"")</f>
        <v/>
      </c>
      <c r="IR105" s="240" t="str">
        <f t="shared" si="1576"/>
        <v/>
      </c>
      <c r="IS105" s="240" t="str">
        <f>IF(IP105&lt;&gt;"",IF(ABS($F105-$G105)&gt;=PrSettings!$M$7,(ABS($F105-$G105-IM105+IN105)&lt;=1)*1,IF(AND(IP105,$F105=$G105,$F105&gt;=PrSettings!$M$6),(ABS(IM105-$F105)&lt;=1)*1,IF(AND(IP105,$F105+$G105&gt;=PrSettings!$M$8),(ABS(IM105-$F105)+ABS(IN105-$G105)&lt;=1)*1,""))),"")</f>
        <v/>
      </c>
      <c r="IT105" s="349" t="str">
        <f t="shared" si="1467"/>
        <v/>
      </c>
      <c r="IV105" s="238" t="str">
        <f t="shared" si="1577"/>
        <v/>
      </c>
      <c r="IW105" s="239" t="str">
        <f t="shared" si="1578"/>
        <v/>
      </c>
      <c r="IX105" s="240" t="str">
        <f t="shared" si="1579"/>
        <v/>
      </c>
      <c r="IY105" s="239" t="str">
        <f t="shared" si="1580"/>
        <v/>
      </c>
      <c r="IZ105" s="275"/>
      <c r="JA105" s="275"/>
      <c r="JB105" s="360">
        <f>COUNTIF(IV$107:IV$114,IX114)+COUNTIF(IX$107:IX$114,IX114)</f>
        <v>0</v>
      </c>
      <c r="JC105" s="240" t="str">
        <f t="shared" si="1468"/>
        <v/>
      </c>
      <c r="JD105" s="240" t="str">
        <f>IF((JC105&lt;&gt;""),IF(OR($F105&lt;&gt;$G105,PrSettings!$M$4="●"),(($F105-$G105)=(IZ105-JA105))*1,0),"")</f>
        <v/>
      </c>
      <c r="JE105" s="240" t="str">
        <f t="shared" si="1581"/>
        <v/>
      </c>
      <c r="JF105" s="240" t="str">
        <f>IF(JC105&lt;&gt;"",IF(ABS($F105-$G105)&gt;=PrSettings!$M$7,(ABS($F105-$G105-IZ105+JA105)&lt;=1)*1,IF(AND(JC105,$F105=$G105,$F105&gt;=PrSettings!$M$6),(ABS(IZ105-$F105)&lt;=1)*1,IF(AND(JC105,$F105+$G105&gt;=PrSettings!$M$8),(ABS(IZ105-$F105)+ABS(JA105-$G105)&lt;=1)*1,""))),"")</f>
        <v/>
      </c>
      <c r="JG105" s="349" t="str">
        <f t="shared" si="1469"/>
        <v/>
      </c>
      <c r="JI105" s="238" t="str">
        <f t="shared" si="1582"/>
        <v/>
      </c>
      <c r="JJ105" s="239" t="str">
        <f t="shared" si="1583"/>
        <v/>
      </c>
      <c r="JK105" s="240" t="str">
        <f t="shared" si="1584"/>
        <v/>
      </c>
      <c r="JL105" s="239" t="str">
        <f t="shared" si="1585"/>
        <v/>
      </c>
      <c r="JM105" s="275"/>
      <c r="JN105" s="275"/>
      <c r="JO105" s="360">
        <f>COUNTIF(JI$107:JI$114,JK114)+COUNTIF(JK$107:JK$114,JK114)</f>
        <v>0</v>
      </c>
      <c r="JP105" s="240" t="str">
        <f t="shared" si="1470"/>
        <v/>
      </c>
      <c r="JQ105" s="240" t="str">
        <f>IF((JP105&lt;&gt;""),IF(OR($F105&lt;&gt;$G105,PrSettings!$M$4="●"),(($F105-$G105)=(JM105-JN105))*1,0),"")</f>
        <v/>
      </c>
      <c r="JR105" s="240" t="str">
        <f t="shared" si="1586"/>
        <v/>
      </c>
      <c r="JS105" s="240" t="str">
        <f>IF(JP105&lt;&gt;"",IF(ABS($F105-$G105)&gt;=PrSettings!$M$7,(ABS($F105-$G105-JM105+JN105)&lt;=1)*1,IF(AND(JP105,$F105=$G105,$F105&gt;=PrSettings!$M$6),(ABS(JM105-$F105)&lt;=1)*1,IF(AND(JP105,$F105+$G105&gt;=PrSettings!$M$8),(ABS(JM105-$F105)+ABS(JN105-$G105)&lt;=1)*1,""))),"")</f>
        <v/>
      </c>
      <c r="JT105" s="349" t="str">
        <f t="shared" si="1471"/>
        <v/>
      </c>
      <c r="JV105" s="238" t="str">
        <f t="shared" si="1587"/>
        <v/>
      </c>
      <c r="JW105" s="239" t="str">
        <f t="shared" si="1588"/>
        <v/>
      </c>
      <c r="JX105" s="240" t="str">
        <f t="shared" si="1589"/>
        <v/>
      </c>
      <c r="JY105" s="239" t="str">
        <f t="shared" si="1590"/>
        <v/>
      </c>
      <c r="JZ105" s="275"/>
      <c r="KA105" s="275"/>
      <c r="KB105" s="360">
        <f>COUNTIF(JV$107:JV$114,JX114)+COUNTIF(JX$107:JX$114,JX114)</f>
        <v>0</v>
      </c>
      <c r="KC105" s="240" t="str">
        <f t="shared" si="1472"/>
        <v/>
      </c>
      <c r="KD105" s="240" t="str">
        <f>IF((KC105&lt;&gt;""),IF(OR($F105&lt;&gt;$G105,PrSettings!$M$4="●"),(($F105-$G105)=(JZ105-KA105))*1,0),"")</f>
        <v/>
      </c>
      <c r="KE105" s="240" t="str">
        <f t="shared" si="1591"/>
        <v/>
      </c>
      <c r="KF105" s="240" t="str">
        <f>IF(KC105&lt;&gt;"",IF(ABS($F105-$G105)&gt;=PrSettings!$M$7,(ABS($F105-$G105-JZ105+KA105)&lt;=1)*1,IF(AND(KC105,$F105=$G105,$F105&gt;=PrSettings!$M$6),(ABS(JZ105-$F105)&lt;=1)*1,IF(AND(KC105,$F105+$G105&gt;=PrSettings!$M$8),(ABS(JZ105-$F105)+ABS(KA105-$G105)&lt;=1)*1,""))),"")</f>
        <v/>
      </c>
      <c r="KG105" s="349" t="str">
        <f t="shared" si="1473"/>
        <v/>
      </c>
      <c r="KI105" s="238" t="str">
        <f t="shared" si="1592"/>
        <v/>
      </c>
      <c r="KJ105" s="239" t="str">
        <f t="shared" si="1593"/>
        <v/>
      </c>
      <c r="KK105" s="240" t="str">
        <f t="shared" si="1594"/>
        <v/>
      </c>
      <c r="KL105" s="239" t="str">
        <f t="shared" si="1595"/>
        <v/>
      </c>
      <c r="KM105" s="275"/>
      <c r="KN105" s="275"/>
      <c r="KO105" s="360">
        <f>COUNTIF(KI$107:KI$114,KK114)+COUNTIF(KK$107:KK$114,KK114)</f>
        <v>0</v>
      </c>
      <c r="KP105" s="240" t="str">
        <f t="shared" si="1474"/>
        <v/>
      </c>
      <c r="KQ105" s="240" t="str">
        <f>IF((KP105&lt;&gt;""),IF(OR($F105&lt;&gt;$G105,PrSettings!$M$4="●"),(($F105-$G105)=(KM105-KN105))*1,0),"")</f>
        <v/>
      </c>
      <c r="KR105" s="240" t="str">
        <f t="shared" si="1596"/>
        <v/>
      </c>
      <c r="KS105" s="240" t="str">
        <f>IF(KP105&lt;&gt;"",IF(ABS($F105-$G105)&gt;=PrSettings!$M$7,(ABS($F105-$G105-KM105+KN105)&lt;=1)*1,IF(AND(KP105,$F105=$G105,$F105&gt;=PrSettings!$M$6),(ABS(KM105-$F105)&lt;=1)*1,IF(AND(KP105,$F105+$G105&gt;=PrSettings!$M$8),(ABS(KM105-$F105)+ABS(KN105-$G105)&lt;=1)*1,""))),"")</f>
        <v/>
      </c>
      <c r="KT105" s="349" t="str">
        <f t="shared" si="1475"/>
        <v/>
      </c>
      <c r="KV105" s="238" t="str">
        <f t="shared" si="1597"/>
        <v/>
      </c>
      <c r="KW105" s="239" t="str">
        <f t="shared" si="1598"/>
        <v/>
      </c>
      <c r="KX105" s="240" t="str">
        <f t="shared" si="1599"/>
        <v/>
      </c>
      <c r="KY105" s="239" t="str">
        <f t="shared" si="1600"/>
        <v/>
      </c>
      <c r="KZ105" s="275"/>
      <c r="LA105" s="275"/>
      <c r="LB105" s="360">
        <f>COUNTIF(KV$107:KV$114,KX114)+COUNTIF(KX$107:KX$114,KX114)</f>
        <v>0</v>
      </c>
      <c r="LC105" s="240" t="str">
        <f t="shared" si="1476"/>
        <v/>
      </c>
      <c r="LD105" s="240" t="str">
        <f>IF((LC105&lt;&gt;""),IF(OR($F105&lt;&gt;$G105,PrSettings!$M$4="●"),(($F105-$G105)=(KZ105-LA105))*1,0),"")</f>
        <v/>
      </c>
      <c r="LE105" s="240" t="str">
        <f t="shared" si="1601"/>
        <v/>
      </c>
      <c r="LF105" s="240" t="str">
        <f>IF(LC105&lt;&gt;"",IF(ABS($F105-$G105)&gt;=PrSettings!$M$7,(ABS($F105-$G105-KZ105+LA105)&lt;=1)*1,IF(AND(LC105,$F105=$G105,$F105&gt;=PrSettings!$M$6),(ABS(KZ105-$F105)&lt;=1)*1,IF(AND(LC105,$F105+$G105&gt;=PrSettings!$M$8),(ABS(KZ105-$F105)+ABS(LA105-$G105)&lt;=1)*1,""))),"")</f>
        <v/>
      </c>
      <c r="LG105" s="349" t="str">
        <f t="shared" si="1477"/>
        <v/>
      </c>
      <c r="LI105" s="238" t="str">
        <f t="shared" si="1602"/>
        <v/>
      </c>
      <c r="LJ105" s="239" t="str">
        <f t="shared" si="1603"/>
        <v/>
      </c>
      <c r="LK105" s="240" t="str">
        <f t="shared" si="1604"/>
        <v/>
      </c>
      <c r="LL105" s="239" t="str">
        <f t="shared" si="1605"/>
        <v/>
      </c>
      <c r="LM105" s="275"/>
      <c r="LN105" s="275"/>
      <c r="LO105" s="360">
        <f>COUNTIF(LI$107:LI$114,LK114)+COUNTIF(LK$107:LK$114,LK114)</f>
        <v>0</v>
      </c>
      <c r="LP105" s="240" t="str">
        <f t="shared" si="1478"/>
        <v/>
      </c>
      <c r="LQ105" s="240" t="str">
        <f>IF((LP105&lt;&gt;""),IF(OR($F105&lt;&gt;$G105,PrSettings!$M$4="●"),(($F105-$G105)=(LM105-LN105))*1,0),"")</f>
        <v/>
      </c>
      <c r="LR105" s="240" t="str">
        <f t="shared" si="1606"/>
        <v/>
      </c>
      <c r="LS105" s="240" t="str">
        <f>IF(LP105&lt;&gt;"",IF(ABS($F105-$G105)&gt;=PrSettings!$M$7,(ABS($F105-$G105-LM105+LN105)&lt;=1)*1,IF(AND(LP105,$F105=$G105,$F105&gt;=PrSettings!$M$6),(ABS(LM105-$F105)&lt;=1)*1,IF(AND(LP105,$F105+$G105&gt;=PrSettings!$M$8),(ABS(LM105-$F105)+ABS(LN105-$G105)&lt;=1)*1,""))),"")</f>
        <v/>
      </c>
      <c r="LT105" s="349" t="str">
        <f t="shared" si="1479"/>
        <v/>
      </c>
      <c r="LV105" s="238" t="str">
        <f t="shared" si="1607"/>
        <v/>
      </c>
      <c r="LW105" s="239" t="str">
        <f t="shared" si="1608"/>
        <v/>
      </c>
      <c r="LX105" s="240" t="str">
        <f t="shared" si="1609"/>
        <v/>
      </c>
      <c r="LY105" s="239" t="str">
        <f t="shared" si="1610"/>
        <v/>
      </c>
      <c r="LZ105" s="275"/>
      <c r="MA105" s="275"/>
      <c r="MB105" s="360">
        <f>COUNTIF(LV$107:LV$114,LX114)+COUNTIF(LX$107:LX$114,LX114)</f>
        <v>0</v>
      </c>
      <c r="MC105" s="240" t="str">
        <f t="shared" si="1480"/>
        <v/>
      </c>
      <c r="MD105" s="240" t="str">
        <f>IF((MC105&lt;&gt;""),IF(OR($F105&lt;&gt;$G105,PrSettings!$M$4="●"),(($F105-$G105)=(LZ105-MA105))*1,0),"")</f>
        <v/>
      </c>
      <c r="ME105" s="240" t="str">
        <f t="shared" si="1611"/>
        <v/>
      </c>
      <c r="MF105" s="240" t="str">
        <f>IF(MC105&lt;&gt;"",IF(ABS($F105-$G105)&gt;=PrSettings!$M$7,(ABS($F105-$G105-LZ105+MA105)&lt;=1)*1,IF(AND(MC105,$F105=$G105,$F105&gt;=PrSettings!$M$6),(ABS(LZ105-$F105)&lt;=1)*1,IF(AND(MC105,$F105+$G105&gt;=PrSettings!$M$8),(ABS(LZ105-$F105)+ABS(MA105-$G105)&lt;=1)*1,""))),"")</f>
        <v/>
      </c>
      <c r="MG105" s="349" t="str">
        <f t="shared" si="1481"/>
        <v/>
      </c>
    </row>
    <row r="106" spans="1:345" s="231" customFormat="1" ht="24" customHeight="1" x14ac:dyDescent="0.25">
      <c r="A106" s="235"/>
      <c r="B106" s="247" t="str">
        <f>Language!$E$215</f>
        <v>Round of 16</v>
      </c>
      <c r="C106" s="253"/>
      <c r="D106" s="253"/>
      <c r="E106" s="250"/>
      <c r="F106" s="254"/>
      <c r="G106" s="255"/>
      <c r="I106" s="247" t="str">
        <f t="shared" si="1404"/>
        <v>Round of 16</v>
      </c>
      <c r="J106" s="249"/>
      <c r="K106" s="249"/>
      <c r="L106" s="250"/>
      <c r="M106" s="279"/>
      <c r="N106" s="280"/>
      <c r="O106" s="251"/>
      <c r="P106" s="263"/>
      <c r="Q106" s="263"/>
      <c r="R106" s="250"/>
      <c r="S106" s="250"/>
      <c r="T106" s="264"/>
      <c r="V106" s="247" t="str">
        <f t="shared" si="1405"/>
        <v>Round of 16</v>
      </c>
      <c r="W106" s="249"/>
      <c r="X106" s="249"/>
      <c r="Y106" s="250"/>
      <c r="Z106" s="279"/>
      <c r="AA106" s="280"/>
      <c r="AB106" s="251"/>
      <c r="AC106" s="263"/>
      <c r="AD106" s="263"/>
      <c r="AE106" s="250"/>
      <c r="AF106" s="250"/>
      <c r="AG106" s="264"/>
      <c r="AI106" s="247" t="str">
        <f t="shared" si="1406"/>
        <v>Round of 16</v>
      </c>
      <c r="AJ106" s="249"/>
      <c r="AK106" s="249"/>
      <c r="AL106" s="250"/>
      <c r="AM106" s="279"/>
      <c r="AN106" s="280"/>
      <c r="AO106" s="251"/>
      <c r="AP106" s="263"/>
      <c r="AQ106" s="263"/>
      <c r="AR106" s="250"/>
      <c r="AS106" s="250"/>
      <c r="AT106" s="264"/>
      <c r="AV106" s="247" t="str">
        <f t="shared" si="1407"/>
        <v>Round of 16</v>
      </c>
      <c r="AW106" s="249"/>
      <c r="AX106" s="249"/>
      <c r="AY106" s="250"/>
      <c r="AZ106" s="279"/>
      <c r="BA106" s="280"/>
      <c r="BB106" s="251"/>
      <c r="BC106" s="263"/>
      <c r="BD106" s="263"/>
      <c r="BE106" s="250"/>
      <c r="BF106" s="250"/>
      <c r="BG106" s="264"/>
      <c r="BI106" s="247" t="str">
        <f t="shared" si="1408"/>
        <v>Round of 16</v>
      </c>
      <c r="BJ106" s="249"/>
      <c r="BK106" s="249"/>
      <c r="BL106" s="250"/>
      <c r="BM106" s="279"/>
      <c r="BN106" s="280"/>
      <c r="BO106" s="251"/>
      <c r="BP106" s="263"/>
      <c r="BQ106" s="263"/>
      <c r="BR106" s="250"/>
      <c r="BS106" s="250"/>
      <c r="BT106" s="264"/>
      <c r="BV106" s="247" t="str">
        <f t="shared" si="1409"/>
        <v>Round of 16</v>
      </c>
      <c r="BW106" s="249"/>
      <c r="BX106" s="249"/>
      <c r="BY106" s="250"/>
      <c r="BZ106" s="279"/>
      <c r="CA106" s="280"/>
      <c r="CB106" s="251"/>
      <c r="CC106" s="263"/>
      <c r="CD106" s="263"/>
      <c r="CE106" s="250"/>
      <c r="CF106" s="250"/>
      <c r="CG106" s="264"/>
      <c r="CI106" s="247" t="str">
        <f t="shared" si="1410"/>
        <v>Round of 16</v>
      </c>
      <c r="CJ106" s="249"/>
      <c r="CK106" s="249"/>
      <c r="CL106" s="250"/>
      <c r="CM106" s="279"/>
      <c r="CN106" s="280"/>
      <c r="CO106" s="251"/>
      <c r="CP106" s="263"/>
      <c r="CQ106" s="263"/>
      <c r="CR106" s="250"/>
      <c r="CS106" s="250"/>
      <c r="CT106" s="264"/>
      <c r="CV106" s="247" t="str">
        <f t="shared" si="1411"/>
        <v>Round of 16</v>
      </c>
      <c r="CW106" s="249"/>
      <c r="CX106" s="249"/>
      <c r="CY106" s="250"/>
      <c r="CZ106" s="279"/>
      <c r="DA106" s="280"/>
      <c r="DB106" s="251"/>
      <c r="DC106" s="263"/>
      <c r="DD106" s="263"/>
      <c r="DE106" s="250"/>
      <c r="DF106" s="250"/>
      <c r="DG106" s="264"/>
      <c r="DI106" s="247" t="str">
        <f t="shared" si="1412"/>
        <v>Round of 16</v>
      </c>
      <c r="DJ106" s="249"/>
      <c r="DK106" s="249"/>
      <c r="DL106" s="250"/>
      <c r="DM106" s="279"/>
      <c r="DN106" s="280"/>
      <c r="DO106" s="251"/>
      <c r="DP106" s="263"/>
      <c r="DQ106" s="263"/>
      <c r="DR106" s="250"/>
      <c r="DS106" s="250"/>
      <c r="DT106" s="264"/>
      <c r="DV106" s="247" t="str">
        <f t="shared" si="1413"/>
        <v>Round of 16</v>
      </c>
      <c r="DW106" s="249"/>
      <c r="DX106" s="249"/>
      <c r="DY106" s="250"/>
      <c r="DZ106" s="279"/>
      <c r="EA106" s="280"/>
      <c r="EB106" s="251"/>
      <c r="EC106" s="263"/>
      <c r="ED106" s="263"/>
      <c r="EE106" s="250"/>
      <c r="EF106" s="250"/>
      <c r="EG106" s="264"/>
      <c r="EI106" s="247" t="str">
        <f t="shared" si="1414"/>
        <v>Round of 16</v>
      </c>
      <c r="EJ106" s="249"/>
      <c r="EK106" s="249"/>
      <c r="EL106" s="250"/>
      <c r="EM106" s="279"/>
      <c r="EN106" s="280"/>
      <c r="EO106" s="251"/>
      <c r="EP106" s="263"/>
      <c r="EQ106" s="263"/>
      <c r="ER106" s="250"/>
      <c r="ES106" s="250"/>
      <c r="ET106" s="264"/>
      <c r="EV106" s="247" t="str">
        <f t="shared" si="1415"/>
        <v>Round of 16</v>
      </c>
      <c r="EW106" s="249"/>
      <c r="EX106" s="249"/>
      <c r="EY106" s="250"/>
      <c r="EZ106" s="279"/>
      <c r="FA106" s="280"/>
      <c r="FB106" s="251"/>
      <c r="FC106" s="263"/>
      <c r="FD106" s="263"/>
      <c r="FE106" s="250"/>
      <c r="FF106" s="250"/>
      <c r="FG106" s="264"/>
      <c r="FI106" s="247" t="str">
        <f t="shared" si="1416"/>
        <v>Round of 16</v>
      </c>
      <c r="FJ106" s="249"/>
      <c r="FK106" s="249"/>
      <c r="FL106" s="250"/>
      <c r="FM106" s="279"/>
      <c r="FN106" s="280"/>
      <c r="FO106" s="251"/>
      <c r="FP106" s="263"/>
      <c r="FQ106" s="263"/>
      <c r="FR106" s="250"/>
      <c r="FS106" s="250"/>
      <c r="FT106" s="264"/>
      <c r="FV106" s="247" t="str">
        <f t="shared" si="1417"/>
        <v>Round of 16</v>
      </c>
      <c r="FW106" s="249"/>
      <c r="FX106" s="249"/>
      <c r="FY106" s="250"/>
      <c r="FZ106" s="279"/>
      <c r="GA106" s="280"/>
      <c r="GB106" s="251"/>
      <c r="GC106" s="263"/>
      <c r="GD106" s="263"/>
      <c r="GE106" s="250"/>
      <c r="GF106" s="250"/>
      <c r="GG106" s="264"/>
      <c r="GI106" s="247" t="str">
        <f t="shared" si="1418"/>
        <v>Round of 16</v>
      </c>
      <c r="GJ106" s="249"/>
      <c r="GK106" s="249"/>
      <c r="GL106" s="250"/>
      <c r="GM106" s="279"/>
      <c r="GN106" s="280"/>
      <c r="GO106" s="251"/>
      <c r="GP106" s="263"/>
      <c r="GQ106" s="263"/>
      <c r="GR106" s="250"/>
      <c r="GS106" s="250"/>
      <c r="GT106" s="264"/>
      <c r="GV106" s="247" t="str">
        <f t="shared" si="1419"/>
        <v>Round of 16</v>
      </c>
      <c r="GW106" s="249"/>
      <c r="GX106" s="249"/>
      <c r="GY106" s="250"/>
      <c r="GZ106" s="279"/>
      <c r="HA106" s="280"/>
      <c r="HB106" s="251"/>
      <c r="HC106" s="263"/>
      <c r="HD106" s="263"/>
      <c r="HE106" s="250"/>
      <c r="HF106" s="250"/>
      <c r="HG106" s="264"/>
      <c r="HI106" s="247" t="str">
        <f t="shared" si="1420"/>
        <v>Round of 16</v>
      </c>
      <c r="HJ106" s="249"/>
      <c r="HK106" s="249"/>
      <c r="HL106" s="250"/>
      <c r="HM106" s="279"/>
      <c r="HN106" s="280"/>
      <c r="HO106" s="251"/>
      <c r="HP106" s="263"/>
      <c r="HQ106" s="263"/>
      <c r="HR106" s="250"/>
      <c r="HS106" s="250"/>
      <c r="HT106" s="264"/>
      <c r="HV106" s="247" t="str">
        <f t="shared" si="1421"/>
        <v>Round of 16</v>
      </c>
      <c r="HW106" s="249"/>
      <c r="HX106" s="249"/>
      <c r="HY106" s="250"/>
      <c r="HZ106" s="279"/>
      <c r="IA106" s="280"/>
      <c r="IB106" s="251"/>
      <c r="IC106" s="263"/>
      <c r="ID106" s="263"/>
      <c r="IE106" s="250"/>
      <c r="IF106" s="250"/>
      <c r="IG106" s="264"/>
      <c r="II106" s="247" t="str">
        <f t="shared" si="1422"/>
        <v>Round of 16</v>
      </c>
      <c r="IJ106" s="249"/>
      <c r="IK106" s="249"/>
      <c r="IL106" s="250"/>
      <c r="IM106" s="279"/>
      <c r="IN106" s="280"/>
      <c r="IO106" s="251"/>
      <c r="IP106" s="263"/>
      <c r="IQ106" s="263"/>
      <c r="IR106" s="250"/>
      <c r="IS106" s="250"/>
      <c r="IT106" s="264"/>
      <c r="IV106" s="247" t="str">
        <f t="shared" si="1423"/>
        <v>Round of 16</v>
      </c>
      <c r="IW106" s="249"/>
      <c r="IX106" s="249"/>
      <c r="IY106" s="250"/>
      <c r="IZ106" s="279"/>
      <c r="JA106" s="280"/>
      <c r="JB106" s="251"/>
      <c r="JC106" s="263"/>
      <c r="JD106" s="263"/>
      <c r="JE106" s="250"/>
      <c r="JF106" s="250"/>
      <c r="JG106" s="264"/>
      <c r="JI106" s="247" t="str">
        <f t="shared" si="1424"/>
        <v>Round of 16</v>
      </c>
      <c r="JJ106" s="249"/>
      <c r="JK106" s="249"/>
      <c r="JL106" s="250"/>
      <c r="JM106" s="279"/>
      <c r="JN106" s="280"/>
      <c r="JO106" s="251"/>
      <c r="JP106" s="263"/>
      <c r="JQ106" s="263"/>
      <c r="JR106" s="250"/>
      <c r="JS106" s="250"/>
      <c r="JT106" s="264"/>
      <c r="JV106" s="247" t="str">
        <f t="shared" si="1425"/>
        <v>Round of 16</v>
      </c>
      <c r="JW106" s="249"/>
      <c r="JX106" s="249"/>
      <c r="JY106" s="250"/>
      <c r="JZ106" s="279"/>
      <c r="KA106" s="280"/>
      <c r="KB106" s="251"/>
      <c r="KC106" s="263"/>
      <c r="KD106" s="263"/>
      <c r="KE106" s="250"/>
      <c r="KF106" s="250"/>
      <c r="KG106" s="264"/>
      <c r="KI106" s="247" t="str">
        <f t="shared" si="1426"/>
        <v>Round of 16</v>
      </c>
      <c r="KJ106" s="249"/>
      <c r="KK106" s="249"/>
      <c r="KL106" s="250"/>
      <c r="KM106" s="279"/>
      <c r="KN106" s="280"/>
      <c r="KO106" s="251"/>
      <c r="KP106" s="263"/>
      <c r="KQ106" s="263"/>
      <c r="KR106" s="250"/>
      <c r="KS106" s="250"/>
      <c r="KT106" s="264"/>
      <c r="KV106" s="247" t="str">
        <f t="shared" si="1427"/>
        <v>Round of 16</v>
      </c>
      <c r="KW106" s="249"/>
      <c r="KX106" s="249"/>
      <c r="KY106" s="250"/>
      <c r="KZ106" s="279"/>
      <c r="LA106" s="280"/>
      <c r="LB106" s="251"/>
      <c r="LC106" s="263"/>
      <c r="LD106" s="263"/>
      <c r="LE106" s="250"/>
      <c r="LF106" s="250"/>
      <c r="LG106" s="264"/>
      <c r="LI106" s="247" t="str">
        <f t="shared" si="1428"/>
        <v>Round of 16</v>
      </c>
      <c r="LJ106" s="249"/>
      <c r="LK106" s="249"/>
      <c r="LL106" s="250"/>
      <c r="LM106" s="279"/>
      <c r="LN106" s="280"/>
      <c r="LO106" s="251"/>
      <c r="LP106" s="263"/>
      <c r="LQ106" s="263"/>
      <c r="LR106" s="250"/>
      <c r="LS106" s="250"/>
      <c r="LT106" s="264"/>
      <c r="LV106" s="247" t="str">
        <f t="shared" si="1429"/>
        <v>Round of 16</v>
      </c>
      <c r="LW106" s="249"/>
      <c r="LX106" s="249"/>
      <c r="LY106" s="250"/>
      <c r="LZ106" s="279"/>
      <c r="MA106" s="280"/>
      <c r="MB106" s="251"/>
      <c r="MC106" s="263"/>
      <c r="MD106" s="263"/>
      <c r="ME106" s="250"/>
      <c r="MF106" s="250"/>
      <c r="MG106" s="264"/>
    </row>
    <row r="107" spans="1:345" s="231" customFormat="1" x14ac:dyDescent="0.25">
      <c r="A107" s="235"/>
      <c r="B107" s="238" t="str">
        <f>IF(C107="","",INDEX(Groups!$C$7:$C$65,MATCH(C107,Groups!$D$7:$D$65,0)))</f>
        <v/>
      </c>
      <c r="C107" s="239" t="str">
        <f>'World Cup'!$B$60</f>
        <v/>
      </c>
      <c r="D107" s="240" t="str">
        <f>IF(E107="","",INDEX(Groups!$C$7:$C$65,MATCH(E107,Groups!$D$7:$D$65,0)))</f>
        <v/>
      </c>
      <c r="E107" s="239" t="str">
        <f>'World Cup'!$C$60</f>
        <v/>
      </c>
      <c r="F107" s="241" t="str">
        <f>IF(AND('World Cup'!$B$61&lt;&gt;"",'World Cup'!$C$61&lt;&gt;""),'World Cup'!$B$61,"")</f>
        <v/>
      </c>
      <c r="G107" s="242" t="str">
        <f>IF(AND('World Cup'!$B$61&lt;&gt;"",'World Cup'!$C$61&lt;&gt;""),'World Cup'!$C$61,"")</f>
        <v/>
      </c>
      <c r="I107" s="274"/>
      <c r="J107" s="239" t="str">
        <f>IF(I107="","",VLOOKUP(I107,Language!$D$5:$E$100,2,0))</f>
        <v/>
      </c>
      <c r="K107" s="275"/>
      <c r="L107" s="239" t="str">
        <f>IF(K107="","",VLOOKUP(K107,Language!$D$5:$E$100,2,0))</f>
        <v/>
      </c>
      <c r="M107" s="275"/>
      <c r="N107" s="275"/>
      <c r="O107" s="361">
        <f>COUNTIF(I$124:I$126,K124)+COUNTIF(K$124:K$126,K124)</f>
        <v>0</v>
      </c>
      <c r="P107" s="240"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40" t="str">
        <f>IF((P107&lt;&gt;""),IF(OR(P132+R132&lt;&gt;Q132+S132,PrSettings!$M$4="●"),((P132+R132-Q132-S132)=(M107-N107))*(P107=1),0),"")</f>
        <v/>
      </c>
      <c r="R107" s="240" t="str">
        <f>IF((Q107&lt;&gt;""),IF(P107="0",0,(P132+R132=M107)*(Q132+S132=N107)),"")</f>
        <v/>
      </c>
      <c r="S107" s="240" t="str">
        <f>IF(P107&lt;&gt;"",IF(O132,0,IF(ABS(P132+R132-Q132-S132)&gt;=PrSettings!$M$7,(ABS(P132+R132-Q132-S132-M107+N107)&lt;=1)*1,IF(AND(P107,$F107=$G107,P132+R132&gt;=PrSettings!$M$6),(ABS(M107-P132-R132)&lt;=1)*1,IF(AND(P107,P132+R132+Q132+S132&gt;=PrSettings!$M$8),(ABS(M107-P132-R132)+ABS(N107-Q132-S132)&lt;=1)*1,"0")))),"")</f>
        <v/>
      </c>
      <c r="T107" s="261"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74"/>
      <c r="W107" s="239" t="str">
        <f>IF(V107="","",VLOOKUP(V107,Language!$D$5:$E$100,2,0))</f>
        <v/>
      </c>
      <c r="X107" s="275"/>
      <c r="Y107" s="239" t="str">
        <f>IF(X107="","",VLOOKUP(X107,Language!$D$5:$E$100,2,0))</f>
        <v/>
      </c>
      <c r="Z107" s="275"/>
      <c r="AA107" s="275"/>
      <c r="AB107" s="361">
        <f>COUNTIF(V$124:V$126,X124)+COUNTIF(X$124:X$126,X124)</f>
        <v>0</v>
      </c>
      <c r="AC107" s="240"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40" t="str">
        <f>IF((AC107&lt;&gt;""),IF(OR(AC132+AE132&lt;&gt;AD132+AF132,PrSettings!$M$4="●"),((AC132+AE132-AD132-AF132)=(Z107-AA107))*(AC107=1),0),"")</f>
        <v/>
      </c>
      <c r="AE107" s="240" t="str">
        <f>IF((AD107&lt;&gt;""),IF(AC107="0",0,(AC132+AE132=Z107)*(AD132+AF132=AA107)),"")</f>
        <v/>
      </c>
      <c r="AF107" s="240" t="str">
        <f>IF(AC107&lt;&gt;"",IF(AB132,0,IF(ABS(AC132+AE132-AD132-AF132)&gt;=PrSettings!$M$7,(ABS(AC132+AE132-AD132-AF132-Z107+AA107)&lt;=1)*1,IF(AND(AC107,$F107=$G107,AC132+AE132&gt;=PrSettings!$M$6),(ABS(Z107-AC132-AE132)&lt;=1)*1,IF(AND(AC107,AC132+AE132+AD132+AF132&gt;=PrSettings!$M$8),(ABS(Z107-AC132-AE132)+ABS(AA107-AD132-AF132)&lt;=1)*1,"0")))),"")</f>
        <v/>
      </c>
      <c r="AG107" s="261"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74"/>
      <c r="AJ107" s="239" t="str">
        <f>IF(AI107="","",VLOOKUP(AI107,Language!$D$5:$E$100,2,0))</f>
        <v/>
      </c>
      <c r="AK107" s="275"/>
      <c r="AL107" s="239" t="str">
        <f>IF(AK107="","",VLOOKUP(AK107,Language!$D$5:$E$100,2,0))</f>
        <v/>
      </c>
      <c r="AM107" s="275"/>
      <c r="AN107" s="275"/>
      <c r="AO107" s="361">
        <f>COUNTIF(AI$124:AI$126,AK124)+COUNTIF(AK$124:AK$126,AK124)</f>
        <v>0</v>
      </c>
      <c r="AP107" s="240"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40" t="str">
        <f>IF((AP107&lt;&gt;""),IF(OR(AP132+AR132&lt;&gt;AQ132+AS132,PrSettings!$M$4="●"),((AP132+AR132-AQ132-AS132)=(AM107-AN107))*(AP107=1),0),"")</f>
        <v/>
      </c>
      <c r="AR107" s="240" t="str">
        <f>IF((AQ107&lt;&gt;""),IF(AP107="0",0,(AP132+AR132=AM107)*(AQ132+AS132=AN107)),"")</f>
        <v/>
      </c>
      <c r="AS107" s="240" t="str">
        <f>IF(AP107&lt;&gt;"",IF(AO132,0,IF(ABS(AP132+AR132-AQ132-AS132)&gt;=PrSettings!$M$7,(ABS(AP132+AR132-AQ132-AS132-AM107+AN107)&lt;=1)*1,IF(AND(AP107,$F107=$G107,AP132+AR132&gt;=PrSettings!$M$6),(ABS(AM107-AP132-AR132)&lt;=1)*1,IF(AND(AP107,AP132+AR132+AQ132+AS132&gt;=PrSettings!$M$8),(ABS(AM107-AP132-AR132)+ABS(AN107-AQ132-AS132)&lt;=1)*1,"0")))),"")</f>
        <v/>
      </c>
      <c r="AT107" s="261"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74"/>
      <c r="AW107" s="239" t="str">
        <f>IF(AV107="","",VLOOKUP(AV107,Language!$D$5:$E$100,2,0))</f>
        <v/>
      </c>
      <c r="AX107" s="275"/>
      <c r="AY107" s="239" t="str">
        <f>IF(AX107="","",VLOOKUP(AX107,Language!$D$5:$E$100,2,0))</f>
        <v/>
      </c>
      <c r="AZ107" s="275"/>
      <c r="BA107" s="275"/>
      <c r="BB107" s="361">
        <f>COUNTIF(AV$124:AV$126,AX124)+COUNTIF(AX$124:AX$126,AX124)</f>
        <v>0</v>
      </c>
      <c r="BC107" s="240"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40" t="str">
        <f>IF((BC107&lt;&gt;""),IF(OR(BC132+BE132&lt;&gt;BD132+BF132,PrSettings!$M$4="●"),((BC132+BE132-BD132-BF132)=(AZ107-BA107))*(BC107=1),0),"")</f>
        <v/>
      </c>
      <c r="BE107" s="240" t="str">
        <f>IF((BD107&lt;&gt;""),IF(BC107="0",0,(BC132+BE132=AZ107)*(BD132+BF132=BA107)),"")</f>
        <v/>
      </c>
      <c r="BF107" s="240" t="str">
        <f>IF(BC107&lt;&gt;"",IF(BB132,0,IF(ABS(BC132+BE132-BD132-BF132)&gt;=PrSettings!$M$7,(ABS(BC132+BE132-BD132-BF132-AZ107+BA107)&lt;=1)*1,IF(AND(BC107,$F107=$G107,BC132+BE132&gt;=PrSettings!$M$6),(ABS(AZ107-BC132-BE132)&lt;=1)*1,IF(AND(BC107,BC132+BE132+BD132+BF132&gt;=PrSettings!$M$8),(ABS(AZ107-BC132-BE132)+ABS(BA107-BD132-BF132)&lt;=1)*1,"0")))),"")</f>
        <v/>
      </c>
      <c r="BG107" s="261"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74"/>
      <c r="BJ107" s="239" t="str">
        <f>IF(BI107="","",VLOOKUP(BI107,Language!$D$5:$E$100,2,0))</f>
        <v/>
      </c>
      <c r="BK107" s="275"/>
      <c r="BL107" s="239" t="str">
        <f>IF(BK107="","",VLOOKUP(BK107,Language!$D$5:$E$100,2,0))</f>
        <v/>
      </c>
      <c r="BM107" s="275"/>
      <c r="BN107" s="275"/>
      <c r="BO107" s="361">
        <f>COUNTIF(BI$124:BI$126,BK124)+COUNTIF(BK$124:BK$126,BK124)</f>
        <v>0</v>
      </c>
      <c r="BP107" s="240"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40" t="str">
        <f>IF((BP107&lt;&gt;""),IF(OR(BP132+BR132&lt;&gt;BQ132+BS132,PrSettings!$M$4="●"),((BP132+BR132-BQ132-BS132)=(BM107-BN107))*(BP107=1),0),"")</f>
        <v/>
      </c>
      <c r="BR107" s="240" t="str">
        <f>IF((BQ107&lt;&gt;""),IF(BP107="0",0,(BP132+BR132=BM107)*(BQ132+BS132=BN107)),"")</f>
        <v/>
      </c>
      <c r="BS107" s="240" t="str">
        <f>IF(BP107&lt;&gt;"",IF(BO132,0,IF(ABS(BP132+BR132-BQ132-BS132)&gt;=PrSettings!$M$7,(ABS(BP132+BR132-BQ132-BS132-BM107+BN107)&lt;=1)*1,IF(AND(BP107,$F107=$G107,BP132+BR132&gt;=PrSettings!$M$6),(ABS(BM107-BP132-BR132)&lt;=1)*1,IF(AND(BP107,BP132+BR132+BQ132+BS132&gt;=PrSettings!$M$8),(ABS(BM107-BP132-BR132)+ABS(BN107-BQ132-BS132)&lt;=1)*1,"0")))),"")</f>
        <v/>
      </c>
      <c r="BT107" s="261"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74"/>
      <c r="BW107" s="239" t="str">
        <f>IF(BV107="","",VLOOKUP(BV107,Language!$D$5:$E$100,2,0))</f>
        <v/>
      </c>
      <c r="BX107" s="275"/>
      <c r="BY107" s="239" t="str">
        <f>IF(BX107="","",VLOOKUP(BX107,Language!$D$5:$E$100,2,0))</f>
        <v/>
      </c>
      <c r="BZ107" s="275"/>
      <c r="CA107" s="275"/>
      <c r="CB107" s="361">
        <f>COUNTIF(BV$124:BV$126,BX124)+COUNTIF(BX$124:BX$126,BX124)</f>
        <v>0</v>
      </c>
      <c r="CC107" s="240"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40" t="str">
        <f>IF((CC107&lt;&gt;""),IF(OR(CC132+CE132&lt;&gt;CD132+CF132,PrSettings!$M$4="●"),((CC132+CE132-CD132-CF132)=(BZ107-CA107))*(CC107=1),0),"")</f>
        <v/>
      </c>
      <c r="CE107" s="240" t="str">
        <f>IF((CD107&lt;&gt;""),IF(CC107="0",0,(CC132+CE132=BZ107)*(CD132+CF132=CA107)),"")</f>
        <v/>
      </c>
      <c r="CF107" s="240" t="str">
        <f>IF(CC107&lt;&gt;"",IF(CB132,0,IF(ABS(CC132+CE132-CD132-CF132)&gt;=PrSettings!$M$7,(ABS(CC132+CE132-CD132-CF132-BZ107+CA107)&lt;=1)*1,IF(AND(CC107,$F107=$G107,CC132+CE132&gt;=PrSettings!$M$6),(ABS(BZ107-CC132-CE132)&lt;=1)*1,IF(AND(CC107,CC132+CE132+CD132+CF132&gt;=PrSettings!$M$8),(ABS(BZ107-CC132-CE132)+ABS(CA107-CD132-CF132)&lt;=1)*1,"0")))),"")</f>
        <v/>
      </c>
      <c r="CG107" s="261"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74"/>
      <c r="CJ107" s="239" t="str">
        <f>IF(CI107="","",VLOOKUP(CI107,Language!$D$5:$E$100,2,0))</f>
        <v/>
      </c>
      <c r="CK107" s="275"/>
      <c r="CL107" s="239" t="str">
        <f>IF(CK107="","",VLOOKUP(CK107,Language!$D$5:$E$100,2,0))</f>
        <v/>
      </c>
      <c r="CM107" s="275"/>
      <c r="CN107" s="275"/>
      <c r="CO107" s="361">
        <f>COUNTIF(CI$124:CI$126,CK124)+COUNTIF(CK$124:CK$126,CK124)</f>
        <v>0</v>
      </c>
      <c r="CP107" s="240"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40" t="str">
        <f>IF((CP107&lt;&gt;""),IF(OR(CP132+CR132&lt;&gt;CQ132+CS132,PrSettings!$M$4="●"),((CP132+CR132-CQ132-CS132)=(CM107-CN107))*(CP107=1),0),"")</f>
        <v/>
      </c>
      <c r="CR107" s="240" t="str">
        <f>IF((CQ107&lt;&gt;""),IF(CP107="0",0,(CP132+CR132=CM107)*(CQ132+CS132=CN107)),"")</f>
        <v/>
      </c>
      <c r="CS107" s="240" t="str">
        <f>IF(CP107&lt;&gt;"",IF(CO132,0,IF(ABS(CP132+CR132-CQ132-CS132)&gt;=PrSettings!$M$7,(ABS(CP132+CR132-CQ132-CS132-CM107+CN107)&lt;=1)*1,IF(AND(CP107,$F107=$G107,CP132+CR132&gt;=PrSettings!$M$6),(ABS(CM107-CP132-CR132)&lt;=1)*1,IF(AND(CP107,CP132+CR132+CQ132+CS132&gt;=PrSettings!$M$8),(ABS(CM107-CP132-CR132)+ABS(CN107-CQ132-CS132)&lt;=1)*1,"0")))),"")</f>
        <v/>
      </c>
      <c r="CT107" s="261"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74"/>
      <c r="CW107" s="239" t="str">
        <f>IF(CV107="","",VLOOKUP(CV107,Language!$D$5:$E$100,2,0))</f>
        <v/>
      </c>
      <c r="CX107" s="275"/>
      <c r="CY107" s="239" t="str">
        <f>IF(CX107="","",VLOOKUP(CX107,Language!$D$5:$E$100,2,0))</f>
        <v/>
      </c>
      <c r="CZ107" s="275"/>
      <c r="DA107" s="275"/>
      <c r="DB107" s="361">
        <f>COUNTIF(CV$124:CV$126,CX124)+COUNTIF(CX$124:CX$126,CX124)</f>
        <v>0</v>
      </c>
      <c r="DC107" s="240"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40" t="str">
        <f>IF((DC107&lt;&gt;""),IF(OR(DC132+DE132&lt;&gt;DD132+DF132,PrSettings!$M$4="●"),((DC132+DE132-DD132-DF132)=(CZ107-DA107))*(DC107=1),0),"")</f>
        <v/>
      </c>
      <c r="DE107" s="240" t="str">
        <f>IF((DD107&lt;&gt;""),IF(DC107="0",0,(DC132+DE132=CZ107)*(DD132+DF132=DA107)),"")</f>
        <v/>
      </c>
      <c r="DF107" s="240" t="str">
        <f>IF(DC107&lt;&gt;"",IF(DB132,0,IF(ABS(DC132+DE132-DD132-DF132)&gt;=PrSettings!$M$7,(ABS(DC132+DE132-DD132-DF132-CZ107+DA107)&lt;=1)*1,IF(AND(DC107,$F107=$G107,DC132+DE132&gt;=PrSettings!$M$6),(ABS(CZ107-DC132-DE132)&lt;=1)*1,IF(AND(DC107,DC132+DE132+DD132+DF132&gt;=PrSettings!$M$8),(ABS(CZ107-DC132-DE132)+ABS(DA107-DD132-DF132)&lt;=1)*1,"0")))),"")</f>
        <v/>
      </c>
      <c r="DG107" s="261"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74"/>
      <c r="DJ107" s="239" t="str">
        <f>IF(DI107="","",VLOOKUP(DI107,Language!$D$5:$E$100,2,0))</f>
        <v/>
      </c>
      <c r="DK107" s="275"/>
      <c r="DL107" s="239" t="str">
        <f>IF(DK107="","",VLOOKUP(DK107,Language!$D$5:$E$100,2,0))</f>
        <v/>
      </c>
      <c r="DM107" s="275"/>
      <c r="DN107" s="275"/>
      <c r="DO107" s="361">
        <f>COUNTIF(DI$124:DI$126,DK124)+COUNTIF(DK$124:DK$126,DK124)</f>
        <v>0</v>
      </c>
      <c r="DP107" s="240"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40" t="str">
        <f>IF((DP107&lt;&gt;""),IF(OR(DP132+DR132&lt;&gt;DQ132+DS132,PrSettings!$M$4="●"),((DP132+DR132-DQ132-DS132)=(DM107-DN107))*(DP107=1),0),"")</f>
        <v/>
      </c>
      <c r="DR107" s="240" t="str">
        <f>IF((DQ107&lt;&gt;""),IF(DP107="0",0,(DP132+DR132=DM107)*(DQ132+DS132=DN107)),"")</f>
        <v/>
      </c>
      <c r="DS107" s="240" t="str">
        <f>IF(DP107&lt;&gt;"",IF(DO132,0,IF(ABS(DP132+DR132-DQ132-DS132)&gt;=PrSettings!$M$7,(ABS(DP132+DR132-DQ132-DS132-DM107+DN107)&lt;=1)*1,IF(AND(DP107,$F107=$G107,DP132+DR132&gt;=PrSettings!$M$6),(ABS(DM107-DP132-DR132)&lt;=1)*1,IF(AND(DP107,DP132+DR132+DQ132+DS132&gt;=PrSettings!$M$8),(ABS(DM107-DP132-DR132)+ABS(DN107-DQ132-DS132)&lt;=1)*1,"0")))),"")</f>
        <v/>
      </c>
      <c r="DT107" s="261"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74"/>
      <c r="DW107" s="239" t="str">
        <f>IF(DV107="","",VLOOKUP(DV107,Language!$D$5:$E$100,2,0))</f>
        <v/>
      </c>
      <c r="DX107" s="275"/>
      <c r="DY107" s="239" t="str">
        <f>IF(DX107="","",VLOOKUP(DX107,Language!$D$5:$E$100,2,0))</f>
        <v/>
      </c>
      <c r="DZ107" s="275"/>
      <c r="EA107" s="275"/>
      <c r="EB107" s="361">
        <f>COUNTIF(DV$124:DV$126,DX124)+COUNTIF(DX$124:DX$126,DX124)</f>
        <v>0</v>
      </c>
      <c r="EC107" s="240"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40" t="str">
        <f>IF((EC107&lt;&gt;""),IF(OR(EC132+EE132&lt;&gt;ED132+EF132,PrSettings!$M$4="●"),((EC132+EE132-ED132-EF132)=(DZ107-EA107))*(EC107=1),0),"")</f>
        <v/>
      </c>
      <c r="EE107" s="240" t="str">
        <f>IF((ED107&lt;&gt;""),IF(EC107="0",0,(EC132+EE132=DZ107)*(ED132+EF132=EA107)),"")</f>
        <v/>
      </c>
      <c r="EF107" s="240" t="str">
        <f>IF(EC107&lt;&gt;"",IF(EB132,0,IF(ABS(EC132+EE132-ED132-EF132)&gt;=PrSettings!$M$7,(ABS(EC132+EE132-ED132-EF132-DZ107+EA107)&lt;=1)*1,IF(AND(EC107,$F107=$G107,EC132+EE132&gt;=PrSettings!$M$6),(ABS(DZ107-EC132-EE132)&lt;=1)*1,IF(AND(EC107,EC132+EE132+ED132+EF132&gt;=PrSettings!$M$8),(ABS(DZ107-EC132-EE132)+ABS(EA107-ED132-EF132)&lt;=1)*1,"0")))),"")</f>
        <v/>
      </c>
      <c r="EG107" s="261"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74"/>
      <c r="EJ107" s="239" t="str">
        <f>IF(EI107="","",VLOOKUP(EI107,Language!$D$5:$E$100,2,0))</f>
        <v/>
      </c>
      <c r="EK107" s="275"/>
      <c r="EL107" s="239" t="str">
        <f>IF(EK107="","",VLOOKUP(EK107,Language!$D$5:$E$100,2,0))</f>
        <v/>
      </c>
      <c r="EM107" s="275"/>
      <c r="EN107" s="275"/>
      <c r="EO107" s="361">
        <f>COUNTIF(EI$124:EI$126,EK124)+COUNTIF(EK$124:EK$126,EK124)</f>
        <v>0</v>
      </c>
      <c r="EP107" s="240"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40" t="str">
        <f>IF((EP107&lt;&gt;""),IF(OR(EP132+ER132&lt;&gt;EQ132+ES132,PrSettings!$M$4="●"),((EP132+ER132-EQ132-ES132)=(EM107-EN107))*(EP107=1),0),"")</f>
        <v/>
      </c>
      <c r="ER107" s="240" t="str">
        <f>IF((EQ107&lt;&gt;""),IF(EP107="0",0,(EP132+ER132=EM107)*(EQ132+ES132=EN107)),"")</f>
        <v/>
      </c>
      <c r="ES107" s="240" t="str">
        <f>IF(EP107&lt;&gt;"",IF(EO132,0,IF(ABS(EP132+ER132-EQ132-ES132)&gt;=PrSettings!$M$7,(ABS(EP132+ER132-EQ132-ES132-EM107+EN107)&lt;=1)*1,IF(AND(EP107,$F107=$G107,EP132+ER132&gt;=PrSettings!$M$6),(ABS(EM107-EP132-ER132)&lt;=1)*1,IF(AND(EP107,EP132+ER132+EQ132+ES132&gt;=PrSettings!$M$8),(ABS(EM107-EP132-ER132)+ABS(EN107-EQ132-ES132)&lt;=1)*1,"0")))),"")</f>
        <v/>
      </c>
      <c r="ET107" s="261"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74"/>
      <c r="EW107" s="239" t="str">
        <f>IF(EV107="","",VLOOKUP(EV107,Language!$D$5:$E$100,2,0))</f>
        <v/>
      </c>
      <c r="EX107" s="275"/>
      <c r="EY107" s="239" t="str">
        <f>IF(EX107="","",VLOOKUP(EX107,Language!$D$5:$E$100,2,0))</f>
        <v/>
      </c>
      <c r="EZ107" s="275"/>
      <c r="FA107" s="275"/>
      <c r="FB107" s="361">
        <f>COUNTIF(EV$124:EV$126,EX124)+COUNTIF(EX$124:EX$126,EX124)</f>
        <v>0</v>
      </c>
      <c r="FC107" s="240"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40" t="str">
        <f>IF((FC107&lt;&gt;""),IF(OR(FC132+FE132&lt;&gt;FD132+FF132,PrSettings!$M$4="●"),((FC132+FE132-FD132-FF132)=(EZ107-FA107))*(FC107=1),0),"")</f>
        <v/>
      </c>
      <c r="FE107" s="240" t="str">
        <f>IF((FD107&lt;&gt;""),IF(FC107="0",0,(FC132+FE132=EZ107)*(FD132+FF132=FA107)),"")</f>
        <v/>
      </c>
      <c r="FF107" s="240" t="str">
        <f>IF(FC107&lt;&gt;"",IF(FB132,0,IF(ABS(FC132+FE132-FD132-FF132)&gt;=PrSettings!$M$7,(ABS(FC132+FE132-FD132-FF132-EZ107+FA107)&lt;=1)*1,IF(AND(FC107,$F107=$G107,FC132+FE132&gt;=PrSettings!$M$6),(ABS(EZ107-FC132-FE132)&lt;=1)*1,IF(AND(FC107,FC132+FE132+FD132+FF132&gt;=PrSettings!$M$8),(ABS(EZ107-FC132-FE132)+ABS(FA107-FD132-FF132)&lt;=1)*1,"0")))),"")</f>
        <v/>
      </c>
      <c r="FG107" s="261"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74"/>
      <c r="FJ107" s="239" t="str">
        <f>IF(FI107="","",VLOOKUP(FI107,Language!$D$5:$E$100,2,0))</f>
        <v/>
      </c>
      <c r="FK107" s="275"/>
      <c r="FL107" s="239" t="str">
        <f>IF(FK107="","",VLOOKUP(FK107,Language!$D$5:$E$100,2,0))</f>
        <v/>
      </c>
      <c r="FM107" s="275"/>
      <c r="FN107" s="275"/>
      <c r="FO107" s="361">
        <f>COUNTIF(FI$124:FI$126,FK124)+COUNTIF(FK$124:FK$126,FK124)</f>
        <v>0</v>
      </c>
      <c r="FP107" s="240"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40" t="str">
        <f>IF((FP107&lt;&gt;""),IF(OR(FP132+FR132&lt;&gt;FQ132+FS132,PrSettings!$M$4="●"),((FP132+FR132-FQ132-FS132)=(FM107-FN107))*(FP107=1),0),"")</f>
        <v/>
      </c>
      <c r="FR107" s="240" t="str">
        <f>IF((FQ107&lt;&gt;""),IF(FP107="0",0,(FP132+FR132=FM107)*(FQ132+FS132=FN107)),"")</f>
        <v/>
      </c>
      <c r="FS107" s="240" t="str">
        <f>IF(FP107&lt;&gt;"",IF(FO132,0,IF(ABS(FP132+FR132-FQ132-FS132)&gt;=PrSettings!$M$7,(ABS(FP132+FR132-FQ132-FS132-FM107+FN107)&lt;=1)*1,IF(AND(FP107,$F107=$G107,FP132+FR132&gt;=PrSettings!$M$6),(ABS(FM107-FP132-FR132)&lt;=1)*1,IF(AND(FP107,FP132+FR132+FQ132+FS132&gt;=PrSettings!$M$8),(ABS(FM107-FP132-FR132)+ABS(FN107-FQ132-FS132)&lt;=1)*1,"0")))),"")</f>
        <v/>
      </c>
      <c r="FT107" s="261"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74"/>
      <c r="FW107" s="239" t="str">
        <f>IF(FV107="","",VLOOKUP(FV107,Language!$D$5:$E$100,2,0))</f>
        <v/>
      </c>
      <c r="FX107" s="275"/>
      <c r="FY107" s="239" t="str">
        <f>IF(FX107="","",VLOOKUP(FX107,Language!$D$5:$E$100,2,0))</f>
        <v/>
      </c>
      <c r="FZ107" s="275"/>
      <c r="GA107" s="275"/>
      <c r="GB107" s="361">
        <f>COUNTIF(FV$124:FV$126,FX124)+COUNTIF(FX$124:FX$126,FX124)</f>
        <v>0</v>
      </c>
      <c r="GC107" s="240"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40" t="str">
        <f>IF((GC107&lt;&gt;""),IF(OR(GC132+GE132&lt;&gt;GD132+GF132,PrSettings!$M$4="●"),((GC132+GE132-GD132-GF132)=(FZ107-GA107))*(GC107=1),0),"")</f>
        <v/>
      </c>
      <c r="GE107" s="240" t="str">
        <f>IF((GD107&lt;&gt;""),IF(GC107="0",0,(GC132+GE132=FZ107)*(GD132+GF132=GA107)),"")</f>
        <v/>
      </c>
      <c r="GF107" s="240" t="str">
        <f>IF(GC107&lt;&gt;"",IF(GB132,0,IF(ABS(GC132+GE132-GD132-GF132)&gt;=PrSettings!$M$7,(ABS(GC132+GE132-GD132-GF132-FZ107+GA107)&lt;=1)*1,IF(AND(GC107,$F107=$G107,GC132+GE132&gt;=PrSettings!$M$6),(ABS(FZ107-GC132-GE132)&lt;=1)*1,IF(AND(GC107,GC132+GE132+GD132+GF132&gt;=PrSettings!$M$8),(ABS(FZ107-GC132-GE132)+ABS(GA107-GD132-GF132)&lt;=1)*1,"0")))),"")</f>
        <v/>
      </c>
      <c r="GG107" s="261"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74"/>
      <c r="GJ107" s="239" t="str">
        <f>IF(GI107="","",VLOOKUP(GI107,Language!$D$5:$E$100,2,0))</f>
        <v/>
      </c>
      <c r="GK107" s="275"/>
      <c r="GL107" s="239" t="str">
        <f>IF(GK107="","",VLOOKUP(GK107,Language!$D$5:$E$100,2,0))</f>
        <v/>
      </c>
      <c r="GM107" s="275"/>
      <c r="GN107" s="275"/>
      <c r="GO107" s="361">
        <f>COUNTIF(GI$124:GI$126,GK124)+COUNTIF(GK$124:GK$126,GK124)</f>
        <v>0</v>
      </c>
      <c r="GP107" s="240"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40" t="str">
        <f>IF((GP107&lt;&gt;""),IF(OR(GP132+GR132&lt;&gt;GQ132+GS132,PrSettings!$M$4="●"),((GP132+GR132-GQ132-GS132)=(GM107-GN107))*(GP107=1),0),"")</f>
        <v/>
      </c>
      <c r="GR107" s="240" t="str">
        <f>IF((GQ107&lt;&gt;""),IF(GP107="0",0,(GP132+GR132=GM107)*(GQ132+GS132=GN107)),"")</f>
        <v/>
      </c>
      <c r="GS107" s="240" t="str">
        <f>IF(GP107&lt;&gt;"",IF(GO132,0,IF(ABS(GP132+GR132-GQ132-GS132)&gt;=PrSettings!$M$7,(ABS(GP132+GR132-GQ132-GS132-GM107+GN107)&lt;=1)*1,IF(AND(GP107,$F107=$G107,GP132+GR132&gt;=PrSettings!$M$6),(ABS(GM107-GP132-GR132)&lt;=1)*1,IF(AND(GP107,GP132+GR132+GQ132+GS132&gt;=PrSettings!$M$8),(ABS(GM107-GP132-GR132)+ABS(GN107-GQ132-GS132)&lt;=1)*1,"0")))),"")</f>
        <v/>
      </c>
      <c r="GT107" s="261"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74"/>
      <c r="GW107" s="239" t="str">
        <f>IF(GV107="","",VLOOKUP(GV107,Language!$D$5:$E$100,2,0))</f>
        <v/>
      </c>
      <c r="GX107" s="275"/>
      <c r="GY107" s="239" t="str">
        <f>IF(GX107="","",VLOOKUP(GX107,Language!$D$5:$E$100,2,0))</f>
        <v/>
      </c>
      <c r="GZ107" s="275"/>
      <c r="HA107" s="275"/>
      <c r="HB107" s="361">
        <f>COUNTIF(GV$124:GV$126,GX124)+COUNTIF(GX$124:GX$126,GX124)</f>
        <v>0</v>
      </c>
      <c r="HC107" s="240"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40" t="str">
        <f>IF((HC107&lt;&gt;""),IF(OR(HC132+HE132&lt;&gt;HD132+HF132,PrSettings!$M$4="●"),((HC132+HE132-HD132-HF132)=(GZ107-HA107))*(HC107=1),0),"")</f>
        <v/>
      </c>
      <c r="HE107" s="240" t="str">
        <f>IF((HD107&lt;&gt;""),IF(HC107="0",0,(HC132+HE132=GZ107)*(HD132+HF132=HA107)),"")</f>
        <v/>
      </c>
      <c r="HF107" s="240" t="str">
        <f>IF(HC107&lt;&gt;"",IF(HB132,0,IF(ABS(HC132+HE132-HD132-HF132)&gt;=PrSettings!$M$7,(ABS(HC132+HE132-HD132-HF132-GZ107+HA107)&lt;=1)*1,IF(AND(HC107,$F107=$G107,HC132+HE132&gt;=PrSettings!$M$6),(ABS(GZ107-HC132-HE132)&lt;=1)*1,IF(AND(HC107,HC132+HE132+HD132+HF132&gt;=PrSettings!$M$8),(ABS(GZ107-HC132-HE132)+ABS(HA107-HD132-HF132)&lt;=1)*1,"0")))),"")</f>
        <v/>
      </c>
      <c r="HG107" s="261"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74"/>
      <c r="HJ107" s="239" t="str">
        <f>IF(HI107="","",VLOOKUP(HI107,Language!$D$5:$E$100,2,0))</f>
        <v/>
      </c>
      <c r="HK107" s="275"/>
      <c r="HL107" s="239" t="str">
        <f>IF(HK107="","",VLOOKUP(HK107,Language!$D$5:$E$100,2,0))</f>
        <v/>
      </c>
      <c r="HM107" s="275"/>
      <c r="HN107" s="275"/>
      <c r="HO107" s="361">
        <f>COUNTIF(HI$124:HI$126,HK124)+COUNTIF(HK$124:HK$126,HK124)</f>
        <v>0</v>
      </c>
      <c r="HP107" s="240"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40" t="str">
        <f>IF((HP107&lt;&gt;""),IF(OR(HP132+HR132&lt;&gt;HQ132+HS132,PrSettings!$M$4="●"),((HP132+HR132-HQ132-HS132)=(HM107-HN107))*(HP107=1),0),"")</f>
        <v/>
      </c>
      <c r="HR107" s="240" t="str">
        <f>IF((HQ107&lt;&gt;""),IF(HP107="0",0,(HP132+HR132=HM107)*(HQ132+HS132=HN107)),"")</f>
        <v/>
      </c>
      <c r="HS107" s="240" t="str">
        <f>IF(HP107&lt;&gt;"",IF(HO132,0,IF(ABS(HP132+HR132-HQ132-HS132)&gt;=PrSettings!$M$7,(ABS(HP132+HR132-HQ132-HS132-HM107+HN107)&lt;=1)*1,IF(AND(HP107,$F107=$G107,HP132+HR132&gt;=PrSettings!$M$6),(ABS(HM107-HP132-HR132)&lt;=1)*1,IF(AND(HP107,HP132+HR132+HQ132+HS132&gt;=PrSettings!$M$8),(ABS(HM107-HP132-HR132)+ABS(HN107-HQ132-HS132)&lt;=1)*1,"0")))),"")</f>
        <v/>
      </c>
      <c r="HT107" s="261"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74"/>
      <c r="HW107" s="239" t="str">
        <f>IF(HV107="","",VLOOKUP(HV107,Language!$D$5:$E$100,2,0))</f>
        <v/>
      </c>
      <c r="HX107" s="275"/>
      <c r="HY107" s="239" t="str">
        <f>IF(HX107="","",VLOOKUP(HX107,Language!$D$5:$E$100,2,0))</f>
        <v/>
      </c>
      <c r="HZ107" s="275"/>
      <c r="IA107" s="275"/>
      <c r="IB107" s="361">
        <f>COUNTIF(HV$124:HV$126,HX124)+COUNTIF(HX$124:HX$126,HX124)</f>
        <v>0</v>
      </c>
      <c r="IC107" s="240"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40" t="str">
        <f>IF((IC107&lt;&gt;""),IF(OR(IC132+IE132&lt;&gt;ID132+IF132,PrSettings!$M$4="●"),((IC132+IE132-ID132-IF132)=(HZ107-IA107))*(IC107=1),0),"")</f>
        <v/>
      </c>
      <c r="IE107" s="240" t="str">
        <f>IF((ID107&lt;&gt;""),IF(IC107="0",0,(IC132+IE132=HZ107)*(ID132+IF132=IA107)),"")</f>
        <v/>
      </c>
      <c r="IF107" s="240" t="str">
        <f>IF(IC107&lt;&gt;"",IF(IB132,0,IF(ABS(IC132+IE132-ID132-IF132)&gt;=PrSettings!$M$7,(ABS(IC132+IE132-ID132-IF132-HZ107+IA107)&lt;=1)*1,IF(AND(IC107,$F107=$G107,IC132+IE132&gt;=PrSettings!$M$6),(ABS(HZ107-IC132-IE132)&lt;=1)*1,IF(AND(IC107,IC132+IE132+ID132+IF132&gt;=PrSettings!$M$8),(ABS(HZ107-IC132-IE132)+ABS(IA107-ID132-IF132)&lt;=1)*1,"0")))),"")</f>
        <v/>
      </c>
      <c r="IG107" s="261"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74"/>
      <c r="IJ107" s="239" t="str">
        <f>IF(II107="","",VLOOKUP(II107,Language!$D$5:$E$100,2,0))</f>
        <v/>
      </c>
      <c r="IK107" s="275"/>
      <c r="IL107" s="239" t="str">
        <f>IF(IK107="","",VLOOKUP(IK107,Language!$D$5:$E$100,2,0))</f>
        <v/>
      </c>
      <c r="IM107" s="275"/>
      <c r="IN107" s="275"/>
      <c r="IO107" s="361">
        <f>COUNTIF(II$124:II$126,IK124)+COUNTIF(IK$124:IK$126,IK124)</f>
        <v>0</v>
      </c>
      <c r="IP107" s="240"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40" t="str">
        <f>IF((IP107&lt;&gt;""),IF(OR(IP132+IR132&lt;&gt;IQ132+IS132,PrSettings!$M$4="●"),((IP132+IR132-IQ132-IS132)=(IM107-IN107))*(IP107=1),0),"")</f>
        <v/>
      </c>
      <c r="IR107" s="240" t="str">
        <f>IF((IQ107&lt;&gt;""),IF(IP107="0",0,(IP132+IR132=IM107)*(IQ132+IS132=IN107)),"")</f>
        <v/>
      </c>
      <c r="IS107" s="240" t="str">
        <f>IF(IP107&lt;&gt;"",IF(IO132,0,IF(ABS(IP132+IR132-IQ132-IS132)&gt;=PrSettings!$M$7,(ABS(IP132+IR132-IQ132-IS132-IM107+IN107)&lt;=1)*1,IF(AND(IP107,$F107=$G107,IP132+IR132&gt;=PrSettings!$M$6),(ABS(IM107-IP132-IR132)&lt;=1)*1,IF(AND(IP107,IP132+IR132+IQ132+IS132&gt;=PrSettings!$M$8),(ABS(IM107-IP132-IR132)+ABS(IN107-IQ132-IS132)&lt;=1)*1,"0")))),"")</f>
        <v/>
      </c>
      <c r="IT107" s="261"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74"/>
      <c r="IW107" s="239" t="str">
        <f>IF(IV107="","",VLOOKUP(IV107,Language!$D$5:$E$100,2,0))</f>
        <v/>
      </c>
      <c r="IX107" s="275"/>
      <c r="IY107" s="239" t="str">
        <f>IF(IX107="","",VLOOKUP(IX107,Language!$D$5:$E$100,2,0))</f>
        <v/>
      </c>
      <c r="IZ107" s="275"/>
      <c r="JA107" s="275"/>
      <c r="JB107" s="361">
        <f>COUNTIF(IV$124:IV$126,IX124)+COUNTIF(IX$124:IX$126,IX124)</f>
        <v>0</v>
      </c>
      <c r="JC107" s="240"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40" t="str">
        <f>IF((JC107&lt;&gt;""),IF(OR(JC132+JE132&lt;&gt;JD132+JF132,PrSettings!$M$4="●"),((JC132+JE132-JD132-JF132)=(IZ107-JA107))*(JC107=1),0),"")</f>
        <v/>
      </c>
      <c r="JE107" s="240" t="str">
        <f>IF((JD107&lt;&gt;""),IF(JC107="0",0,(JC132+JE132=IZ107)*(JD132+JF132=JA107)),"")</f>
        <v/>
      </c>
      <c r="JF107" s="240" t="str">
        <f>IF(JC107&lt;&gt;"",IF(JB132,0,IF(ABS(JC132+JE132-JD132-JF132)&gt;=PrSettings!$M$7,(ABS(JC132+JE132-JD132-JF132-IZ107+JA107)&lt;=1)*1,IF(AND(JC107,$F107=$G107,JC132+JE132&gt;=PrSettings!$M$6),(ABS(IZ107-JC132-JE132)&lt;=1)*1,IF(AND(JC107,JC132+JE132+JD132+JF132&gt;=PrSettings!$M$8),(ABS(IZ107-JC132-JE132)+ABS(JA107-JD132-JF132)&lt;=1)*1,"0")))),"")</f>
        <v/>
      </c>
      <c r="JG107" s="261"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74"/>
      <c r="JJ107" s="239" t="str">
        <f>IF(JI107="","",VLOOKUP(JI107,Language!$D$5:$E$100,2,0))</f>
        <v/>
      </c>
      <c r="JK107" s="275"/>
      <c r="JL107" s="239" t="str">
        <f>IF(JK107="","",VLOOKUP(JK107,Language!$D$5:$E$100,2,0))</f>
        <v/>
      </c>
      <c r="JM107" s="275"/>
      <c r="JN107" s="275"/>
      <c r="JO107" s="361">
        <f>COUNTIF(JI$124:JI$126,JK124)+COUNTIF(JK$124:JK$126,JK124)</f>
        <v>0</v>
      </c>
      <c r="JP107" s="240"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40" t="str">
        <f>IF((JP107&lt;&gt;""),IF(OR(JP132+JR132&lt;&gt;JQ132+JS132,PrSettings!$M$4="●"),((JP132+JR132-JQ132-JS132)=(JM107-JN107))*(JP107=1),0),"")</f>
        <v/>
      </c>
      <c r="JR107" s="240" t="str">
        <f>IF((JQ107&lt;&gt;""),IF(JP107="0",0,(JP132+JR132=JM107)*(JQ132+JS132=JN107)),"")</f>
        <v/>
      </c>
      <c r="JS107" s="240" t="str">
        <f>IF(JP107&lt;&gt;"",IF(JO132,0,IF(ABS(JP132+JR132-JQ132-JS132)&gt;=PrSettings!$M$7,(ABS(JP132+JR132-JQ132-JS132-JM107+JN107)&lt;=1)*1,IF(AND(JP107,$F107=$G107,JP132+JR132&gt;=PrSettings!$M$6),(ABS(JM107-JP132-JR132)&lt;=1)*1,IF(AND(JP107,JP132+JR132+JQ132+JS132&gt;=PrSettings!$M$8),(ABS(JM107-JP132-JR132)+ABS(JN107-JQ132-JS132)&lt;=1)*1,"0")))),"")</f>
        <v/>
      </c>
      <c r="JT107" s="261"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74"/>
      <c r="JW107" s="239" t="str">
        <f>IF(JV107="","",VLOOKUP(JV107,Language!$D$5:$E$100,2,0))</f>
        <v/>
      </c>
      <c r="JX107" s="275"/>
      <c r="JY107" s="239" t="str">
        <f>IF(JX107="","",VLOOKUP(JX107,Language!$D$5:$E$100,2,0))</f>
        <v/>
      </c>
      <c r="JZ107" s="275"/>
      <c r="KA107" s="275"/>
      <c r="KB107" s="361">
        <f>COUNTIF(JV$124:JV$126,JX124)+COUNTIF(JX$124:JX$126,JX124)</f>
        <v>0</v>
      </c>
      <c r="KC107" s="240"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40" t="str">
        <f>IF((KC107&lt;&gt;""),IF(OR(KC132+KE132&lt;&gt;KD132+KF132,PrSettings!$M$4="●"),((KC132+KE132-KD132-KF132)=(JZ107-KA107))*(KC107=1),0),"")</f>
        <v/>
      </c>
      <c r="KE107" s="240" t="str">
        <f>IF((KD107&lt;&gt;""),IF(KC107="0",0,(KC132+KE132=JZ107)*(KD132+KF132=KA107)),"")</f>
        <v/>
      </c>
      <c r="KF107" s="240" t="str">
        <f>IF(KC107&lt;&gt;"",IF(KB132,0,IF(ABS(KC132+KE132-KD132-KF132)&gt;=PrSettings!$M$7,(ABS(KC132+KE132-KD132-KF132-JZ107+KA107)&lt;=1)*1,IF(AND(KC107,$F107=$G107,KC132+KE132&gt;=PrSettings!$M$6),(ABS(JZ107-KC132-KE132)&lt;=1)*1,IF(AND(KC107,KC132+KE132+KD132+KF132&gt;=PrSettings!$M$8),(ABS(JZ107-KC132-KE132)+ABS(KA107-KD132-KF132)&lt;=1)*1,"0")))),"")</f>
        <v/>
      </c>
      <c r="KG107" s="261"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74"/>
      <c r="KJ107" s="239" t="str">
        <f>IF(KI107="","",VLOOKUP(KI107,Language!$D$5:$E$100,2,0))</f>
        <v/>
      </c>
      <c r="KK107" s="275"/>
      <c r="KL107" s="239" t="str">
        <f>IF(KK107="","",VLOOKUP(KK107,Language!$D$5:$E$100,2,0))</f>
        <v/>
      </c>
      <c r="KM107" s="275"/>
      <c r="KN107" s="275"/>
      <c r="KO107" s="361">
        <f>COUNTIF(KI$124:KI$126,KK124)+COUNTIF(KK$124:KK$126,KK124)</f>
        <v>0</v>
      </c>
      <c r="KP107" s="240"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40" t="str">
        <f>IF((KP107&lt;&gt;""),IF(OR(KP132+KR132&lt;&gt;KQ132+KS132,PrSettings!$M$4="●"),((KP132+KR132-KQ132-KS132)=(KM107-KN107))*(KP107=1),0),"")</f>
        <v/>
      </c>
      <c r="KR107" s="240" t="str">
        <f>IF((KQ107&lt;&gt;""),IF(KP107="0",0,(KP132+KR132=KM107)*(KQ132+KS132=KN107)),"")</f>
        <v/>
      </c>
      <c r="KS107" s="240" t="str">
        <f>IF(KP107&lt;&gt;"",IF(KO132,0,IF(ABS(KP132+KR132-KQ132-KS132)&gt;=PrSettings!$M$7,(ABS(KP132+KR132-KQ132-KS132-KM107+KN107)&lt;=1)*1,IF(AND(KP107,$F107=$G107,KP132+KR132&gt;=PrSettings!$M$6),(ABS(KM107-KP132-KR132)&lt;=1)*1,IF(AND(KP107,KP132+KR132+KQ132+KS132&gt;=PrSettings!$M$8),(ABS(KM107-KP132-KR132)+ABS(KN107-KQ132-KS132)&lt;=1)*1,"0")))),"")</f>
        <v/>
      </c>
      <c r="KT107" s="261"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74"/>
      <c r="KW107" s="239" t="str">
        <f>IF(KV107="","",VLOOKUP(KV107,Language!$D$5:$E$100,2,0))</f>
        <v/>
      </c>
      <c r="KX107" s="275"/>
      <c r="KY107" s="239" t="str">
        <f>IF(KX107="","",VLOOKUP(KX107,Language!$D$5:$E$100,2,0))</f>
        <v/>
      </c>
      <c r="KZ107" s="275"/>
      <c r="LA107" s="275"/>
      <c r="LB107" s="361">
        <f>COUNTIF(KV$124:KV$126,KX124)+COUNTIF(KX$124:KX$126,KX124)</f>
        <v>0</v>
      </c>
      <c r="LC107" s="240"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40" t="str">
        <f>IF((LC107&lt;&gt;""),IF(OR(LC132+LE132&lt;&gt;LD132+LF132,PrSettings!$M$4="●"),((LC132+LE132-LD132-LF132)=(KZ107-LA107))*(LC107=1),0),"")</f>
        <v/>
      </c>
      <c r="LE107" s="240" t="str">
        <f>IF((LD107&lt;&gt;""),IF(LC107="0",0,(LC132+LE132=KZ107)*(LD132+LF132=LA107)),"")</f>
        <v/>
      </c>
      <c r="LF107" s="240" t="str">
        <f>IF(LC107&lt;&gt;"",IF(LB132,0,IF(ABS(LC132+LE132-LD132-LF132)&gt;=PrSettings!$M$7,(ABS(LC132+LE132-LD132-LF132-KZ107+LA107)&lt;=1)*1,IF(AND(LC107,$F107=$G107,LC132+LE132&gt;=PrSettings!$M$6),(ABS(KZ107-LC132-LE132)&lt;=1)*1,IF(AND(LC107,LC132+LE132+LD132+LF132&gt;=PrSettings!$M$8),(ABS(KZ107-LC132-LE132)+ABS(LA107-LD132-LF132)&lt;=1)*1,"0")))),"")</f>
        <v/>
      </c>
      <c r="LG107" s="261"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74"/>
      <c r="LJ107" s="239" t="str">
        <f>IF(LI107="","",VLOOKUP(LI107,Language!$D$5:$E$100,2,0))</f>
        <v/>
      </c>
      <c r="LK107" s="275"/>
      <c r="LL107" s="239" t="str">
        <f>IF(LK107="","",VLOOKUP(LK107,Language!$D$5:$E$100,2,0))</f>
        <v/>
      </c>
      <c r="LM107" s="275"/>
      <c r="LN107" s="275"/>
      <c r="LO107" s="361">
        <f>COUNTIF(LI$124:LI$126,LK124)+COUNTIF(LK$124:LK$126,LK124)</f>
        <v>0</v>
      </c>
      <c r="LP107" s="240"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40" t="str">
        <f>IF((LP107&lt;&gt;""),IF(OR(LP132+LR132&lt;&gt;LQ132+LS132,PrSettings!$M$4="●"),((LP132+LR132-LQ132-LS132)=(LM107-LN107))*(LP107=1),0),"")</f>
        <v/>
      </c>
      <c r="LR107" s="240" t="str">
        <f>IF((LQ107&lt;&gt;""),IF(LP107="0",0,(LP132+LR132=LM107)*(LQ132+LS132=LN107)),"")</f>
        <v/>
      </c>
      <c r="LS107" s="240" t="str">
        <f>IF(LP107&lt;&gt;"",IF(LO132,0,IF(ABS(LP132+LR132-LQ132-LS132)&gt;=PrSettings!$M$7,(ABS(LP132+LR132-LQ132-LS132-LM107+LN107)&lt;=1)*1,IF(AND(LP107,$F107=$G107,LP132+LR132&gt;=PrSettings!$M$6),(ABS(LM107-LP132-LR132)&lt;=1)*1,IF(AND(LP107,LP132+LR132+LQ132+LS132&gt;=PrSettings!$M$8),(ABS(LM107-LP132-LR132)+ABS(LN107-LQ132-LS132)&lt;=1)*1,"0")))),"")</f>
        <v/>
      </c>
      <c r="LT107" s="261"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74"/>
      <c r="LW107" s="239" t="str">
        <f>IF(LV107="","",VLOOKUP(LV107,Language!$D$5:$E$100,2,0))</f>
        <v/>
      </c>
      <c r="LX107" s="275"/>
      <c r="LY107" s="239" t="str">
        <f>IF(LX107="","",VLOOKUP(LX107,Language!$D$5:$E$100,2,0))</f>
        <v/>
      </c>
      <c r="LZ107" s="275"/>
      <c r="MA107" s="275"/>
      <c r="MB107" s="361">
        <f>COUNTIF(LV$124:LV$126,LX124)+COUNTIF(LX$124:LX$126,LX124)</f>
        <v>0</v>
      </c>
      <c r="MC107" s="240"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40" t="str">
        <f>IF((MC107&lt;&gt;""),IF(OR(MC132+ME132&lt;&gt;MD132+MF132,PrSettings!$M$4="●"),((MC132+ME132-MD132-MF132)=(LZ107-MA107))*(MC107=1),0),"")</f>
        <v/>
      </c>
      <c r="ME107" s="240" t="str">
        <f>IF((MD107&lt;&gt;""),IF(MC107="0",0,(MC132+ME132=LZ107)*(MD132+MF132=MA107)),"")</f>
        <v/>
      </c>
      <c r="MF107" s="240" t="str">
        <f>IF(MC107&lt;&gt;"",IF(MB132,0,IF(ABS(MC132+ME132-MD132-MF132)&gt;=PrSettings!$M$7,(ABS(MC132+ME132-MD132-MF132-LZ107+MA107)&lt;=1)*1,IF(AND(MC107,$F107=$G107,MC132+ME132&gt;=PrSettings!$M$6),(ABS(LZ107-MC132-ME132)&lt;=1)*1,IF(AND(MC107,MC132+ME132+MD132+MF132&gt;=PrSettings!$M$8),(ABS(LZ107-MC132-ME132)+ABS(MA107-MD132-MF132)&lt;=1)*1,"0")))),"")</f>
        <v/>
      </c>
      <c r="MG107" s="261"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31" customFormat="1" x14ac:dyDescent="0.25">
      <c r="A108" s="235"/>
      <c r="B108" s="238" t="str">
        <f>IF(C108="","",INDEX(Groups!$C$7:$C$65,MATCH(C108,Groups!$D$7:$D$65,0)))</f>
        <v/>
      </c>
      <c r="C108" s="239" t="str">
        <f>'World Cup'!$E$60</f>
        <v/>
      </c>
      <c r="D108" s="240" t="str">
        <f>IF(E108="","",INDEX(Groups!$C$7:$C$65,MATCH(E108,Groups!$D$7:$D$65,0)))</f>
        <v/>
      </c>
      <c r="E108" s="239" t="str">
        <f>'World Cup'!$F$60</f>
        <v/>
      </c>
      <c r="F108" s="241" t="str">
        <f>IF(AND('World Cup'!$E$61&lt;&gt;"",'World Cup'!$F$61&lt;&gt;""),'World Cup'!$E$61,"")</f>
        <v/>
      </c>
      <c r="G108" s="242" t="str">
        <f>IF(AND('World Cup'!$E$61&lt;&gt;"",'World Cup'!$F$61&lt;&gt;""),'World Cup'!$F$61,"")</f>
        <v/>
      </c>
      <c r="I108" s="274"/>
      <c r="J108" s="239" t="str">
        <f>IF(I108="","",VLOOKUP(I108,Language!$D$5:$E$100,2,0))</f>
        <v/>
      </c>
      <c r="K108" s="275"/>
      <c r="L108" s="239" t="str">
        <f>IF(K108="","",VLOOKUP(K108,Language!$D$5:$E$100,2,0))</f>
        <v/>
      </c>
      <c r="M108" s="275"/>
      <c r="N108" s="275"/>
      <c r="O108" s="360">
        <f>COUNTIF(I$124:I$126,K126)+COUNTIF(K$124:K$126,K126)</f>
        <v>0</v>
      </c>
      <c r="P108" s="240" t="str">
        <f t="shared" si="1612"/>
        <v/>
      </c>
      <c r="Q108" s="240" t="str">
        <f>IF((P108&lt;&gt;""),IF(OR(P133+R133&lt;&gt;Q133+S133,PrSettings!$M$4="●"),((P133+R133-Q133-S133)=(M108-N108))*(P108=1),0),"")</f>
        <v/>
      </c>
      <c r="R108" s="240" t="str">
        <f t="shared" ref="R108:R114" si="1638">IF((Q108&lt;&gt;""),IF(P108="0",0,(P133+R133=M108)*(Q133+S133=N108)),"")</f>
        <v/>
      </c>
      <c r="S108" s="240" t="str">
        <f>IF(P108&lt;&gt;"",IF(O133,0,IF(ABS(P133+R133-Q133-S133)&gt;=PrSettings!$M$7,(ABS(P133+R133-Q133-S133-M108+N108)&lt;=1)*1,IF(AND(P108,$F108=$G108,P133+R133&gt;=PrSettings!$M$6),(ABS(M108-P133-R133)&lt;=1)*1,IF(AND(P108,P133+R133+Q133+S133&gt;=PrSettings!$M$8),(ABS(M108-P133-R133)+ABS(N108-Q133-S133)&lt;=1)*1,"0")))),"")</f>
        <v/>
      </c>
      <c r="T108" s="261"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74"/>
      <c r="W108" s="239" t="str">
        <f>IF(V108="","",VLOOKUP(V108,Language!$D$5:$E$100,2,0))</f>
        <v/>
      </c>
      <c r="X108" s="275"/>
      <c r="Y108" s="239" t="str">
        <f>IF(X108="","",VLOOKUP(X108,Language!$D$5:$E$100,2,0))</f>
        <v/>
      </c>
      <c r="Z108" s="275"/>
      <c r="AA108" s="275"/>
      <c r="AB108" s="360">
        <f>COUNTIF(V$124:V$126,X126)+COUNTIF(X$124:X$126,X126)</f>
        <v>0</v>
      </c>
      <c r="AC108" s="240" t="str">
        <f t="shared" si="1613"/>
        <v/>
      </c>
      <c r="AD108" s="240" t="str">
        <f>IF((AC108&lt;&gt;""),IF(OR(AC133+AE133&lt;&gt;AD133+AF133,PrSettings!$M$4="●"),((AC133+AE133-AD133-AF133)=(Z108-AA108))*(AC108=1),0),"")</f>
        <v/>
      </c>
      <c r="AE108" s="240" t="str">
        <f t="shared" ref="AE108:AE114" si="1639">IF((AD108&lt;&gt;""),IF(AC108="0",0,(AC133+AE133=Z108)*(AD133+AF133=AA108)),"")</f>
        <v/>
      </c>
      <c r="AF108" s="240" t="str">
        <f>IF(AC108&lt;&gt;"",IF(AB133,0,IF(ABS(AC133+AE133-AD133-AF133)&gt;=PrSettings!$M$7,(ABS(AC133+AE133-AD133-AF133-Z108+AA108)&lt;=1)*1,IF(AND(AC108,$F108=$G108,AC133+AE133&gt;=PrSettings!$M$6),(ABS(Z108-AC133-AE133)&lt;=1)*1,IF(AND(AC108,AC133+AE133+AD133+AF133&gt;=PrSettings!$M$8),(ABS(Z108-AC133-AE133)+ABS(AA108-AD133-AF133)&lt;=1)*1,"0")))),"")</f>
        <v/>
      </c>
      <c r="AG108" s="261"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74"/>
      <c r="AJ108" s="239" t="str">
        <f>IF(AI108="","",VLOOKUP(AI108,Language!$D$5:$E$100,2,0))</f>
        <v/>
      </c>
      <c r="AK108" s="275"/>
      <c r="AL108" s="239" t="str">
        <f>IF(AK108="","",VLOOKUP(AK108,Language!$D$5:$E$100,2,0))</f>
        <v/>
      </c>
      <c r="AM108" s="275"/>
      <c r="AN108" s="275"/>
      <c r="AO108" s="360">
        <f>COUNTIF(AI$124:AI$126,AK126)+COUNTIF(AK$124:AK$126,AK126)</f>
        <v>0</v>
      </c>
      <c r="AP108" s="240" t="str">
        <f t="shared" si="1614"/>
        <v/>
      </c>
      <c r="AQ108" s="240" t="str">
        <f>IF((AP108&lt;&gt;""),IF(OR(AP133+AR133&lt;&gt;AQ133+AS133,PrSettings!$M$4="●"),((AP133+AR133-AQ133-AS133)=(AM108-AN108))*(AP108=1),0),"")</f>
        <v/>
      </c>
      <c r="AR108" s="240" t="str">
        <f t="shared" ref="AR108:AR114" si="1640">IF((AQ108&lt;&gt;""),IF(AP108="0",0,(AP133+AR133=AM108)*(AQ133+AS133=AN108)),"")</f>
        <v/>
      </c>
      <c r="AS108" s="240" t="str">
        <f>IF(AP108&lt;&gt;"",IF(AO133,0,IF(ABS(AP133+AR133-AQ133-AS133)&gt;=PrSettings!$M$7,(ABS(AP133+AR133-AQ133-AS133-AM108+AN108)&lt;=1)*1,IF(AND(AP108,$F108=$G108,AP133+AR133&gt;=PrSettings!$M$6),(ABS(AM108-AP133-AR133)&lt;=1)*1,IF(AND(AP108,AP133+AR133+AQ133+AS133&gt;=PrSettings!$M$8),(ABS(AM108-AP133-AR133)+ABS(AN108-AQ133-AS133)&lt;=1)*1,"0")))),"")</f>
        <v/>
      </c>
      <c r="AT108" s="261"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74"/>
      <c r="AW108" s="239" t="str">
        <f>IF(AV108="","",VLOOKUP(AV108,Language!$D$5:$E$100,2,0))</f>
        <v/>
      </c>
      <c r="AX108" s="275"/>
      <c r="AY108" s="239" t="str">
        <f>IF(AX108="","",VLOOKUP(AX108,Language!$D$5:$E$100,2,0))</f>
        <v/>
      </c>
      <c r="AZ108" s="275"/>
      <c r="BA108" s="275"/>
      <c r="BB108" s="360">
        <f>COUNTIF(AV$124:AV$126,AX126)+COUNTIF(AX$124:AX$126,AX126)</f>
        <v>0</v>
      </c>
      <c r="BC108" s="240" t="str">
        <f t="shared" si="1615"/>
        <v/>
      </c>
      <c r="BD108" s="240" t="str">
        <f>IF((BC108&lt;&gt;""),IF(OR(BC133+BE133&lt;&gt;BD133+BF133,PrSettings!$M$4="●"),((BC133+BE133-BD133-BF133)=(AZ108-BA108))*(BC108=1),0),"")</f>
        <v/>
      </c>
      <c r="BE108" s="240" t="str">
        <f t="shared" ref="BE108:BE114" si="1641">IF((BD108&lt;&gt;""),IF(BC108="0",0,(BC133+BE133=AZ108)*(BD133+BF133=BA108)),"")</f>
        <v/>
      </c>
      <c r="BF108" s="240" t="str">
        <f>IF(BC108&lt;&gt;"",IF(BB133,0,IF(ABS(BC133+BE133-BD133-BF133)&gt;=PrSettings!$M$7,(ABS(BC133+BE133-BD133-BF133-AZ108+BA108)&lt;=1)*1,IF(AND(BC108,$F108=$G108,BC133+BE133&gt;=PrSettings!$M$6),(ABS(AZ108-BC133-BE133)&lt;=1)*1,IF(AND(BC108,BC133+BE133+BD133+BF133&gt;=PrSettings!$M$8),(ABS(AZ108-BC133-BE133)+ABS(BA108-BD133-BF133)&lt;=1)*1,"0")))),"")</f>
        <v/>
      </c>
      <c r="BG108" s="261"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74"/>
      <c r="BJ108" s="239" t="str">
        <f>IF(BI108="","",VLOOKUP(BI108,Language!$D$5:$E$100,2,0))</f>
        <v/>
      </c>
      <c r="BK108" s="275"/>
      <c r="BL108" s="239" t="str">
        <f>IF(BK108="","",VLOOKUP(BK108,Language!$D$5:$E$100,2,0))</f>
        <v/>
      </c>
      <c r="BM108" s="275"/>
      <c r="BN108" s="275"/>
      <c r="BO108" s="360">
        <f>COUNTIF(BI$124:BI$126,BK126)+COUNTIF(BK$124:BK$126,BK126)</f>
        <v>0</v>
      </c>
      <c r="BP108" s="240" t="str">
        <f t="shared" si="1616"/>
        <v/>
      </c>
      <c r="BQ108" s="240" t="str">
        <f>IF((BP108&lt;&gt;""),IF(OR(BP133+BR133&lt;&gt;BQ133+BS133,PrSettings!$M$4="●"),((BP133+BR133-BQ133-BS133)=(BM108-BN108))*(BP108=1),0),"")</f>
        <v/>
      </c>
      <c r="BR108" s="240" t="str">
        <f t="shared" ref="BR108:BR114" si="1642">IF((BQ108&lt;&gt;""),IF(BP108="0",0,(BP133+BR133=BM108)*(BQ133+BS133=BN108)),"")</f>
        <v/>
      </c>
      <c r="BS108" s="240" t="str">
        <f>IF(BP108&lt;&gt;"",IF(BO133,0,IF(ABS(BP133+BR133-BQ133-BS133)&gt;=PrSettings!$M$7,(ABS(BP133+BR133-BQ133-BS133-BM108+BN108)&lt;=1)*1,IF(AND(BP108,$F108=$G108,BP133+BR133&gt;=PrSettings!$M$6),(ABS(BM108-BP133-BR133)&lt;=1)*1,IF(AND(BP108,BP133+BR133+BQ133+BS133&gt;=PrSettings!$M$8),(ABS(BM108-BP133-BR133)+ABS(BN108-BQ133-BS133)&lt;=1)*1,"0")))),"")</f>
        <v/>
      </c>
      <c r="BT108" s="261"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74"/>
      <c r="BW108" s="239" t="str">
        <f>IF(BV108="","",VLOOKUP(BV108,Language!$D$5:$E$100,2,0))</f>
        <v/>
      </c>
      <c r="BX108" s="275"/>
      <c r="BY108" s="239" t="str">
        <f>IF(BX108="","",VLOOKUP(BX108,Language!$D$5:$E$100,2,0))</f>
        <v/>
      </c>
      <c r="BZ108" s="275"/>
      <c r="CA108" s="275"/>
      <c r="CB108" s="360">
        <f>COUNTIF(BV$124:BV$126,BX126)+COUNTIF(BX$124:BX$126,BX126)</f>
        <v>0</v>
      </c>
      <c r="CC108" s="240" t="str">
        <f t="shared" si="1617"/>
        <v/>
      </c>
      <c r="CD108" s="240" t="str">
        <f>IF((CC108&lt;&gt;""),IF(OR(CC133+CE133&lt;&gt;CD133+CF133,PrSettings!$M$4="●"),((CC133+CE133-CD133-CF133)=(BZ108-CA108))*(CC108=1),0),"")</f>
        <v/>
      </c>
      <c r="CE108" s="240" t="str">
        <f t="shared" ref="CE108:CE114" si="1643">IF((CD108&lt;&gt;""),IF(CC108="0",0,(CC133+CE133=BZ108)*(CD133+CF133=CA108)),"")</f>
        <v/>
      </c>
      <c r="CF108" s="240" t="str">
        <f>IF(CC108&lt;&gt;"",IF(CB133,0,IF(ABS(CC133+CE133-CD133-CF133)&gt;=PrSettings!$M$7,(ABS(CC133+CE133-CD133-CF133-BZ108+CA108)&lt;=1)*1,IF(AND(CC108,$F108=$G108,CC133+CE133&gt;=PrSettings!$M$6),(ABS(BZ108-CC133-CE133)&lt;=1)*1,IF(AND(CC108,CC133+CE133+CD133+CF133&gt;=PrSettings!$M$8),(ABS(BZ108-CC133-CE133)+ABS(CA108-CD133-CF133)&lt;=1)*1,"0")))),"")</f>
        <v/>
      </c>
      <c r="CG108" s="261"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74"/>
      <c r="CJ108" s="239" t="str">
        <f>IF(CI108="","",VLOOKUP(CI108,Language!$D$5:$E$100,2,0))</f>
        <v/>
      </c>
      <c r="CK108" s="275"/>
      <c r="CL108" s="239" t="str">
        <f>IF(CK108="","",VLOOKUP(CK108,Language!$D$5:$E$100,2,0))</f>
        <v/>
      </c>
      <c r="CM108" s="275"/>
      <c r="CN108" s="275"/>
      <c r="CO108" s="360">
        <f>COUNTIF(CI$124:CI$126,CK126)+COUNTIF(CK$124:CK$126,CK126)</f>
        <v>0</v>
      </c>
      <c r="CP108" s="240" t="str">
        <f t="shared" si="1618"/>
        <v/>
      </c>
      <c r="CQ108" s="240" t="str">
        <f>IF((CP108&lt;&gt;""),IF(OR(CP133+CR133&lt;&gt;CQ133+CS133,PrSettings!$M$4="●"),((CP133+CR133-CQ133-CS133)=(CM108-CN108))*(CP108=1),0),"")</f>
        <v/>
      </c>
      <c r="CR108" s="240" t="str">
        <f t="shared" ref="CR108:CR114" si="1644">IF((CQ108&lt;&gt;""),IF(CP108="0",0,(CP133+CR133=CM108)*(CQ133+CS133=CN108)),"")</f>
        <v/>
      </c>
      <c r="CS108" s="240" t="str">
        <f>IF(CP108&lt;&gt;"",IF(CO133,0,IF(ABS(CP133+CR133-CQ133-CS133)&gt;=PrSettings!$M$7,(ABS(CP133+CR133-CQ133-CS133-CM108+CN108)&lt;=1)*1,IF(AND(CP108,$F108=$G108,CP133+CR133&gt;=PrSettings!$M$6),(ABS(CM108-CP133-CR133)&lt;=1)*1,IF(AND(CP108,CP133+CR133+CQ133+CS133&gt;=PrSettings!$M$8),(ABS(CM108-CP133-CR133)+ABS(CN108-CQ133-CS133)&lt;=1)*1,"0")))),"")</f>
        <v/>
      </c>
      <c r="CT108" s="261"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74"/>
      <c r="CW108" s="239" t="str">
        <f>IF(CV108="","",VLOOKUP(CV108,Language!$D$5:$E$100,2,0))</f>
        <v/>
      </c>
      <c r="CX108" s="275"/>
      <c r="CY108" s="239" t="str">
        <f>IF(CX108="","",VLOOKUP(CX108,Language!$D$5:$E$100,2,0))</f>
        <v/>
      </c>
      <c r="CZ108" s="275"/>
      <c r="DA108" s="275"/>
      <c r="DB108" s="360">
        <f>COUNTIF(CV$124:CV$126,CX126)+COUNTIF(CX$124:CX$126,CX126)</f>
        <v>0</v>
      </c>
      <c r="DC108" s="240" t="str">
        <f t="shared" si="1619"/>
        <v/>
      </c>
      <c r="DD108" s="240" t="str">
        <f>IF((DC108&lt;&gt;""),IF(OR(DC133+DE133&lt;&gt;DD133+DF133,PrSettings!$M$4="●"),((DC133+DE133-DD133-DF133)=(CZ108-DA108))*(DC108=1),0),"")</f>
        <v/>
      </c>
      <c r="DE108" s="240" t="str">
        <f t="shared" ref="DE108:DE114" si="1645">IF((DD108&lt;&gt;""),IF(DC108="0",0,(DC133+DE133=CZ108)*(DD133+DF133=DA108)),"")</f>
        <v/>
      </c>
      <c r="DF108" s="240" t="str">
        <f>IF(DC108&lt;&gt;"",IF(DB133,0,IF(ABS(DC133+DE133-DD133-DF133)&gt;=PrSettings!$M$7,(ABS(DC133+DE133-DD133-DF133-CZ108+DA108)&lt;=1)*1,IF(AND(DC108,$F108=$G108,DC133+DE133&gt;=PrSettings!$M$6),(ABS(CZ108-DC133-DE133)&lt;=1)*1,IF(AND(DC108,DC133+DE133+DD133+DF133&gt;=PrSettings!$M$8),(ABS(CZ108-DC133-DE133)+ABS(DA108-DD133-DF133)&lt;=1)*1,"0")))),"")</f>
        <v/>
      </c>
      <c r="DG108" s="261"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74"/>
      <c r="DJ108" s="239" t="str">
        <f>IF(DI108="","",VLOOKUP(DI108,Language!$D$5:$E$100,2,0))</f>
        <v/>
      </c>
      <c r="DK108" s="275"/>
      <c r="DL108" s="239" t="str">
        <f>IF(DK108="","",VLOOKUP(DK108,Language!$D$5:$E$100,2,0))</f>
        <v/>
      </c>
      <c r="DM108" s="275"/>
      <c r="DN108" s="275"/>
      <c r="DO108" s="360">
        <f>COUNTIF(DI$124:DI$126,DK126)+COUNTIF(DK$124:DK$126,DK126)</f>
        <v>0</v>
      </c>
      <c r="DP108" s="240" t="str">
        <f t="shared" si="1620"/>
        <v/>
      </c>
      <c r="DQ108" s="240" t="str">
        <f>IF((DP108&lt;&gt;""),IF(OR(DP133+DR133&lt;&gt;DQ133+DS133,PrSettings!$M$4="●"),((DP133+DR133-DQ133-DS133)=(DM108-DN108))*(DP108=1),0),"")</f>
        <v/>
      </c>
      <c r="DR108" s="240" t="str">
        <f t="shared" ref="DR108:DR114" si="1646">IF((DQ108&lt;&gt;""),IF(DP108="0",0,(DP133+DR133=DM108)*(DQ133+DS133=DN108)),"")</f>
        <v/>
      </c>
      <c r="DS108" s="240" t="str">
        <f>IF(DP108&lt;&gt;"",IF(DO133,0,IF(ABS(DP133+DR133-DQ133-DS133)&gt;=PrSettings!$M$7,(ABS(DP133+DR133-DQ133-DS133-DM108+DN108)&lt;=1)*1,IF(AND(DP108,$F108=$G108,DP133+DR133&gt;=PrSettings!$M$6),(ABS(DM108-DP133-DR133)&lt;=1)*1,IF(AND(DP108,DP133+DR133+DQ133+DS133&gt;=PrSettings!$M$8),(ABS(DM108-DP133-DR133)+ABS(DN108-DQ133-DS133)&lt;=1)*1,"0")))),"")</f>
        <v/>
      </c>
      <c r="DT108" s="261"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74"/>
      <c r="DW108" s="239" t="str">
        <f>IF(DV108="","",VLOOKUP(DV108,Language!$D$5:$E$100,2,0))</f>
        <v/>
      </c>
      <c r="DX108" s="275"/>
      <c r="DY108" s="239" t="str">
        <f>IF(DX108="","",VLOOKUP(DX108,Language!$D$5:$E$100,2,0))</f>
        <v/>
      </c>
      <c r="DZ108" s="275"/>
      <c r="EA108" s="275"/>
      <c r="EB108" s="360">
        <f>COUNTIF(DV$124:DV$126,DX126)+COUNTIF(DX$124:DX$126,DX126)</f>
        <v>0</v>
      </c>
      <c r="EC108" s="240" t="str">
        <f t="shared" si="1621"/>
        <v/>
      </c>
      <c r="ED108" s="240" t="str">
        <f>IF((EC108&lt;&gt;""),IF(OR(EC133+EE133&lt;&gt;ED133+EF133,PrSettings!$M$4="●"),((EC133+EE133-ED133-EF133)=(DZ108-EA108))*(EC108=1),0),"")</f>
        <v/>
      </c>
      <c r="EE108" s="240" t="str">
        <f t="shared" ref="EE108:EE114" si="1647">IF((ED108&lt;&gt;""),IF(EC108="0",0,(EC133+EE133=DZ108)*(ED133+EF133=EA108)),"")</f>
        <v/>
      </c>
      <c r="EF108" s="240" t="str">
        <f>IF(EC108&lt;&gt;"",IF(EB133,0,IF(ABS(EC133+EE133-ED133-EF133)&gt;=PrSettings!$M$7,(ABS(EC133+EE133-ED133-EF133-DZ108+EA108)&lt;=1)*1,IF(AND(EC108,$F108=$G108,EC133+EE133&gt;=PrSettings!$M$6),(ABS(DZ108-EC133-EE133)&lt;=1)*1,IF(AND(EC108,EC133+EE133+ED133+EF133&gt;=PrSettings!$M$8),(ABS(DZ108-EC133-EE133)+ABS(EA108-ED133-EF133)&lt;=1)*1,"0")))),"")</f>
        <v/>
      </c>
      <c r="EG108" s="261"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74"/>
      <c r="EJ108" s="239" t="str">
        <f>IF(EI108="","",VLOOKUP(EI108,Language!$D$5:$E$100,2,0))</f>
        <v/>
      </c>
      <c r="EK108" s="275"/>
      <c r="EL108" s="239" t="str">
        <f>IF(EK108="","",VLOOKUP(EK108,Language!$D$5:$E$100,2,0))</f>
        <v/>
      </c>
      <c r="EM108" s="275"/>
      <c r="EN108" s="275"/>
      <c r="EO108" s="360">
        <f>COUNTIF(EI$124:EI$126,EK126)+COUNTIF(EK$124:EK$126,EK126)</f>
        <v>0</v>
      </c>
      <c r="EP108" s="240" t="str">
        <f t="shared" si="1622"/>
        <v/>
      </c>
      <c r="EQ108" s="240" t="str">
        <f>IF((EP108&lt;&gt;""),IF(OR(EP133+ER133&lt;&gt;EQ133+ES133,PrSettings!$M$4="●"),((EP133+ER133-EQ133-ES133)=(EM108-EN108))*(EP108=1),0),"")</f>
        <v/>
      </c>
      <c r="ER108" s="240" t="str">
        <f t="shared" ref="ER108:ER114" si="1648">IF((EQ108&lt;&gt;""),IF(EP108="0",0,(EP133+ER133=EM108)*(EQ133+ES133=EN108)),"")</f>
        <v/>
      </c>
      <c r="ES108" s="240" t="str">
        <f>IF(EP108&lt;&gt;"",IF(EO133,0,IF(ABS(EP133+ER133-EQ133-ES133)&gt;=PrSettings!$M$7,(ABS(EP133+ER133-EQ133-ES133-EM108+EN108)&lt;=1)*1,IF(AND(EP108,$F108=$G108,EP133+ER133&gt;=PrSettings!$M$6),(ABS(EM108-EP133-ER133)&lt;=1)*1,IF(AND(EP108,EP133+ER133+EQ133+ES133&gt;=PrSettings!$M$8),(ABS(EM108-EP133-ER133)+ABS(EN108-EQ133-ES133)&lt;=1)*1,"0")))),"")</f>
        <v/>
      </c>
      <c r="ET108" s="261"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74"/>
      <c r="EW108" s="239" t="str">
        <f>IF(EV108="","",VLOOKUP(EV108,Language!$D$5:$E$100,2,0))</f>
        <v/>
      </c>
      <c r="EX108" s="275"/>
      <c r="EY108" s="239" t="str">
        <f>IF(EX108="","",VLOOKUP(EX108,Language!$D$5:$E$100,2,0))</f>
        <v/>
      </c>
      <c r="EZ108" s="275"/>
      <c r="FA108" s="275"/>
      <c r="FB108" s="360">
        <f>COUNTIF(EV$124:EV$126,EX126)+COUNTIF(EX$124:EX$126,EX126)</f>
        <v>0</v>
      </c>
      <c r="FC108" s="240" t="str">
        <f t="shared" si="1623"/>
        <v/>
      </c>
      <c r="FD108" s="240" t="str">
        <f>IF((FC108&lt;&gt;""),IF(OR(FC133+FE133&lt;&gt;FD133+FF133,PrSettings!$M$4="●"),((FC133+FE133-FD133-FF133)=(EZ108-FA108))*(FC108=1),0),"")</f>
        <v/>
      </c>
      <c r="FE108" s="240" t="str">
        <f t="shared" ref="FE108:FE114" si="1649">IF((FD108&lt;&gt;""),IF(FC108="0",0,(FC133+FE133=EZ108)*(FD133+FF133=FA108)),"")</f>
        <v/>
      </c>
      <c r="FF108" s="240" t="str">
        <f>IF(FC108&lt;&gt;"",IF(FB133,0,IF(ABS(FC133+FE133-FD133-FF133)&gt;=PrSettings!$M$7,(ABS(FC133+FE133-FD133-FF133-EZ108+FA108)&lt;=1)*1,IF(AND(FC108,$F108=$G108,FC133+FE133&gt;=PrSettings!$M$6),(ABS(EZ108-FC133-FE133)&lt;=1)*1,IF(AND(FC108,FC133+FE133+FD133+FF133&gt;=PrSettings!$M$8),(ABS(EZ108-FC133-FE133)+ABS(FA108-FD133-FF133)&lt;=1)*1,"0")))),"")</f>
        <v/>
      </c>
      <c r="FG108" s="261"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74"/>
      <c r="FJ108" s="239" t="str">
        <f>IF(FI108="","",VLOOKUP(FI108,Language!$D$5:$E$100,2,0))</f>
        <v/>
      </c>
      <c r="FK108" s="275"/>
      <c r="FL108" s="239" t="str">
        <f>IF(FK108="","",VLOOKUP(FK108,Language!$D$5:$E$100,2,0))</f>
        <v/>
      </c>
      <c r="FM108" s="275"/>
      <c r="FN108" s="275"/>
      <c r="FO108" s="360">
        <f>COUNTIF(FI$124:FI$126,FK126)+COUNTIF(FK$124:FK$126,FK126)</f>
        <v>0</v>
      </c>
      <c r="FP108" s="240" t="str">
        <f t="shared" si="1624"/>
        <v/>
      </c>
      <c r="FQ108" s="240" t="str">
        <f>IF((FP108&lt;&gt;""),IF(OR(FP133+FR133&lt;&gt;FQ133+FS133,PrSettings!$M$4="●"),((FP133+FR133-FQ133-FS133)=(FM108-FN108))*(FP108=1),0),"")</f>
        <v/>
      </c>
      <c r="FR108" s="240" t="str">
        <f t="shared" ref="FR108:FR114" si="1650">IF((FQ108&lt;&gt;""),IF(FP108="0",0,(FP133+FR133=FM108)*(FQ133+FS133=FN108)),"")</f>
        <v/>
      </c>
      <c r="FS108" s="240" t="str">
        <f>IF(FP108&lt;&gt;"",IF(FO133,0,IF(ABS(FP133+FR133-FQ133-FS133)&gt;=PrSettings!$M$7,(ABS(FP133+FR133-FQ133-FS133-FM108+FN108)&lt;=1)*1,IF(AND(FP108,$F108=$G108,FP133+FR133&gt;=PrSettings!$M$6),(ABS(FM108-FP133-FR133)&lt;=1)*1,IF(AND(FP108,FP133+FR133+FQ133+FS133&gt;=PrSettings!$M$8),(ABS(FM108-FP133-FR133)+ABS(FN108-FQ133-FS133)&lt;=1)*1,"0")))),"")</f>
        <v/>
      </c>
      <c r="FT108" s="261"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74"/>
      <c r="FW108" s="239" t="str">
        <f>IF(FV108="","",VLOOKUP(FV108,Language!$D$5:$E$100,2,0))</f>
        <v/>
      </c>
      <c r="FX108" s="275"/>
      <c r="FY108" s="239" t="str">
        <f>IF(FX108="","",VLOOKUP(FX108,Language!$D$5:$E$100,2,0))</f>
        <v/>
      </c>
      <c r="FZ108" s="275"/>
      <c r="GA108" s="275"/>
      <c r="GB108" s="360">
        <f>COUNTIF(FV$124:FV$126,FX126)+COUNTIF(FX$124:FX$126,FX126)</f>
        <v>0</v>
      </c>
      <c r="GC108" s="240" t="str">
        <f t="shared" si="1625"/>
        <v/>
      </c>
      <c r="GD108" s="240" t="str">
        <f>IF((GC108&lt;&gt;""),IF(OR(GC133+GE133&lt;&gt;GD133+GF133,PrSettings!$M$4="●"),((GC133+GE133-GD133-GF133)=(FZ108-GA108))*(GC108=1),0),"")</f>
        <v/>
      </c>
      <c r="GE108" s="240" t="str">
        <f t="shared" ref="GE108:GE114" si="1651">IF((GD108&lt;&gt;""),IF(GC108="0",0,(GC133+GE133=FZ108)*(GD133+GF133=GA108)),"")</f>
        <v/>
      </c>
      <c r="GF108" s="240" t="str">
        <f>IF(GC108&lt;&gt;"",IF(GB133,0,IF(ABS(GC133+GE133-GD133-GF133)&gt;=PrSettings!$M$7,(ABS(GC133+GE133-GD133-GF133-FZ108+GA108)&lt;=1)*1,IF(AND(GC108,$F108=$G108,GC133+GE133&gt;=PrSettings!$M$6),(ABS(FZ108-GC133-GE133)&lt;=1)*1,IF(AND(GC108,GC133+GE133+GD133+GF133&gt;=PrSettings!$M$8),(ABS(FZ108-GC133-GE133)+ABS(GA108-GD133-GF133)&lt;=1)*1,"0")))),"")</f>
        <v/>
      </c>
      <c r="GG108" s="261"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74"/>
      <c r="GJ108" s="239" t="str">
        <f>IF(GI108="","",VLOOKUP(GI108,Language!$D$5:$E$100,2,0))</f>
        <v/>
      </c>
      <c r="GK108" s="275"/>
      <c r="GL108" s="239" t="str">
        <f>IF(GK108="","",VLOOKUP(GK108,Language!$D$5:$E$100,2,0))</f>
        <v/>
      </c>
      <c r="GM108" s="275"/>
      <c r="GN108" s="275"/>
      <c r="GO108" s="360">
        <f>COUNTIF(GI$124:GI$126,GK126)+COUNTIF(GK$124:GK$126,GK126)</f>
        <v>0</v>
      </c>
      <c r="GP108" s="240" t="str">
        <f t="shared" si="1626"/>
        <v/>
      </c>
      <c r="GQ108" s="240" t="str">
        <f>IF((GP108&lt;&gt;""),IF(OR(GP133+GR133&lt;&gt;GQ133+GS133,PrSettings!$M$4="●"),((GP133+GR133-GQ133-GS133)=(GM108-GN108))*(GP108=1),0),"")</f>
        <v/>
      </c>
      <c r="GR108" s="240" t="str">
        <f t="shared" ref="GR108:GR114" si="1652">IF((GQ108&lt;&gt;""),IF(GP108="0",0,(GP133+GR133=GM108)*(GQ133+GS133=GN108)),"")</f>
        <v/>
      </c>
      <c r="GS108" s="240" t="str">
        <f>IF(GP108&lt;&gt;"",IF(GO133,0,IF(ABS(GP133+GR133-GQ133-GS133)&gt;=PrSettings!$M$7,(ABS(GP133+GR133-GQ133-GS133-GM108+GN108)&lt;=1)*1,IF(AND(GP108,$F108=$G108,GP133+GR133&gt;=PrSettings!$M$6),(ABS(GM108-GP133-GR133)&lt;=1)*1,IF(AND(GP108,GP133+GR133+GQ133+GS133&gt;=PrSettings!$M$8),(ABS(GM108-GP133-GR133)+ABS(GN108-GQ133-GS133)&lt;=1)*1,"0")))),"")</f>
        <v/>
      </c>
      <c r="GT108" s="261"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74"/>
      <c r="GW108" s="239" t="str">
        <f>IF(GV108="","",VLOOKUP(GV108,Language!$D$5:$E$100,2,0))</f>
        <v/>
      </c>
      <c r="GX108" s="275"/>
      <c r="GY108" s="239" t="str">
        <f>IF(GX108="","",VLOOKUP(GX108,Language!$D$5:$E$100,2,0))</f>
        <v/>
      </c>
      <c r="GZ108" s="275"/>
      <c r="HA108" s="275"/>
      <c r="HB108" s="360">
        <f>COUNTIF(GV$124:GV$126,GX126)+COUNTIF(GX$124:GX$126,GX126)</f>
        <v>0</v>
      </c>
      <c r="HC108" s="240" t="str">
        <f t="shared" si="1627"/>
        <v/>
      </c>
      <c r="HD108" s="240" t="str">
        <f>IF((HC108&lt;&gt;""),IF(OR(HC133+HE133&lt;&gt;HD133+HF133,PrSettings!$M$4="●"),((HC133+HE133-HD133-HF133)=(GZ108-HA108))*(HC108=1),0),"")</f>
        <v/>
      </c>
      <c r="HE108" s="240" t="str">
        <f t="shared" ref="HE108:HE114" si="1653">IF((HD108&lt;&gt;""),IF(HC108="0",0,(HC133+HE133=GZ108)*(HD133+HF133=HA108)),"")</f>
        <v/>
      </c>
      <c r="HF108" s="240" t="str">
        <f>IF(HC108&lt;&gt;"",IF(HB133,0,IF(ABS(HC133+HE133-HD133-HF133)&gt;=PrSettings!$M$7,(ABS(HC133+HE133-HD133-HF133-GZ108+HA108)&lt;=1)*1,IF(AND(HC108,$F108=$G108,HC133+HE133&gt;=PrSettings!$M$6),(ABS(GZ108-HC133-HE133)&lt;=1)*1,IF(AND(HC108,HC133+HE133+HD133+HF133&gt;=PrSettings!$M$8),(ABS(GZ108-HC133-HE133)+ABS(HA108-HD133-HF133)&lt;=1)*1,"0")))),"")</f>
        <v/>
      </c>
      <c r="HG108" s="261"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74"/>
      <c r="HJ108" s="239" t="str">
        <f>IF(HI108="","",VLOOKUP(HI108,Language!$D$5:$E$100,2,0))</f>
        <v/>
      </c>
      <c r="HK108" s="275"/>
      <c r="HL108" s="239" t="str">
        <f>IF(HK108="","",VLOOKUP(HK108,Language!$D$5:$E$100,2,0))</f>
        <v/>
      </c>
      <c r="HM108" s="275"/>
      <c r="HN108" s="275"/>
      <c r="HO108" s="360">
        <f>COUNTIF(HI$124:HI$126,HK126)+COUNTIF(HK$124:HK$126,HK126)</f>
        <v>0</v>
      </c>
      <c r="HP108" s="240" t="str">
        <f t="shared" si="1628"/>
        <v/>
      </c>
      <c r="HQ108" s="240" t="str">
        <f>IF((HP108&lt;&gt;""),IF(OR(HP133+HR133&lt;&gt;HQ133+HS133,PrSettings!$M$4="●"),((HP133+HR133-HQ133-HS133)=(HM108-HN108))*(HP108=1),0),"")</f>
        <v/>
      </c>
      <c r="HR108" s="240" t="str">
        <f t="shared" ref="HR108:HR114" si="1654">IF((HQ108&lt;&gt;""),IF(HP108="0",0,(HP133+HR133=HM108)*(HQ133+HS133=HN108)),"")</f>
        <v/>
      </c>
      <c r="HS108" s="240" t="str">
        <f>IF(HP108&lt;&gt;"",IF(HO133,0,IF(ABS(HP133+HR133-HQ133-HS133)&gt;=PrSettings!$M$7,(ABS(HP133+HR133-HQ133-HS133-HM108+HN108)&lt;=1)*1,IF(AND(HP108,$F108=$G108,HP133+HR133&gt;=PrSettings!$M$6),(ABS(HM108-HP133-HR133)&lt;=1)*1,IF(AND(HP108,HP133+HR133+HQ133+HS133&gt;=PrSettings!$M$8),(ABS(HM108-HP133-HR133)+ABS(HN108-HQ133-HS133)&lt;=1)*1,"0")))),"")</f>
        <v/>
      </c>
      <c r="HT108" s="261"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74"/>
      <c r="HW108" s="239" t="str">
        <f>IF(HV108="","",VLOOKUP(HV108,Language!$D$5:$E$100,2,0))</f>
        <v/>
      </c>
      <c r="HX108" s="275"/>
      <c r="HY108" s="239" t="str">
        <f>IF(HX108="","",VLOOKUP(HX108,Language!$D$5:$E$100,2,0))</f>
        <v/>
      </c>
      <c r="HZ108" s="275"/>
      <c r="IA108" s="275"/>
      <c r="IB108" s="360">
        <f>COUNTIF(HV$124:HV$126,HX126)+COUNTIF(HX$124:HX$126,HX126)</f>
        <v>0</v>
      </c>
      <c r="IC108" s="240" t="str">
        <f t="shared" si="1629"/>
        <v/>
      </c>
      <c r="ID108" s="240" t="str">
        <f>IF((IC108&lt;&gt;""),IF(OR(IC133+IE133&lt;&gt;ID133+IF133,PrSettings!$M$4="●"),((IC133+IE133-ID133-IF133)=(HZ108-IA108))*(IC108=1),0),"")</f>
        <v/>
      </c>
      <c r="IE108" s="240" t="str">
        <f t="shared" ref="IE108:IE114" si="1655">IF((ID108&lt;&gt;""),IF(IC108="0",0,(IC133+IE133=HZ108)*(ID133+IF133=IA108)),"")</f>
        <v/>
      </c>
      <c r="IF108" s="240" t="str">
        <f>IF(IC108&lt;&gt;"",IF(IB133,0,IF(ABS(IC133+IE133-ID133-IF133)&gt;=PrSettings!$M$7,(ABS(IC133+IE133-ID133-IF133-HZ108+IA108)&lt;=1)*1,IF(AND(IC108,$F108=$G108,IC133+IE133&gt;=PrSettings!$M$6),(ABS(HZ108-IC133-IE133)&lt;=1)*1,IF(AND(IC108,IC133+IE133+ID133+IF133&gt;=PrSettings!$M$8),(ABS(HZ108-IC133-IE133)+ABS(IA108-ID133-IF133)&lt;=1)*1,"0")))),"")</f>
        <v/>
      </c>
      <c r="IG108" s="261"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74"/>
      <c r="IJ108" s="239" t="str">
        <f>IF(II108="","",VLOOKUP(II108,Language!$D$5:$E$100,2,0))</f>
        <v/>
      </c>
      <c r="IK108" s="275"/>
      <c r="IL108" s="239" t="str">
        <f>IF(IK108="","",VLOOKUP(IK108,Language!$D$5:$E$100,2,0))</f>
        <v/>
      </c>
      <c r="IM108" s="275"/>
      <c r="IN108" s="275"/>
      <c r="IO108" s="360">
        <f>COUNTIF(II$124:II$126,IK126)+COUNTIF(IK$124:IK$126,IK126)</f>
        <v>0</v>
      </c>
      <c r="IP108" s="240" t="str">
        <f t="shared" si="1630"/>
        <v/>
      </c>
      <c r="IQ108" s="240" t="str">
        <f>IF((IP108&lt;&gt;""),IF(OR(IP133+IR133&lt;&gt;IQ133+IS133,PrSettings!$M$4="●"),((IP133+IR133-IQ133-IS133)=(IM108-IN108))*(IP108=1),0),"")</f>
        <v/>
      </c>
      <c r="IR108" s="240" t="str">
        <f t="shared" ref="IR108:IR114" si="1656">IF((IQ108&lt;&gt;""),IF(IP108="0",0,(IP133+IR133=IM108)*(IQ133+IS133=IN108)),"")</f>
        <v/>
      </c>
      <c r="IS108" s="240" t="str">
        <f>IF(IP108&lt;&gt;"",IF(IO133,0,IF(ABS(IP133+IR133-IQ133-IS133)&gt;=PrSettings!$M$7,(ABS(IP133+IR133-IQ133-IS133-IM108+IN108)&lt;=1)*1,IF(AND(IP108,$F108=$G108,IP133+IR133&gt;=PrSettings!$M$6),(ABS(IM108-IP133-IR133)&lt;=1)*1,IF(AND(IP108,IP133+IR133+IQ133+IS133&gt;=PrSettings!$M$8),(ABS(IM108-IP133-IR133)+ABS(IN108-IQ133-IS133)&lt;=1)*1,"0")))),"")</f>
        <v/>
      </c>
      <c r="IT108" s="261"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74"/>
      <c r="IW108" s="239" t="str">
        <f>IF(IV108="","",VLOOKUP(IV108,Language!$D$5:$E$100,2,0))</f>
        <v/>
      </c>
      <c r="IX108" s="275"/>
      <c r="IY108" s="239" t="str">
        <f>IF(IX108="","",VLOOKUP(IX108,Language!$D$5:$E$100,2,0))</f>
        <v/>
      </c>
      <c r="IZ108" s="275"/>
      <c r="JA108" s="275"/>
      <c r="JB108" s="360">
        <f>COUNTIF(IV$124:IV$126,IX126)+COUNTIF(IX$124:IX$126,IX126)</f>
        <v>0</v>
      </c>
      <c r="JC108" s="240" t="str">
        <f t="shared" si="1631"/>
        <v/>
      </c>
      <c r="JD108" s="240" t="str">
        <f>IF((JC108&lt;&gt;""),IF(OR(JC133+JE133&lt;&gt;JD133+JF133,PrSettings!$M$4="●"),((JC133+JE133-JD133-JF133)=(IZ108-JA108))*(JC108=1),0),"")</f>
        <v/>
      </c>
      <c r="JE108" s="240" t="str">
        <f t="shared" ref="JE108:JE114" si="1657">IF((JD108&lt;&gt;""),IF(JC108="0",0,(JC133+JE133=IZ108)*(JD133+JF133=JA108)),"")</f>
        <v/>
      </c>
      <c r="JF108" s="240" t="str">
        <f>IF(JC108&lt;&gt;"",IF(JB133,0,IF(ABS(JC133+JE133-JD133-JF133)&gt;=PrSettings!$M$7,(ABS(JC133+JE133-JD133-JF133-IZ108+JA108)&lt;=1)*1,IF(AND(JC108,$F108=$G108,JC133+JE133&gt;=PrSettings!$M$6),(ABS(IZ108-JC133-JE133)&lt;=1)*1,IF(AND(JC108,JC133+JE133+JD133+JF133&gt;=PrSettings!$M$8),(ABS(IZ108-JC133-JE133)+ABS(JA108-JD133-JF133)&lt;=1)*1,"0")))),"")</f>
        <v/>
      </c>
      <c r="JG108" s="261"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74"/>
      <c r="JJ108" s="239" t="str">
        <f>IF(JI108="","",VLOOKUP(JI108,Language!$D$5:$E$100,2,0))</f>
        <v/>
      </c>
      <c r="JK108" s="275"/>
      <c r="JL108" s="239" t="str">
        <f>IF(JK108="","",VLOOKUP(JK108,Language!$D$5:$E$100,2,0))</f>
        <v/>
      </c>
      <c r="JM108" s="275"/>
      <c r="JN108" s="275"/>
      <c r="JO108" s="360">
        <f>COUNTIF(JI$124:JI$126,JK126)+COUNTIF(JK$124:JK$126,JK126)</f>
        <v>0</v>
      </c>
      <c r="JP108" s="240" t="str">
        <f t="shared" si="1632"/>
        <v/>
      </c>
      <c r="JQ108" s="240" t="str">
        <f>IF((JP108&lt;&gt;""),IF(OR(JP133+JR133&lt;&gt;JQ133+JS133,PrSettings!$M$4="●"),((JP133+JR133-JQ133-JS133)=(JM108-JN108))*(JP108=1),0),"")</f>
        <v/>
      </c>
      <c r="JR108" s="240" t="str">
        <f t="shared" ref="JR108:JR114" si="1658">IF((JQ108&lt;&gt;""),IF(JP108="0",0,(JP133+JR133=JM108)*(JQ133+JS133=JN108)),"")</f>
        <v/>
      </c>
      <c r="JS108" s="240" t="str">
        <f>IF(JP108&lt;&gt;"",IF(JO133,0,IF(ABS(JP133+JR133-JQ133-JS133)&gt;=PrSettings!$M$7,(ABS(JP133+JR133-JQ133-JS133-JM108+JN108)&lt;=1)*1,IF(AND(JP108,$F108=$G108,JP133+JR133&gt;=PrSettings!$M$6),(ABS(JM108-JP133-JR133)&lt;=1)*1,IF(AND(JP108,JP133+JR133+JQ133+JS133&gt;=PrSettings!$M$8),(ABS(JM108-JP133-JR133)+ABS(JN108-JQ133-JS133)&lt;=1)*1,"0")))),"")</f>
        <v/>
      </c>
      <c r="JT108" s="261"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74"/>
      <c r="JW108" s="239" t="str">
        <f>IF(JV108="","",VLOOKUP(JV108,Language!$D$5:$E$100,2,0))</f>
        <v/>
      </c>
      <c r="JX108" s="275"/>
      <c r="JY108" s="239" t="str">
        <f>IF(JX108="","",VLOOKUP(JX108,Language!$D$5:$E$100,2,0))</f>
        <v/>
      </c>
      <c r="JZ108" s="275"/>
      <c r="KA108" s="275"/>
      <c r="KB108" s="360">
        <f>COUNTIF(JV$124:JV$126,JX126)+COUNTIF(JX$124:JX$126,JX126)</f>
        <v>0</v>
      </c>
      <c r="KC108" s="240" t="str">
        <f t="shared" si="1633"/>
        <v/>
      </c>
      <c r="KD108" s="240" t="str">
        <f>IF((KC108&lt;&gt;""),IF(OR(KC133+KE133&lt;&gt;KD133+KF133,PrSettings!$M$4="●"),((KC133+KE133-KD133-KF133)=(JZ108-KA108))*(KC108=1),0),"")</f>
        <v/>
      </c>
      <c r="KE108" s="240" t="str">
        <f t="shared" ref="KE108:KE114" si="1659">IF((KD108&lt;&gt;""),IF(KC108="0",0,(KC133+KE133=JZ108)*(KD133+KF133=KA108)),"")</f>
        <v/>
      </c>
      <c r="KF108" s="240" t="str">
        <f>IF(KC108&lt;&gt;"",IF(KB133,0,IF(ABS(KC133+KE133-KD133-KF133)&gt;=PrSettings!$M$7,(ABS(KC133+KE133-KD133-KF133-JZ108+KA108)&lt;=1)*1,IF(AND(KC108,$F108=$G108,KC133+KE133&gt;=PrSettings!$M$6),(ABS(JZ108-KC133-KE133)&lt;=1)*1,IF(AND(KC108,KC133+KE133+KD133+KF133&gt;=PrSettings!$M$8),(ABS(JZ108-KC133-KE133)+ABS(KA108-KD133-KF133)&lt;=1)*1,"0")))),"")</f>
        <v/>
      </c>
      <c r="KG108" s="261"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74"/>
      <c r="KJ108" s="239" t="str">
        <f>IF(KI108="","",VLOOKUP(KI108,Language!$D$5:$E$100,2,0))</f>
        <v/>
      </c>
      <c r="KK108" s="275"/>
      <c r="KL108" s="239" t="str">
        <f>IF(KK108="","",VLOOKUP(KK108,Language!$D$5:$E$100,2,0))</f>
        <v/>
      </c>
      <c r="KM108" s="275"/>
      <c r="KN108" s="275"/>
      <c r="KO108" s="360">
        <f>COUNTIF(KI$124:KI$126,KK126)+COUNTIF(KK$124:KK$126,KK126)</f>
        <v>0</v>
      </c>
      <c r="KP108" s="240" t="str">
        <f t="shared" si="1634"/>
        <v/>
      </c>
      <c r="KQ108" s="240" t="str">
        <f>IF((KP108&lt;&gt;""),IF(OR(KP133+KR133&lt;&gt;KQ133+KS133,PrSettings!$M$4="●"),((KP133+KR133-KQ133-KS133)=(KM108-KN108))*(KP108=1),0),"")</f>
        <v/>
      </c>
      <c r="KR108" s="240" t="str">
        <f t="shared" ref="KR108:KR114" si="1660">IF((KQ108&lt;&gt;""),IF(KP108="0",0,(KP133+KR133=KM108)*(KQ133+KS133=KN108)),"")</f>
        <v/>
      </c>
      <c r="KS108" s="240" t="str">
        <f>IF(KP108&lt;&gt;"",IF(KO133,0,IF(ABS(KP133+KR133-KQ133-KS133)&gt;=PrSettings!$M$7,(ABS(KP133+KR133-KQ133-KS133-KM108+KN108)&lt;=1)*1,IF(AND(KP108,$F108=$G108,KP133+KR133&gt;=PrSettings!$M$6),(ABS(KM108-KP133-KR133)&lt;=1)*1,IF(AND(KP108,KP133+KR133+KQ133+KS133&gt;=PrSettings!$M$8),(ABS(KM108-KP133-KR133)+ABS(KN108-KQ133-KS133)&lt;=1)*1,"0")))),"")</f>
        <v/>
      </c>
      <c r="KT108" s="261"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74"/>
      <c r="KW108" s="239" t="str">
        <f>IF(KV108="","",VLOOKUP(KV108,Language!$D$5:$E$100,2,0))</f>
        <v/>
      </c>
      <c r="KX108" s="275"/>
      <c r="KY108" s="239" t="str">
        <f>IF(KX108="","",VLOOKUP(KX108,Language!$D$5:$E$100,2,0))</f>
        <v/>
      </c>
      <c r="KZ108" s="275"/>
      <c r="LA108" s="275"/>
      <c r="LB108" s="360">
        <f>COUNTIF(KV$124:KV$126,KX126)+COUNTIF(KX$124:KX$126,KX126)</f>
        <v>0</v>
      </c>
      <c r="LC108" s="240" t="str">
        <f t="shared" si="1635"/>
        <v/>
      </c>
      <c r="LD108" s="240" t="str">
        <f>IF((LC108&lt;&gt;""),IF(OR(LC133+LE133&lt;&gt;LD133+LF133,PrSettings!$M$4="●"),((LC133+LE133-LD133-LF133)=(KZ108-LA108))*(LC108=1),0),"")</f>
        <v/>
      </c>
      <c r="LE108" s="240" t="str">
        <f t="shared" ref="LE108:LE114" si="1661">IF((LD108&lt;&gt;""),IF(LC108="0",0,(LC133+LE133=KZ108)*(LD133+LF133=LA108)),"")</f>
        <v/>
      </c>
      <c r="LF108" s="240" t="str">
        <f>IF(LC108&lt;&gt;"",IF(LB133,0,IF(ABS(LC133+LE133-LD133-LF133)&gt;=PrSettings!$M$7,(ABS(LC133+LE133-LD133-LF133-KZ108+LA108)&lt;=1)*1,IF(AND(LC108,$F108=$G108,LC133+LE133&gt;=PrSettings!$M$6),(ABS(KZ108-LC133-LE133)&lt;=1)*1,IF(AND(LC108,LC133+LE133+LD133+LF133&gt;=PrSettings!$M$8),(ABS(KZ108-LC133-LE133)+ABS(LA108-LD133-LF133)&lt;=1)*1,"0")))),"")</f>
        <v/>
      </c>
      <c r="LG108" s="261"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74"/>
      <c r="LJ108" s="239" t="str">
        <f>IF(LI108="","",VLOOKUP(LI108,Language!$D$5:$E$100,2,0))</f>
        <v/>
      </c>
      <c r="LK108" s="275"/>
      <c r="LL108" s="239" t="str">
        <f>IF(LK108="","",VLOOKUP(LK108,Language!$D$5:$E$100,2,0))</f>
        <v/>
      </c>
      <c r="LM108" s="275"/>
      <c r="LN108" s="275"/>
      <c r="LO108" s="360">
        <f>COUNTIF(LI$124:LI$126,LK126)+COUNTIF(LK$124:LK$126,LK126)</f>
        <v>0</v>
      </c>
      <c r="LP108" s="240" t="str">
        <f t="shared" si="1636"/>
        <v/>
      </c>
      <c r="LQ108" s="240" t="str">
        <f>IF((LP108&lt;&gt;""),IF(OR(LP133+LR133&lt;&gt;LQ133+LS133,PrSettings!$M$4="●"),((LP133+LR133-LQ133-LS133)=(LM108-LN108))*(LP108=1),0),"")</f>
        <v/>
      </c>
      <c r="LR108" s="240" t="str">
        <f t="shared" ref="LR108:LR114" si="1662">IF((LQ108&lt;&gt;""),IF(LP108="0",0,(LP133+LR133=LM108)*(LQ133+LS133=LN108)),"")</f>
        <v/>
      </c>
      <c r="LS108" s="240" t="str">
        <f>IF(LP108&lt;&gt;"",IF(LO133,0,IF(ABS(LP133+LR133-LQ133-LS133)&gt;=PrSettings!$M$7,(ABS(LP133+LR133-LQ133-LS133-LM108+LN108)&lt;=1)*1,IF(AND(LP108,$F108=$G108,LP133+LR133&gt;=PrSettings!$M$6),(ABS(LM108-LP133-LR133)&lt;=1)*1,IF(AND(LP108,LP133+LR133+LQ133+LS133&gt;=PrSettings!$M$8),(ABS(LM108-LP133-LR133)+ABS(LN108-LQ133-LS133)&lt;=1)*1,"0")))),"")</f>
        <v/>
      </c>
      <c r="LT108" s="261"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74"/>
      <c r="LW108" s="239" t="str">
        <f>IF(LV108="","",VLOOKUP(LV108,Language!$D$5:$E$100,2,0))</f>
        <v/>
      </c>
      <c r="LX108" s="275"/>
      <c r="LY108" s="239" t="str">
        <f>IF(LX108="","",VLOOKUP(LX108,Language!$D$5:$E$100,2,0))</f>
        <v/>
      </c>
      <c r="LZ108" s="275"/>
      <c r="MA108" s="275"/>
      <c r="MB108" s="360">
        <f>COUNTIF(LV$124:LV$126,LX126)+COUNTIF(LX$124:LX$126,LX126)</f>
        <v>0</v>
      </c>
      <c r="MC108" s="240" t="str">
        <f t="shared" si="1637"/>
        <v/>
      </c>
      <c r="MD108" s="240" t="str">
        <f>IF((MC108&lt;&gt;""),IF(OR(MC133+ME133&lt;&gt;MD133+MF133,PrSettings!$M$4="●"),((MC133+ME133-MD133-MF133)=(LZ108-MA108))*(MC108=1),0),"")</f>
        <v/>
      </c>
      <c r="ME108" s="240" t="str">
        <f t="shared" ref="ME108:ME114" si="1663">IF((MD108&lt;&gt;""),IF(MC108="0",0,(MC133+ME133=LZ108)*(MD133+MF133=MA108)),"")</f>
        <v/>
      </c>
      <c r="MF108" s="240" t="str">
        <f>IF(MC108&lt;&gt;"",IF(MB133,0,IF(ABS(MC133+ME133-MD133-MF133)&gt;=PrSettings!$M$7,(ABS(MC133+ME133-MD133-MF133-LZ108+MA108)&lt;=1)*1,IF(AND(MC108,$F108=$G108,MC133+ME133&gt;=PrSettings!$M$6),(ABS(LZ108-MC133-ME133)&lt;=1)*1,IF(AND(MC108,MC133+ME133+MD133+MF133&gt;=PrSettings!$M$8),(ABS(LZ108-MC133-ME133)+ABS(MA108-MD133-MF133)&lt;=1)*1,"0")))),"")</f>
        <v/>
      </c>
      <c r="MG108" s="261"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31" customFormat="1" x14ac:dyDescent="0.25">
      <c r="A109" s="235"/>
      <c r="B109" s="238" t="str">
        <f>IF(C109="","",INDEX(Groups!$C$7:$C$65,MATCH(C109,Groups!$D$7:$D$65,0)))</f>
        <v/>
      </c>
      <c r="C109" s="239" t="str">
        <f>'World Cup'!$H$60</f>
        <v/>
      </c>
      <c r="D109" s="240" t="str">
        <f>IF(E109="","",INDEX(Groups!$C$7:$C$65,MATCH(E109,Groups!$D$7:$D$65,0)))</f>
        <v/>
      </c>
      <c r="E109" s="239" t="str">
        <f>'World Cup'!$I$60</f>
        <v/>
      </c>
      <c r="F109" s="241" t="str">
        <f>IF(AND('World Cup'!$H$61&lt;&gt;"",'World Cup'!$I$61&lt;&gt;""),'World Cup'!$H$61,"")</f>
        <v/>
      </c>
      <c r="G109" s="242" t="str">
        <f>IF(AND('World Cup'!$H$61&lt;&gt;"",'World Cup'!$I$61&lt;&gt;""),'World Cup'!$I$61,"")</f>
        <v/>
      </c>
      <c r="I109" s="274"/>
      <c r="J109" s="239" t="str">
        <f>IF(I109="","",VLOOKUP(I109,Language!$D$5:$E$100,2,0))</f>
        <v/>
      </c>
      <c r="K109" s="275"/>
      <c r="L109" s="239" t="str">
        <f>IF(K109="","",VLOOKUP(K109,Language!$D$5:$E$100,2,0))</f>
        <v/>
      </c>
      <c r="M109" s="275"/>
      <c r="N109" s="275"/>
      <c r="O109" s="360">
        <f>COUNTIF(I$121:I$122,K121)+COUNTIF(K$121:K$122,K121)</f>
        <v>0</v>
      </c>
      <c r="P109" s="240" t="str">
        <f t="shared" si="1612"/>
        <v/>
      </c>
      <c r="Q109" s="240" t="str">
        <f>IF((P109&lt;&gt;""),IF(OR(P134+R134&lt;&gt;Q134+S134,PrSettings!$M$4="●"),((P134+R134-Q134-S134)=(M109-N109))*(P109=1),0),"")</f>
        <v/>
      </c>
      <c r="R109" s="240" t="str">
        <f t="shared" si="1638"/>
        <v/>
      </c>
      <c r="S109" s="240" t="str">
        <f>IF(P109&lt;&gt;"",IF(O134,0,IF(ABS(P134+R134-Q134-S134)&gt;=PrSettings!$M$7,(ABS(P134+R134-Q134-S134-M109+N109)&lt;=1)*1,IF(AND(P109,$F109=$G109,P134+R134&gt;=PrSettings!$M$6),(ABS(M109-P134-R134)&lt;=1)*1,IF(AND(P109,P134+R134+Q134+S134&gt;=PrSettings!$M$8),(ABS(M109-P134-R134)+ABS(N109-Q134-S134)&lt;=1)*1,"0")))),"")</f>
        <v/>
      </c>
      <c r="T109" s="261"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74"/>
      <c r="W109" s="239" t="str">
        <f>IF(V109="","",VLOOKUP(V109,Language!$D$5:$E$100,2,0))</f>
        <v/>
      </c>
      <c r="X109" s="275"/>
      <c r="Y109" s="239" t="str">
        <f>IF(X109="","",VLOOKUP(X109,Language!$D$5:$E$100,2,0))</f>
        <v/>
      </c>
      <c r="Z109" s="275"/>
      <c r="AA109" s="275"/>
      <c r="AB109" s="360">
        <f>COUNTIF(V$121:V$122,X121)+COUNTIF(X$121:X$122,X121)</f>
        <v>0</v>
      </c>
      <c r="AC109" s="240" t="str">
        <f t="shared" si="1613"/>
        <v/>
      </c>
      <c r="AD109" s="240" t="str">
        <f>IF((AC109&lt;&gt;""),IF(OR(AC134+AE134&lt;&gt;AD134+AF134,PrSettings!$M$4="●"),((AC134+AE134-AD134-AF134)=(Z109-AA109))*(AC109=1),0),"")</f>
        <v/>
      </c>
      <c r="AE109" s="240" t="str">
        <f t="shared" si="1639"/>
        <v/>
      </c>
      <c r="AF109" s="240" t="str">
        <f>IF(AC109&lt;&gt;"",IF(AB134,0,IF(ABS(AC134+AE134-AD134-AF134)&gt;=PrSettings!$M$7,(ABS(AC134+AE134-AD134-AF134-Z109+AA109)&lt;=1)*1,IF(AND(AC109,$F109=$G109,AC134+AE134&gt;=PrSettings!$M$6),(ABS(Z109-AC134-AE134)&lt;=1)*1,IF(AND(AC109,AC134+AE134+AD134+AF134&gt;=PrSettings!$M$8),(ABS(Z109-AC134-AE134)+ABS(AA109-AD134-AF134)&lt;=1)*1,"0")))),"")</f>
        <v/>
      </c>
      <c r="AG109" s="261"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74"/>
      <c r="AJ109" s="239" t="str">
        <f>IF(AI109="","",VLOOKUP(AI109,Language!$D$5:$E$100,2,0))</f>
        <v/>
      </c>
      <c r="AK109" s="275"/>
      <c r="AL109" s="239" t="str">
        <f>IF(AK109="","",VLOOKUP(AK109,Language!$D$5:$E$100,2,0))</f>
        <v/>
      </c>
      <c r="AM109" s="275"/>
      <c r="AN109" s="275"/>
      <c r="AO109" s="360">
        <f>COUNTIF(AI$121:AI$122,AK121)+COUNTIF(AK$121:AK$122,AK121)</f>
        <v>0</v>
      </c>
      <c r="AP109" s="240" t="str">
        <f t="shared" si="1614"/>
        <v/>
      </c>
      <c r="AQ109" s="240" t="str">
        <f>IF((AP109&lt;&gt;""),IF(OR(AP134+AR134&lt;&gt;AQ134+AS134,PrSettings!$M$4="●"),((AP134+AR134-AQ134-AS134)=(AM109-AN109))*(AP109=1),0),"")</f>
        <v/>
      </c>
      <c r="AR109" s="240" t="str">
        <f t="shared" si="1640"/>
        <v/>
      </c>
      <c r="AS109" s="240" t="str">
        <f>IF(AP109&lt;&gt;"",IF(AO134,0,IF(ABS(AP134+AR134-AQ134-AS134)&gt;=PrSettings!$M$7,(ABS(AP134+AR134-AQ134-AS134-AM109+AN109)&lt;=1)*1,IF(AND(AP109,$F109=$G109,AP134+AR134&gt;=PrSettings!$M$6),(ABS(AM109-AP134-AR134)&lt;=1)*1,IF(AND(AP109,AP134+AR134+AQ134+AS134&gt;=PrSettings!$M$8),(ABS(AM109-AP134-AR134)+ABS(AN109-AQ134-AS134)&lt;=1)*1,"0")))),"")</f>
        <v/>
      </c>
      <c r="AT109" s="261"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74"/>
      <c r="AW109" s="239" t="str">
        <f>IF(AV109="","",VLOOKUP(AV109,Language!$D$5:$E$100,2,0))</f>
        <v/>
      </c>
      <c r="AX109" s="275"/>
      <c r="AY109" s="239" t="str">
        <f>IF(AX109="","",VLOOKUP(AX109,Language!$D$5:$E$100,2,0))</f>
        <v/>
      </c>
      <c r="AZ109" s="275"/>
      <c r="BA109" s="275"/>
      <c r="BB109" s="360">
        <f>COUNTIF(AV$121:AV$122,AX121)+COUNTIF(AX$121:AX$122,AX121)</f>
        <v>0</v>
      </c>
      <c r="BC109" s="240" t="str">
        <f t="shared" si="1615"/>
        <v/>
      </c>
      <c r="BD109" s="240" t="str">
        <f>IF((BC109&lt;&gt;""),IF(OR(BC134+BE134&lt;&gt;BD134+BF134,PrSettings!$M$4="●"),((BC134+BE134-BD134-BF134)=(AZ109-BA109))*(BC109=1),0),"")</f>
        <v/>
      </c>
      <c r="BE109" s="240" t="str">
        <f t="shared" si="1641"/>
        <v/>
      </c>
      <c r="BF109" s="240" t="str">
        <f>IF(BC109&lt;&gt;"",IF(BB134,0,IF(ABS(BC134+BE134-BD134-BF134)&gt;=PrSettings!$M$7,(ABS(BC134+BE134-BD134-BF134-AZ109+BA109)&lt;=1)*1,IF(AND(BC109,$F109=$G109,BC134+BE134&gt;=PrSettings!$M$6),(ABS(AZ109-BC134-BE134)&lt;=1)*1,IF(AND(BC109,BC134+BE134+BD134+BF134&gt;=PrSettings!$M$8),(ABS(AZ109-BC134-BE134)+ABS(BA109-BD134-BF134)&lt;=1)*1,"0")))),"")</f>
        <v/>
      </c>
      <c r="BG109" s="261"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74"/>
      <c r="BJ109" s="239" t="str">
        <f>IF(BI109="","",VLOOKUP(BI109,Language!$D$5:$E$100,2,0))</f>
        <v/>
      </c>
      <c r="BK109" s="275"/>
      <c r="BL109" s="239" t="str">
        <f>IF(BK109="","",VLOOKUP(BK109,Language!$D$5:$E$100,2,0))</f>
        <v/>
      </c>
      <c r="BM109" s="275"/>
      <c r="BN109" s="275"/>
      <c r="BO109" s="360">
        <f>COUNTIF(BI$121:BI$122,BK121)+COUNTIF(BK$121:BK$122,BK121)</f>
        <v>0</v>
      </c>
      <c r="BP109" s="240" t="str">
        <f t="shared" si="1616"/>
        <v/>
      </c>
      <c r="BQ109" s="240" t="str">
        <f>IF((BP109&lt;&gt;""),IF(OR(BP134+BR134&lt;&gt;BQ134+BS134,PrSettings!$M$4="●"),((BP134+BR134-BQ134-BS134)=(BM109-BN109))*(BP109=1),0),"")</f>
        <v/>
      </c>
      <c r="BR109" s="240" t="str">
        <f t="shared" si="1642"/>
        <v/>
      </c>
      <c r="BS109" s="240" t="str">
        <f>IF(BP109&lt;&gt;"",IF(BO134,0,IF(ABS(BP134+BR134-BQ134-BS134)&gt;=PrSettings!$M$7,(ABS(BP134+BR134-BQ134-BS134-BM109+BN109)&lt;=1)*1,IF(AND(BP109,$F109=$G109,BP134+BR134&gt;=PrSettings!$M$6),(ABS(BM109-BP134-BR134)&lt;=1)*1,IF(AND(BP109,BP134+BR134+BQ134+BS134&gt;=PrSettings!$M$8),(ABS(BM109-BP134-BR134)+ABS(BN109-BQ134-BS134)&lt;=1)*1,"0")))),"")</f>
        <v/>
      </c>
      <c r="BT109" s="261"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74"/>
      <c r="BW109" s="239" t="str">
        <f>IF(BV109="","",VLOOKUP(BV109,Language!$D$5:$E$100,2,0))</f>
        <v/>
      </c>
      <c r="BX109" s="275"/>
      <c r="BY109" s="239" t="str">
        <f>IF(BX109="","",VLOOKUP(BX109,Language!$D$5:$E$100,2,0))</f>
        <v/>
      </c>
      <c r="BZ109" s="275"/>
      <c r="CA109" s="275"/>
      <c r="CB109" s="360">
        <f>COUNTIF(BV$121:BV$122,BX121)+COUNTIF(BX$121:BX$122,BX121)</f>
        <v>0</v>
      </c>
      <c r="CC109" s="240" t="str">
        <f t="shared" si="1617"/>
        <v/>
      </c>
      <c r="CD109" s="240" t="str">
        <f>IF((CC109&lt;&gt;""),IF(OR(CC134+CE134&lt;&gt;CD134+CF134,PrSettings!$M$4="●"),((CC134+CE134-CD134-CF134)=(BZ109-CA109))*(CC109=1),0),"")</f>
        <v/>
      </c>
      <c r="CE109" s="240" t="str">
        <f t="shared" si="1643"/>
        <v/>
      </c>
      <c r="CF109" s="240" t="str">
        <f>IF(CC109&lt;&gt;"",IF(CB134,0,IF(ABS(CC134+CE134-CD134-CF134)&gt;=PrSettings!$M$7,(ABS(CC134+CE134-CD134-CF134-BZ109+CA109)&lt;=1)*1,IF(AND(CC109,$F109=$G109,CC134+CE134&gt;=PrSettings!$M$6),(ABS(BZ109-CC134-CE134)&lt;=1)*1,IF(AND(CC109,CC134+CE134+CD134+CF134&gt;=PrSettings!$M$8),(ABS(BZ109-CC134-CE134)+ABS(CA109-CD134-CF134)&lt;=1)*1,"0")))),"")</f>
        <v/>
      </c>
      <c r="CG109" s="261"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74"/>
      <c r="CJ109" s="239" t="str">
        <f>IF(CI109="","",VLOOKUP(CI109,Language!$D$5:$E$100,2,0))</f>
        <v/>
      </c>
      <c r="CK109" s="275"/>
      <c r="CL109" s="239" t="str">
        <f>IF(CK109="","",VLOOKUP(CK109,Language!$D$5:$E$100,2,0))</f>
        <v/>
      </c>
      <c r="CM109" s="275"/>
      <c r="CN109" s="275"/>
      <c r="CO109" s="360">
        <f>COUNTIF(CI$121:CI$122,CK121)+COUNTIF(CK$121:CK$122,CK121)</f>
        <v>0</v>
      </c>
      <c r="CP109" s="240" t="str">
        <f t="shared" si="1618"/>
        <v/>
      </c>
      <c r="CQ109" s="240" t="str">
        <f>IF((CP109&lt;&gt;""),IF(OR(CP134+CR134&lt;&gt;CQ134+CS134,PrSettings!$M$4="●"),((CP134+CR134-CQ134-CS134)=(CM109-CN109))*(CP109=1),0),"")</f>
        <v/>
      </c>
      <c r="CR109" s="240" t="str">
        <f t="shared" si="1644"/>
        <v/>
      </c>
      <c r="CS109" s="240" t="str">
        <f>IF(CP109&lt;&gt;"",IF(CO134,0,IF(ABS(CP134+CR134-CQ134-CS134)&gt;=PrSettings!$M$7,(ABS(CP134+CR134-CQ134-CS134-CM109+CN109)&lt;=1)*1,IF(AND(CP109,$F109=$G109,CP134+CR134&gt;=PrSettings!$M$6),(ABS(CM109-CP134-CR134)&lt;=1)*1,IF(AND(CP109,CP134+CR134+CQ134+CS134&gt;=PrSettings!$M$8),(ABS(CM109-CP134-CR134)+ABS(CN109-CQ134-CS134)&lt;=1)*1,"0")))),"")</f>
        <v/>
      </c>
      <c r="CT109" s="261"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74"/>
      <c r="CW109" s="239" t="str">
        <f>IF(CV109="","",VLOOKUP(CV109,Language!$D$5:$E$100,2,0))</f>
        <v/>
      </c>
      <c r="CX109" s="275"/>
      <c r="CY109" s="239" t="str">
        <f>IF(CX109="","",VLOOKUP(CX109,Language!$D$5:$E$100,2,0))</f>
        <v/>
      </c>
      <c r="CZ109" s="275"/>
      <c r="DA109" s="275"/>
      <c r="DB109" s="360">
        <f>COUNTIF(CV$121:CV$122,CX121)+COUNTIF(CX$121:CX$122,CX121)</f>
        <v>0</v>
      </c>
      <c r="DC109" s="240" t="str">
        <f t="shared" si="1619"/>
        <v/>
      </c>
      <c r="DD109" s="240" t="str">
        <f>IF((DC109&lt;&gt;""),IF(OR(DC134+DE134&lt;&gt;DD134+DF134,PrSettings!$M$4="●"),((DC134+DE134-DD134-DF134)=(CZ109-DA109))*(DC109=1),0),"")</f>
        <v/>
      </c>
      <c r="DE109" s="240" t="str">
        <f t="shared" si="1645"/>
        <v/>
      </c>
      <c r="DF109" s="240" t="str">
        <f>IF(DC109&lt;&gt;"",IF(DB134,0,IF(ABS(DC134+DE134-DD134-DF134)&gt;=PrSettings!$M$7,(ABS(DC134+DE134-DD134-DF134-CZ109+DA109)&lt;=1)*1,IF(AND(DC109,$F109=$G109,DC134+DE134&gt;=PrSettings!$M$6),(ABS(CZ109-DC134-DE134)&lt;=1)*1,IF(AND(DC109,DC134+DE134+DD134+DF134&gt;=PrSettings!$M$8),(ABS(CZ109-DC134-DE134)+ABS(DA109-DD134-DF134)&lt;=1)*1,"0")))),"")</f>
        <v/>
      </c>
      <c r="DG109" s="261"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74"/>
      <c r="DJ109" s="239" t="str">
        <f>IF(DI109="","",VLOOKUP(DI109,Language!$D$5:$E$100,2,0))</f>
        <v/>
      </c>
      <c r="DK109" s="275"/>
      <c r="DL109" s="239" t="str">
        <f>IF(DK109="","",VLOOKUP(DK109,Language!$D$5:$E$100,2,0))</f>
        <v/>
      </c>
      <c r="DM109" s="275"/>
      <c r="DN109" s="275"/>
      <c r="DO109" s="360">
        <f>COUNTIF(DI$121:DI$122,DK121)+COUNTIF(DK$121:DK$122,DK121)</f>
        <v>0</v>
      </c>
      <c r="DP109" s="240" t="str">
        <f t="shared" si="1620"/>
        <v/>
      </c>
      <c r="DQ109" s="240" t="str">
        <f>IF((DP109&lt;&gt;""),IF(OR(DP134+DR134&lt;&gt;DQ134+DS134,PrSettings!$M$4="●"),((DP134+DR134-DQ134-DS134)=(DM109-DN109))*(DP109=1),0),"")</f>
        <v/>
      </c>
      <c r="DR109" s="240" t="str">
        <f t="shared" si="1646"/>
        <v/>
      </c>
      <c r="DS109" s="240" t="str">
        <f>IF(DP109&lt;&gt;"",IF(DO134,0,IF(ABS(DP134+DR134-DQ134-DS134)&gt;=PrSettings!$M$7,(ABS(DP134+DR134-DQ134-DS134-DM109+DN109)&lt;=1)*1,IF(AND(DP109,$F109=$G109,DP134+DR134&gt;=PrSettings!$M$6),(ABS(DM109-DP134-DR134)&lt;=1)*1,IF(AND(DP109,DP134+DR134+DQ134+DS134&gt;=PrSettings!$M$8),(ABS(DM109-DP134-DR134)+ABS(DN109-DQ134-DS134)&lt;=1)*1,"0")))),"")</f>
        <v/>
      </c>
      <c r="DT109" s="261"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74"/>
      <c r="DW109" s="239" t="str">
        <f>IF(DV109="","",VLOOKUP(DV109,Language!$D$5:$E$100,2,0))</f>
        <v/>
      </c>
      <c r="DX109" s="275"/>
      <c r="DY109" s="239" t="str">
        <f>IF(DX109="","",VLOOKUP(DX109,Language!$D$5:$E$100,2,0))</f>
        <v/>
      </c>
      <c r="DZ109" s="275"/>
      <c r="EA109" s="275"/>
      <c r="EB109" s="360">
        <f>COUNTIF(DV$121:DV$122,DX121)+COUNTIF(DX$121:DX$122,DX121)</f>
        <v>0</v>
      </c>
      <c r="EC109" s="240" t="str">
        <f t="shared" si="1621"/>
        <v/>
      </c>
      <c r="ED109" s="240" t="str">
        <f>IF((EC109&lt;&gt;""),IF(OR(EC134+EE134&lt;&gt;ED134+EF134,PrSettings!$M$4="●"),((EC134+EE134-ED134-EF134)=(DZ109-EA109))*(EC109=1),0),"")</f>
        <v/>
      </c>
      <c r="EE109" s="240" t="str">
        <f t="shared" si="1647"/>
        <v/>
      </c>
      <c r="EF109" s="240" t="str">
        <f>IF(EC109&lt;&gt;"",IF(EB134,0,IF(ABS(EC134+EE134-ED134-EF134)&gt;=PrSettings!$M$7,(ABS(EC134+EE134-ED134-EF134-DZ109+EA109)&lt;=1)*1,IF(AND(EC109,$F109=$G109,EC134+EE134&gt;=PrSettings!$M$6),(ABS(DZ109-EC134-EE134)&lt;=1)*1,IF(AND(EC109,EC134+EE134+ED134+EF134&gt;=PrSettings!$M$8),(ABS(DZ109-EC134-EE134)+ABS(EA109-ED134-EF134)&lt;=1)*1,"0")))),"")</f>
        <v/>
      </c>
      <c r="EG109" s="261"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74"/>
      <c r="EJ109" s="239" t="str">
        <f>IF(EI109="","",VLOOKUP(EI109,Language!$D$5:$E$100,2,0))</f>
        <v/>
      </c>
      <c r="EK109" s="275"/>
      <c r="EL109" s="239" t="str">
        <f>IF(EK109="","",VLOOKUP(EK109,Language!$D$5:$E$100,2,0))</f>
        <v/>
      </c>
      <c r="EM109" s="275"/>
      <c r="EN109" s="275"/>
      <c r="EO109" s="360">
        <f>COUNTIF(EI$121:EI$122,EK121)+COUNTIF(EK$121:EK$122,EK121)</f>
        <v>0</v>
      </c>
      <c r="EP109" s="240" t="str">
        <f t="shared" si="1622"/>
        <v/>
      </c>
      <c r="EQ109" s="240" t="str">
        <f>IF((EP109&lt;&gt;""),IF(OR(EP134+ER134&lt;&gt;EQ134+ES134,PrSettings!$M$4="●"),((EP134+ER134-EQ134-ES134)=(EM109-EN109))*(EP109=1),0),"")</f>
        <v/>
      </c>
      <c r="ER109" s="240" t="str">
        <f t="shared" si="1648"/>
        <v/>
      </c>
      <c r="ES109" s="240" t="str">
        <f>IF(EP109&lt;&gt;"",IF(EO134,0,IF(ABS(EP134+ER134-EQ134-ES134)&gt;=PrSettings!$M$7,(ABS(EP134+ER134-EQ134-ES134-EM109+EN109)&lt;=1)*1,IF(AND(EP109,$F109=$G109,EP134+ER134&gt;=PrSettings!$M$6),(ABS(EM109-EP134-ER134)&lt;=1)*1,IF(AND(EP109,EP134+ER134+EQ134+ES134&gt;=PrSettings!$M$8),(ABS(EM109-EP134-ER134)+ABS(EN109-EQ134-ES134)&lt;=1)*1,"0")))),"")</f>
        <v/>
      </c>
      <c r="ET109" s="261"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74"/>
      <c r="EW109" s="239" t="str">
        <f>IF(EV109="","",VLOOKUP(EV109,Language!$D$5:$E$100,2,0))</f>
        <v/>
      </c>
      <c r="EX109" s="275"/>
      <c r="EY109" s="239" t="str">
        <f>IF(EX109="","",VLOOKUP(EX109,Language!$D$5:$E$100,2,0))</f>
        <v/>
      </c>
      <c r="EZ109" s="275"/>
      <c r="FA109" s="275"/>
      <c r="FB109" s="360">
        <f>COUNTIF(EV$121:EV$122,EX121)+COUNTIF(EX$121:EX$122,EX121)</f>
        <v>0</v>
      </c>
      <c r="FC109" s="240" t="str">
        <f t="shared" si="1623"/>
        <v/>
      </c>
      <c r="FD109" s="240" t="str">
        <f>IF((FC109&lt;&gt;""),IF(OR(FC134+FE134&lt;&gt;FD134+FF134,PrSettings!$M$4="●"),((FC134+FE134-FD134-FF134)=(EZ109-FA109))*(FC109=1),0),"")</f>
        <v/>
      </c>
      <c r="FE109" s="240" t="str">
        <f t="shared" si="1649"/>
        <v/>
      </c>
      <c r="FF109" s="240" t="str">
        <f>IF(FC109&lt;&gt;"",IF(FB134,0,IF(ABS(FC134+FE134-FD134-FF134)&gt;=PrSettings!$M$7,(ABS(FC134+FE134-FD134-FF134-EZ109+FA109)&lt;=1)*1,IF(AND(FC109,$F109=$G109,FC134+FE134&gt;=PrSettings!$M$6),(ABS(EZ109-FC134-FE134)&lt;=1)*1,IF(AND(FC109,FC134+FE134+FD134+FF134&gt;=PrSettings!$M$8),(ABS(EZ109-FC134-FE134)+ABS(FA109-FD134-FF134)&lt;=1)*1,"0")))),"")</f>
        <v/>
      </c>
      <c r="FG109" s="261"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74"/>
      <c r="FJ109" s="239" t="str">
        <f>IF(FI109="","",VLOOKUP(FI109,Language!$D$5:$E$100,2,0))</f>
        <v/>
      </c>
      <c r="FK109" s="275"/>
      <c r="FL109" s="239" t="str">
        <f>IF(FK109="","",VLOOKUP(FK109,Language!$D$5:$E$100,2,0))</f>
        <v/>
      </c>
      <c r="FM109" s="275"/>
      <c r="FN109" s="275"/>
      <c r="FO109" s="360">
        <f>COUNTIF(FI$121:FI$122,FK121)+COUNTIF(FK$121:FK$122,FK121)</f>
        <v>0</v>
      </c>
      <c r="FP109" s="240" t="str">
        <f t="shared" si="1624"/>
        <v/>
      </c>
      <c r="FQ109" s="240" t="str">
        <f>IF((FP109&lt;&gt;""),IF(OR(FP134+FR134&lt;&gt;FQ134+FS134,PrSettings!$M$4="●"),((FP134+FR134-FQ134-FS134)=(FM109-FN109))*(FP109=1),0),"")</f>
        <v/>
      </c>
      <c r="FR109" s="240" t="str">
        <f t="shared" si="1650"/>
        <v/>
      </c>
      <c r="FS109" s="240" t="str">
        <f>IF(FP109&lt;&gt;"",IF(FO134,0,IF(ABS(FP134+FR134-FQ134-FS134)&gt;=PrSettings!$M$7,(ABS(FP134+FR134-FQ134-FS134-FM109+FN109)&lt;=1)*1,IF(AND(FP109,$F109=$G109,FP134+FR134&gt;=PrSettings!$M$6),(ABS(FM109-FP134-FR134)&lt;=1)*1,IF(AND(FP109,FP134+FR134+FQ134+FS134&gt;=PrSettings!$M$8),(ABS(FM109-FP134-FR134)+ABS(FN109-FQ134-FS134)&lt;=1)*1,"0")))),"")</f>
        <v/>
      </c>
      <c r="FT109" s="261"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74"/>
      <c r="FW109" s="239" t="str">
        <f>IF(FV109="","",VLOOKUP(FV109,Language!$D$5:$E$100,2,0))</f>
        <v/>
      </c>
      <c r="FX109" s="275"/>
      <c r="FY109" s="239" t="str">
        <f>IF(FX109="","",VLOOKUP(FX109,Language!$D$5:$E$100,2,0))</f>
        <v/>
      </c>
      <c r="FZ109" s="275"/>
      <c r="GA109" s="275"/>
      <c r="GB109" s="360">
        <f>COUNTIF(FV$121:FV$122,FX121)+COUNTIF(FX$121:FX$122,FX121)</f>
        <v>0</v>
      </c>
      <c r="GC109" s="240" t="str">
        <f t="shared" si="1625"/>
        <v/>
      </c>
      <c r="GD109" s="240" t="str">
        <f>IF((GC109&lt;&gt;""),IF(OR(GC134+GE134&lt;&gt;GD134+GF134,PrSettings!$M$4="●"),((GC134+GE134-GD134-GF134)=(FZ109-GA109))*(GC109=1),0),"")</f>
        <v/>
      </c>
      <c r="GE109" s="240" t="str">
        <f t="shared" si="1651"/>
        <v/>
      </c>
      <c r="GF109" s="240" t="str">
        <f>IF(GC109&lt;&gt;"",IF(GB134,0,IF(ABS(GC134+GE134-GD134-GF134)&gt;=PrSettings!$M$7,(ABS(GC134+GE134-GD134-GF134-FZ109+GA109)&lt;=1)*1,IF(AND(GC109,$F109=$G109,GC134+GE134&gt;=PrSettings!$M$6),(ABS(FZ109-GC134-GE134)&lt;=1)*1,IF(AND(GC109,GC134+GE134+GD134+GF134&gt;=PrSettings!$M$8),(ABS(FZ109-GC134-GE134)+ABS(GA109-GD134-GF134)&lt;=1)*1,"0")))),"")</f>
        <v/>
      </c>
      <c r="GG109" s="261"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74"/>
      <c r="GJ109" s="239" t="str">
        <f>IF(GI109="","",VLOOKUP(GI109,Language!$D$5:$E$100,2,0))</f>
        <v/>
      </c>
      <c r="GK109" s="275"/>
      <c r="GL109" s="239" t="str">
        <f>IF(GK109="","",VLOOKUP(GK109,Language!$D$5:$E$100,2,0))</f>
        <v/>
      </c>
      <c r="GM109" s="275"/>
      <c r="GN109" s="275"/>
      <c r="GO109" s="360">
        <f>COUNTIF(GI$121:GI$122,GK121)+COUNTIF(GK$121:GK$122,GK121)</f>
        <v>0</v>
      </c>
      <c r="GP109" s="240" t="str">
        <f t="shared" si="1626"/>
        <v/>
      </c>
      <c r="GQ109" s="240" t="str">
        <f>IF((GP109&lt;&gt;""),IF(OR(GP134+GR134&lt;&gt;GQ134+GS134,PrSettings!$M$4="●"),((GP134+GR134-GQ134-GS134)=(GM109-GN109))*(GP109=1),0),"")</f>
        <v/>
      </c>
      <c r="GR109" s="240" t="str">
        <f t="shared" si="1652"/>
        <v/>
      </c>
      <c r="GS109" s="240" t="str">
        <f>IF(GP109&lt;&gt;"",IF(GO134,0,IF(ABS(GP134+GR134-GQ134-GS134)&gt;=PrSettings!$M$7,(ABS(GP134+GR134-GQ134-GS134-GM109+GN109)&lt;=1)*1,IF(AND(GP109,$F109=$G109,GP134+GR134&gt;=PrSettings!$M$6),(ABS(GM109-GP134-GR134)&lt;=1)*1,IF(AND(GP109,GP134+GR134+GQ134+GS134&gt;=PrSettings!$M$8),(ABS(GM109-GP134-GR134)+ABS(GN109-GQ134-GS134)&lt;=1)*1,"0")))),"")</f>
        <v/>
      </c>
      <c r="GT109" s="261"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74"/>
      <c r="GW109" s="239" t="str">
        <f>IF(GV109="","",VLOOKUP(GV109,Language!$D$5:$E$100,2,0))</f>
        <v/>
      </c>
      <c r="GX109" s="275"/>
      <c r="GY109" s="239" t="str">
        <f>IF(GX109="","",VLOOKUP(GX109,Language!$D$5:$E$100,2,0))</f>
        <v/>
      </c>
      <c r="GZ109" s="275"/>
      <c r="HA109" s="275"/>
      <c r="HB109" s="360">
        <f>COUNTIF(GV$121:GV$122,GX121)+COUNTIF(GX$121:GX$122,GX121)</f>
        <v>0</v>
      </c>
      <c r="HC109" s="240" t="str">
        <f t="shared" si="1627"/>
        <v/>
      </c>
      <c r="HD109" s="240" t="str">
        <f>IF((HC109&lt;&gt;""),IF(OR(HC134+HE134&lt;&gt;HD134+HF134,PrSettings!$M$4="●"),((HC134+HE134-HD134-HF134)=(GZ109-HA109))*(HC109=1),0),"")</f>
        <v/>
      </c>
      <c r="HE109" s="240" t="str">
        <f t="shared" si="1653"/>
        <v/>
      </c>
      <c r="HF109" s="240" t="str">
        <f>IF(HC109&lt;&gt;"",IF(HB134,0,IF(ABS(HC134+HE134-HD134-HF134)&gt;=PrSettings!$M$7,(ABS(HC134+HE134-HD134-HF134-GZ109+HA109)&lt;=1)*1,IF(AND(HC109,$F109=$G109,HC134+HE134&gt;=PrSettings!$M$6),(ABS(GZ109-HC134-HE134)&lt;=1)*1,IF(AND(HC109,HC134+HE134+HD134+HF134&gt;=PrSettings!$M$8),(ABS(GZ109-HC134-HE134)+ABS(HA109-HD134-HF134)&lt;=1)*1,"0")))),"")</f>
        <v/>
      </c>
      <c r="HG109" s="261"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74"/>
      <c r="HJ109" s="239" t="str">
        <f>IF(HI109="","",VLOOKUP(HI109,Language!$D$5:$E$100,2,0))</f>
        <v/>
      </c>
      <c r="HK109" s="275"/>
      <c r="HL109" s="239" t="str">
        <f>IF(HK109="","",VLOOKUP(HK109,Language!$D$5:$E$100,2,0))</f>
        <v/>
      </c>
      <c r="HM109" s="275"/>
      <c r="HN109" s="275"/>
      <c r="HO109" s="360">
        <f>COUNTIF(HI$121:HI$122,HK121)+COUNTIF(HK$121:HK$122,HK121)</f>
        <v>0</v>
      </c>
      <c r="HP109" s="240" t="str">
        <f t="shared" si="1628"/>
        <v/>
      </c>
      <c r="HQ109" s="240" t="str">
        <f>IF((HP109&lt;&gt;""),IF(OR(HP134+HR134&lt;&gt;HQ134+HS134,PrSettings!$M$4="●"),((HP134+HR134-HQ134-HS134)=(HM109-HN109))*(HP109=1),0),"")</f>
        <v/>
      </c>
      <c r="HR109" s="240" t="str">
        <f t="shared" si="1654"/>
        <v/>
      </c>
      <c r="HS109" s="240" t="str">
        <f>IF(HP109&lt;&gt;"",IF(HO134,0,IF(ABS(HP134+HR134-HQ134-HS134)&gt;=PrSettings!$M$7,(ABS(HP134+HR134-HQ134-HS134-HM109+HN109)&lt;=1)*1,IF(AND(HP109,$F109=$G109,HP134+HR134&gt;=PrSettings!$M$6),(ABS(HM109-HP134-HR134)&lt;=1)*1,IF(AND(HP109,HP134+HR134+HQ134+HS134&gt;=PrSettings!$M$8),(ABS(HM109-HP134-HR134)+ABS(HN109-HQ134-HS134)&lt;=1)*1,"0")))),"")</f>
        <v/>
      </c>
      <c r="HT109" s="261"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74"/>
      <c r="HW109" s="239" t="str">
        <f>IF(HV109="","",VLOOKUP(HV109,Language!$D$5:$E$100,2,0))</f>
        <v/>
      </c>
      <c r="HX109" s="275"/>
      <c r="HY109" s="239" t="str">
        <f>IF(HX109="","",VLOOKUP(HX109,Language!$D$5:$E$100,2,0))</f>
        <v/>
      </c>
      <c r="HZ109" s="275"/>
      <c r="IA109" s="275"/>
      <c r="IB109" s="360">
        <f>COUNTIF(HV$121:HV$122,HX121)+COUNTIF(HX$121:HX$122,HX121)</f>
        <v>0</v>
      </c>
      <c r="IC109" s="240" t="str">
        <f t="shared" si="1629"/>
        <v/>
      </c>
      <c r="ID109" s="240" t="str">
        <f>IF((IC109&lt;&gt;""),IF(OR(IC134+IE134&lt;&gt;ID134+IF134,PrSettings!$M$4="●"),((IC134+IE134-ID134-IF134)=(HZ109-IA109))*(IC109=1),0),"")</f>
        <v/>
      </c>
      <c r="IE109" s="240" t="str">
        <f t="shared" si="1655"/>
        <v/>
      </c>
      <c r="IF109" s="240" t="str">
        <f>IF(IC109&lt;&gt;"",IF(IB134,0,IF(ABS(IC134+IE134-ID134-IF134)&gt;=PrSettings!$M$7,(ABS(IC134+IE134-ID134-IF134-HZ109+IA109)&lt;=1)*1,IF(AND(IC109,$F109=$G109,IC134+IE134&gt;=PrSettings!$M$6),(ABS(HZ109-IC134-IE134)&lt;=1)*1,IF(AND(IC109,IC134+IE134+ID134+IF134&gt;=PrSettings!$M$8),(ABS(HZ109-IC134-IE134)+ABS(IA109-ID134-IF134)&lt;=1)*1,"0")))),"")</f>
        <v/>
      </c>
      <c r="IG109" s="261"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74"/>
      <c r="IJ109" s="239" t="str">
        <f>IF(II109="","",VLOOKUP(II109,Language!$D$5:$E$100,2,0))</f>
        <v/>
      </c>
      <c r="IK109" s="275"/>
      <c r="IL109" s="239" t="str">
        <f>IF(IK109="","",VLOOKUP(IK109,Language!$D$5:$E$100,2,0))</f>
        <v/>
      </c>
      <c r="IM109" s="275"/>
      <c r="IN109" s="275"/>
      <c r="IO109" s="360">
        <f>COUNTIF(II$121:II$122,IK121)+COUNTIF(IK$121:IK$122,IK121)</f>
        <v>0</v>
      </c>
      <c r="IP109" s="240" t="str">
        <f t="shared" si="1630"/>
        <v/>
      </c>
      <c r="IQ109" s="240" t="str">
        <f>IF((IP109&lt;&gt;""),IF(OR(IP134+IR134&lt;&gt;IQ134+IS134,PrSettings!$M$4="●"),((IP134+IR134-IQ134-IS134)=(IM109-IN109))*(IP109=1),0),"")</f>
        <v/>
      </c>
      <c r="IR109" s="240" t="str">
        <f t="shared" si="1656"/>
        <v/>
      </c>
      <c r="IS109" s="240" t="str">
        <f>IF(IP109&lt;&gt;"",IF(IO134,0,IF(ABS(IP134+IR134-IQ134-IS134)&gt;=PrSettings!$M$7,(ABS(IP134+IR134-IQ134-IS134-IM109+IN109)&lt;=1)*1,IF(AND(IP109,$F109=$G109,IP134+IR134&gt;=PrSettings!$M$6),(ABS(IM109-IP134-IR134)&lt;=1)*1,IF(AND(IP109,IP134+IR134+IQ134+IS134&gt;=PrSettings!$M$8),(ABS(IM109-IP134-IR134)+ABS(IN109-IQ134-IS134)&lt;=1)*1,"0")))),"")</f>
        <v/>
      </c>
      <c r="IT109" s="261"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74"/>
      <c r="IW109" s="239" t="str">
        <f>IF(IV109="","",VLOOKUP(IV109,Language!$D$5:$E$100,2,0))</f>
        <v/>
      </c>
      <c r="IX109" s="275"/>
      <c r="IY109" s="239" t="str">
        <f>IF(IX109="","",VLOOKUP(IX109,Language!$D$5:$E$100,2,0))</f>
        <v/>
      </c>
      <c r="IZ109" s="275"/>
      <c r="JA109" s="275"/>
      <c r="JB109" s="360">
        <f>COUNTIF(IV$121:IV$122,IX121)+COUNTIF(IX$121:IX$122,IX121)</f>
        <v>0</v>
      </c>
      <c r="JC109" s="240" t="str">
        <f t="shared" si="1631"/>
        <v/>
      </c>
      <c r="JD109" s="240" t="str">
        <f>IF((JC109&lt;&gt;""),IF(OR(JC134+JE134&lt;&gt;JD134+JF134,PrSettings!$M$4="●"),((JC134+JE134-JD134-JF134)=(IZ109-JA109))*(JC109=1),0),"")</f>
        <v/>
      </c>
      <c r="JE109" s="240" t="str">
        <f t="shared" si="1657"/>
        <v/>
      </c>
      <c r="JF109" s="240" t="str">
        <f>IF(JC109&lt;&gt;"",IF(JB134,0,IF(ABS(JC134+JE134-JD134-JF134)&gt;=PrSettings!$M$7,(ABS(JC134+JE134-JD134-JF134-IZ109+JA109)&lt;=1)*1,IF(AND(JC109,$F109=$G109,JC134+JE134&gt;=PrSettings!$M$6),(ABS(IZ109-JC134-JE134)&lt;=1)*1,IF(AND(JC109,JC134+JE134+JD134+JF134&gt;=PrSettings!$M$8),(ABS(IZ109-JC134-JE134)+ABS(JA109-JD134-JF134)&lt;=1)*1,"0")))),"")</f>
        <v/>
      </c>
      <c r="JG109" s="261"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74"/>
      <c r="JJ109" s="239" t="str">
        <f>IF(JI109="","",VLOOKUP(JI109,Language!$D$5:$E$100,2,0))</f>
        <v/>
      </c>
      <c r="JK109" s="275"/>
      <c r="JL109" s="239" t="str">
        <f>IF(JK109="","",VLOOKUP(JK109,Language!$D$5:$E$100,2,0))</f>
        <v/>
      </c>
      <c r="JM109" s="275"/>
      <c r="JN109" s="275"/>
      <c r="JO109" s="360">
        <f>COUNTIF(JI$121:JI$122,JK121)+COUNTIF(JK$121:JK$122,JK121)</f>
        <v>0</v>
      </c>
      <c r="JP109" s="240" t="str">
        <f t="shared" si="1632"/>
        <v/>
      </c>
      <c r="JQ109" s="240" t="str">
        <f>IF((JP109&lt;&gt;""),IF(OR(JP134+JR134&lt;&gt;JQ134+JS134,PrSettings!$M$4="●"),((JP134+JR134-JQ134-JS134)=(JM109-JN109))*(JP109=1),0),"")</f>
        <v/>
      </c>
      <c r="JR109" s="240" t="str">
        <f t="shared" si="1658"/>
        <v/>
      </c>
      <c r="JS109" s="240" t="str">
        <f>IF(JP109&lt;&gt;"",IF(JO134,0,IF(ABS(JP134+JR134-JQ134-JS134)&gt;=PrSettings!$M$7,(ABS(JP134+JR134-JQ134-JS134-JM109+JN109)&lt;=1)*1,IF(AND(JP109,$F109=$G109,JP134+JR134&gt;=PrSettings!$M$6),(ABS(JM109-JP134-JR134)&lt;=1)*1,IF(AND(JP109,JP134+JR134+JQ134+JS134&gt;=PrSettings!$M$8),(ABS(JM109-JP134-JR134)+ABS(JN109-JQ134-JS134)&lt;=1)*1,"0")))),"")</f>
        <v/>
      </c>
      <c r="JT109" s="261"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74"/>
      <c r="JW109" s="239" t="str">
        <f>IF(JV109="","",VLOOKUP(JV109,Language!$D$5:$E$100,2,0))</f>
        <v/>
      </c>
      <c r="JX109" s="275"/>
      <c r="JY109" s="239" t="str">
        <f>IF(JX109="","",VLOOKUP(JX109,Language!$D$5:$E$100,2,0))</f>
        <v/>
      </c>
      <c r="JZ109" s="275"/>
      <c r="KA109" s="275"/>
      <c r="KB109" s="360">
        <f>COUNTIF(JV$121:JV$122,JX121)+COUNTIF(JX$121:JX$122,JX121)</f>
        <v>0</v>
      </c>
      <c r="KC109" s="240" t="str">
        <f t="shared" si="1633"/>
        <v/>
      </c>
      <c r="KD109" s="240" t="str">
        <f>IF((KC109&lt;&gt;""),IF(OR(KC134+KE134&lt;&gt;KD134+KF134,PrSettings!$M$4="●"),((KC134+KE134-KD134-KF134)=(JZ109-KA109))*(KC109=1),0),"")</f>
        <v/>
      </c>
      <c r="KE109" s="240" t="str">
        <f t="shared" si="1659"/>
        <v/>
      </c>
      <c r="KF109" s="240" t="str">
        <f>IF(KC109&lt;&gt;"",IF(KB134,0,IF(ABS(KC134+KE134-KD134-KF134)&gt;=PrSettings!$M$7,(ABS(KC134+KE134-KD134-KF134-JZ109+KA109)&lt;=1)*1,IF(AND(KC109,$F109=$G109,KC134+KE134&gt;=PrSettings!$M$6),(ABS(JZ109-KC134-KE134)&lt;=1)*1,IF(AND(KC109,KC134+KE134+KD134+KF134&gt;=PrSettings!$M$8),(ABS(JZ109-KC134-KE134)+ABS(KA109-KD134-KF134)&lt;=1)*1,"0")))),"")</f>
        <v/>
      </c>
      <c r="KG109" s="261"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74"/>
      <c r="KJ109" s="239" t="str">
        <f>IF(KI109="","",VLOOKUP(KI109,Language!$D$5:$E$100,2,0))</f>
        <v/>
      </c>
      <c r="KK109" s="275"/>
      <c r="KL109" s="239" t="str">
        <f>IF(KK109="","",VLOOKUP(KK109,Language!$D$5:$E$100,2,0))</f>
        <v/>
      </c>
      <c r="KM109" s="275"/>
      <c r="KN109" s="275"/>
      <c r="KO109" s="360">
        <f>COUNTIF(KI$121:KI$122,KK121)+COUNTIF(KK$121:KK$122,KK121)</f>
        <v>0</v>
      </c>
      <c r="KP109" s="240" t="str">
        <f t="shared" si="1634"/>
        <v/>
      </c>
      <c r="KQ109" s="240" t="str">
        <f>IF((KP109&lt;&gt;""),IF(OR(KP134+KR134&lt;&gt;KQ134+KS134,PrSettings!$M$4="●"),((KP134+KR134-KQ134-KS134)=(KM109-KN109))*(KP109=1),0),"")</f>
        <v/>
      </c>
      <c r="KR109" s="240" t="str">
        <f t="shared" si="1660"/>
        <v/>
      </c>
      <c r="KS109" s="240" t="str">
        <f>IF(KP109&lt;&gt;"",IF(KO134,0,IF(ABS(KP134+KR134-KQ134-KS134)&gt;=PrSettings!$M$7,(ABS(KP134+KR134-KQ134-KS134-KM109+KN109)&lt;=1)*1,IF(AND(KP109,$F109=$G109,KP134+KR134&gt;=PrSettings!$M$6),(ABS(KM109-KP134-KR134)&lt;=1)*1,IF(AND(KP109,KP134+KR134+KQ134+KS134&gt;=PrSettings!$M$8),(ABS(KM109-KP134-KR134)+ABS(KN109-KQ134-KS134)&lt;=1)*1,"0")))),"")</f>
        <v/>
      </c>
      <c r="KT109" s="261"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74"/>
      <c r="KW109" s="239" t="str">
        <f>IF(KV109="","",VLOOKUP(KV109,Language!$D$5:$E$100,2,0))</f>
        <v/>
      </c>
      <c r="KX109" s="275"/>
      <c r="KY109" s="239" t="str">
        <f>IF(KX109="","",VLOOKUP(KX109,Language!$D$5:$E$100,2,0))</f>
        <v/>
      </c>
      <c r="KZ109" s="275"/>
      <c r="LA109" s="275"/>
      <c r="LB109" s="360">
        <f>COUNTIF(KV$121:KV$122,KX121)+COUNTIF(KX$121:KX$122,KX121)</f>
        <v>0</v>
      </c>
      <c r="LC109" s="240" t="str">
        <f t="shared" si="1635"/>
        <v/>
      </c>
      <c r="LD109" s="240" t="str">
        <f>IF((LC109&lt;&gt;""),IF(OR(LC134+LE134&lt;&gt;LD134+LF134,PrSettings!$M$4="●"),((LC134+LE134-LD134-LF134)=(KZ109-LA109))*(LC109=1),0),"")</f>
        <v/>
      </c>
      <c r="LE109" s="240" t="str">
        <f t="shared" si="1661"/>
        <v/>
      </c>
      <c r="LF109" s="240" t="str">
        <f>IF(LC109&lt;&gt;"",IF(LB134,0,IF(ABS(LC134+LE134-LD134-LF134)&gt;=PrSettings!$M$7,(ABS(LC134+LE134-LD134-LF134-KZ109+LA109)&lt;=1)*1,IF(AND(LC109,$F109=$G109,LC134+LE134&gt;=PrSettings!$M$6),(ABS(KZ109-LC134-LE134)&lt;=1)*1,IF(AND(LC109,LC134+LE134+LD134+LF134&gt;=PrSettings!$M$8),(ABS(KZ109-LC134-LE134)+ABS(LA109-LD134-LF134)&lt;=1)*1,"0")))),"")</f>
        <v/>
      </c>
      <c r="LG109" s="261"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74"/>
      <c r="LJ109" s="239" t="str">
        <f>IF(LI109="","",VLOOKUP(LI109,Language!$D$5:$E$100,2,0))</f>
        <v/>
      </c>
      <c r="LK109" s="275"/>
      <c r="LL109" s="239" t="str">
        <f>IF(LK109="","",VLOOKUP(LK109,Language!$D$5:$E$100,2,0))</f>
        <v/>
      </c>
      <c r="LM109" s="275"/>
      <c r="LN109" s="275"/>
      <c r="LO109" s="360">
        <f>COUNTIF(LI$121:LI$122,LK121)+COUNTIF(LK$121:LK$122,LK121)</f>
        <v>0</v>
      </c>
      <c r="LP109" s="240" t="str">
        <f t="shared" si="1636"/>
        <v/>
      </c>
      <c r="LQ109" s="240" t="str">
        <f>IF((LP109&lt;&gt;""),IF(OR(LP134+LR134&lt;&gt;LQ134+LS134,PrSettings!$M$4="●"),((LP134+LR134-LQ134-LS134)=(LM109-LN109))*(LP109=1),0),"")</f>
        <v/>
      </c>
      <c r="LR109" s="240" t="str">
        <f t="shared" si="1662"/>
        <v/>
      </c>
      <c r="LS109" s="240" t="str">
        <f>IF(LP109&lt;&gt;"",IF(LO134,0,IF(ABS(LP134+LR134-LQ134-LS134)&gt;=PrSettings!$M$7,(ABS(LP134+LR134-LQ134-LS134-LM109+LN109)&lt;=1)*1,IF(AND(LP109,$F109=$G109,LP134+LR134&gt;=PrSettings!$M$6),(ABS(LM109-LP134-LR134)&lt;=1)*1,IF(AND(LP109,LP134+LR134+LQ134+LS134&gt;=PrSettings!$M$8),(ABS(LM109-LP134-LR134)+ABS(LN109-LQ134-LS134)&lt;=1)*1,"0")))),"")</f>
        <v/>
      </c>
      <c r="LT109" s="261"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74"/>
      <c r="LW109" s="239" t="str">
        <f>IF(LV109="","",VLOOKUP(LV109,Language!$D$5:$E$100,2,0))</f>
        <v/>
      </c>
      <c r="LX109" s="275"/>
      <c r="LY109" s="239" t="str">
        <f>IF(LX109="","",VLOOKUP(LX109,Language!$D$5:$E$100,2,0))</f>
        <v/>
      </c>
      <c r="LZ109" s="275"/>
      <c r="MA109" s="275"/>
      <c r="MB109" s="360">
        <f>COUNTIF(LV$121:LV$122,LX121)+COUNTIF(LX$121:LX$122,LX121)</f>
        <v>0</v>
      </c>
      <c r="MC109" s="240" t="str">
        <f t="shared" si="1637"/>
        <v/>
      </c>
      <c r="MD109" s="240" t="str">
        <f>IF((MC109&lt;&gt;""),IF(OR(MC134+ME134&lt;&gt;MD134+MF134,PrSettings!$M$4="●"),((MC134+ME134-MD134-MF134)=(LZ109-MA109))*(MC109=1),0),"")</f>
        <v/>
      </c>
      <c r="ME109" s="240" t="str">
        <f t="shared" si="1663"/>
        <v/>
      </c>
      <c r="MF109" s="240" t="str">
        <f>IF(MC109&lt;&gt;"",IF(MB134,0,IF(ABS(MC134+ME134-MD134-MF134)&gt;=PrSettings!$M$7,(ABS(MC134+ME134-MD134-MF134-LZ109+MA109)&lt;=1)*1,IF(AND(MC109,$F109=$G109,MC134+ME134&gt;=PrSettings!$M$6),(ABS(LZ109-MC134-ME134)&lt;=1)*1,IF(AND(MC109,MC134+ME134+MD134+MF134&gt;=PrSettings!$M$8),(ABS(LZ109-MC134-ME134)+ABS(MA109-MD134-MF134)&lt;=1)*1,"0")))),"")</f>
        <v/>
      </c>
      <c r="MG109" s="261"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31" customFormat="1" x14ac:dyDescent="0.25">
      <c r="A110" s="235"/>
      <c r="B110" s="238" t="str">
        <f>IF(C110="","",INDEX(Groups!$C$7:$C$65,MATCH(C110,Groups!$D$7:$D$65,0)))</f>
        <v/>
      </c>
      <c r="C110" s="239" t="str">
        <f>'World Cup'!$K$60</f>
        <v/>
      </c>
      <c r="D110" s="240" t="str">
        <f>IF(E110="","",INDEX(Groups!$C$7:$C$65,MATCH(E110,Groups!$D$7:$D$65,0)))</f>
        <v/>
      </c>
      <c r="E110" s="239" t="str">
        <f>'World Cup'!$L$60</f>
        <v/>
      </c>
      <c r="F110" s="241" t="str">
        <f>IF(AND('World Cup'!$K$61&lt;&gt;"",'World Cup'!$L$61&lt;&gt;""),'World Cup'!$K$61,"")</f>
        <v/>
      </c>
      <c r="G110" s="242" t="str">
        <f>IF(AND('World Cup'!$K$61&lt;&gt;"",'World Cup'!$L$61&lt;&gt;""),'World Cup'!$L$61,"")</f>
        <v/>
      </c>
      <c r="I110" s="274"/>
      <c r="J110" s="239" t="str">
        <f>IF(I110="","",VLOOKUP(I110,Language!$D$5:$E$100,2,0))</f>
        <v/>
      </c>
      <c r="K110" s="275"/>
      <c r="L110" s="239" t="str">
        <f>IF(K110="","",VLOOKUP(K110,Language!$D$5:$E$100,2,0))</f>
        <v/>
      </c>
      <c r="M110" s="275"/>
      <c r="N110" s="275"/>
      <c r="O110" s="360">
        <f>COUNTIF(I$121:I$122,K122)+COUNTIF(K$121:K$122,K122)</f>
        <v>0</v>
      </c>
      <c r="P110" s="240" t="str">
        <f t="shared" si="1612"/>
        <v/>
      </c>
      <c r="Q110" s="240" t="str">
        <f>IF((P110&lt;&gt;""),IF(OR(P135+R135&lt;&gt;Q135+S135,PrSettings!$M$4="●"),((P135+R135-Q135-S135)=(M110-N110))*(P110=1),0),"")</f>
        <v/>
      </c>
      <c r="R110" s="240" t="str">
        <f t="shared" si="1638"/>
        <v/>
      </c>
      <c r="S110" s="240" t="str">
        <f>IF(P110&lt;&gt;"",IF(O135,0,IF(ABS(P135+R135-Q135-S135)&gt;=PrSettings!$M$7,(ABS(P135+R135-Q135-S135-M110+N110)&lt;=1)*1,IF(AND(P110,$F110=$G110,P135+R135&gt;=PrSettings!$M$6),(ABS(M110-P135-R135)&lt;=1)*1,IF(AND(P110,P135+R135+Q135+S135&gt;=PrSettings!$M$8),(ABS(M110-P135-R135)+ABS(N110-Q135-S135)&lt;=1)*1,"0")))),"")</f>
        <v/>
      </c>
      <c r="T110" s="261"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74"/>
      <c r="W110" s="239" t="str">
        <f>IF(V110="","",VLOOKUP(V110,Language!$D$5:$E$100,2,0))</f>
        <v/>
      </c>
      <c r="X110" s="275"/>
      <c r="Y110" s="239" t="str">
        <f>IF(X110="","",VLOOKUP(X110,Language!$D$5:$E$100,2,0))</f>
        <v/>
      </c>
      <c r="Z110" s="275"/>
      <c r="AA110" s="275"/>
      <c r="AB110" s="360">
        <f>COUNTIF(V$121:V$122,X122)+COUNTIF(X$121:X$122,X122)</f>
        <v>0</v>
      </c>
      <c r="AC110" s="240" t="str">
        <f t="shared" si="1613"/>
        <v/>
      </c>
      <c r="AD110" s="240" t="str">
        <f>IF((AC110&lt;&gt;""),IF(OR(AC135+AE135&lt;&gt;AD135+AF135,PrSettings!$M$4="●"),((AC135+AE135-AD135-AF135)=(Z110-AA110))*(AC110=1),0),"")</f>
        <v/>
      </c>
      <c r="AE110" s="240" t="str">
        <f t="shared" si="1639"/>
        <v/>
      </c>
      <c r="AF110" s="240" t="str">
        <f>IF(AC110&lt;&gt;"",IF(AB135,0,IF(ABS(AC135+AE135-AD135-AF135)&gt;=PrSettings!$M$7,(ABS(AC135+AE135-AD135-AF135-Z110+AA110)&lt;=1)*1,IF(AND(AC110,$F110=$G110,AC135+AE135&gt;=PrSettings!$M$6),(ABS(Z110-AC135-AE135)&lt;=1)*1,IF(AND(AC110,AC135+AE135+AD135+AF135&gt;=PrSettings!$M$8),(ABS(Z110-AC135-AE135)+ABS(AA110-AD135-AF135)&lt;=1)*1,"0")))),"")</f>
        <v/>
      </c>
      <c r="AG110" s="261"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74"/>
      <c r="AJ110" s="239" t="str">
        <f>IF(AI110="","",VLOOKUP(AI110,Language!$D$5:$E$100,2,0))</f>
        <v/>
      </c>
      <c r="AK110" s="275"/>
      <c r="AL110" s="239" t="str">
        <f>IF(AK110="","",VLOOKUP(AK110,Language!$D$5:$E$100,2,0))</f>
        <v/>
      </c>
      <c r="AM110" s="275"/>
      <c r="AN110" s="275"/>
      <c r="AO110" s="360">
        <f>COUNTIF(AI$121:AI$122,AK122)+COUNTIF(AK$121:AK$122,AK122)</f>
        <v>0</v>
      </c>
      <c r="AP110" s="240" t="str">
        <f t="shared" si="1614"/>
        <v/>
      </c>
      <c r="AQ110" s="240" t="str">
        <f>IF((AP110&lt;&gt;""),IF(OR(AP135+AR135&lt;&gt;AQ135+AS135,PrSettings!$M$4="●"),((AP135+AR135-AQ135-AS135)=(AM110-AN110))*(AP110=1),0),"")</f>
        <v/>
      </c>
      <c r="AR110" s="240" t="str">
        <f t="shared" si="1640"/>
        <v/>
      </c>
      <c r="AS110" s="240" t="str">
        <f>IF(AP110&lt;&gt;"",IF(AO135,0,IF(ABS(AP135+AR135-AQ135-AS135)&gt;=PrSettings!$M$7,(ABS(AP135+AR135-AQ135-AS135-AM110+AN110)&lt;=1)*1,IF(AND(AP110,$F110=$G110,AP135+AR135&gt;=PrSettings!$M$6),(ABS(AM110-AP135-AR135)&lt;=1)*1,IF(AND(AP110,AP135+AR135+AQ135+AS135&gt;=PrSettings!$M$8),(ABS(AM110-AP135-AR135)+ABS(AN110-AQ135-AS135)&lt;=1)*1,"0")))),"")</f>
        <v/>
      </c>
      <c r="AT110" s="261"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74"/>
      <c r="AW110" s="239" t="str">
        <f>IF(AV110="","",VLOOKUP(AV110,Language!$D$5:$E$100,2,0))</f>
        <v/>
      </c>
      <c r="AX110" s="275"/>
      <c r="AY110" s="239" t="str">
        <f>IF(AX110="","",VLOOKUP(AX110,Language!$D$5:$E$100,2,0))</f>
        <v/>
      </c>
      <c r="AZ110" s="275"/>
      <c r="BA110" s="275"/>
      <c r="BB110" s="360">
        <f>COUNTIF(AV$121:AV$122,AX122)+COUNTIF(AX$121:AX$122,AX122)</f>
        <v>0</v>
      </c>
      <c r="BC110" s="240" t="str">
        <f t="shared" si="1615"/>
        <v/>
      </c>
      <c r="BD110" s="240" t="str">
        <f>IF((BC110&lt;&gt;""),IF(OR(BC135+BE135&lt;&gt;BD135+BF135,PrSettings!$M$4="●"),((BC135+BE135-BD135-BF135)=(AZ110-BA110))*(BC110=1),0),"")</f>
        <v/>
      </c>
      <c r="BE110" s="240" t="str">
        <f t="shared" si="1641"/>
        <v/>
      </c>
      <c r="BF110" s="240" t="str">
        <f>IF(BC110&lt;&gt;"",IF(BB135,0,IF(ABS(BC135+BE135-BD135-BF135)&gt;=PrSettings!$M$7,(ABS(BC135+BE135-BD135-BF135-AZ110+BA110)&lt;=1)*1,IF(AND(BC110,$F110=$G110,BC135+BE135&gt;=PrSettings!$M$6),(ABS(AZ110-BC135-BE135)&lt;=1)*1,IF(AND(BC110,BC135+BE135+BD135+BF135&gt;=PrSettings!$M$8),(ABS(AZ110-BC135-BE135)+ABS(BA110-BD135-BF135)&lt;=1)*1,"0")))),"")</f>
        <v/>
      </c>
      <c r="BG110" s="261"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74"/>
      <c r="BJ110" s="239" t="str">
        <f>IF(BI110="","",VLOOKUP(BI110,Language!$D$5:$E$100,2,0))</f>
        <v/>
      </c>
      <c r="BK110" s="275"/>
      <c r="BL110" s="239" t="str">
        <f>IF(BK110="","",VLOOKUP(BK110,Language!$D$5:$E$100,2,0))</f>
        <v/>
      </c>
      <c r="BM110" s="275"/>
      <c r="BN110" s="275"/>
      <c r="BO110" s="360">
        <f>COUNTIF(BI$121:BI$122,BK122)+COUNTIF(BK$121:BK$122,BK122)</f>
        <v>0</v>
      </c>
      <c r="BP110" s="240" t="str">
        <f t="shared" si="1616"/>
        <v/>
      </c>
      <c r="BQ110" s="240" t="str">
        <f>IF((BP110&lt;&gt;""),IF(OR(BP135+BR135&lt;&gt;BQ135+BS135,PrSettings!$M$4="●"),((BP135+BR135-BQ135-BS135)=(BM110-BN110))*(BP110=1),0),"")</f>
        <v/>
      </c>
      <c r="BR110" s="240" t="str">
        <f t="shared" si="1642"/>
        <v/>
      </c>
      <c r="BS110" s="240" t="str">
        <f>IF(BP110&lt;&gt;"",IF(BO135,0,IF(ABS(BP135+BR135-BQ135-BS135)&gt;=PrSettings!$M$7,(ABS(BP135+BR135-BQ135-BS135-BM110+BN110)&lt;=1)*1,IF(AND(BP110,$F110=$G110,BP135+BR135&gt;=PrSettings!$M$6),(ABS(BM110-BP135-BR135)&lt;=1)*1,IF(AND(BP110,BP135+BR135+BQ135+BS135&gt;=PrSettings!$M$8),(ABS(BM110-BP135-BR135)+ABS(BN110-BQ135-BS135)&lt;=1)*1,"0")))),"")</f>
        <v/>
      </c>
      <c r="BT110" s="261"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74"/>
      <c r="BW110" s="239" t="str">
        <f>IF(BV110="","",VLOOKUP(BV110,Language!$D$5:$E$100,2,0))</f>
        <v/>
      </c>
      <c r="BX110" s="275"/>
      <c r="BY110" s="239" t="str">
        <f>IF(BX110="","",VLOOKUP(BX110,Language!$D$5:$E$100,2,0))</f>
        <v/>
      </c>
      <c r="BZ110" s="275"/>
      <c r="CA110" s="275"/>
      <c r="CB110" s="360">
        <f>COUNTIF(BV$121:BV$122,BX122)+COUNTIF(BX$121:BX$122,BX122)</f>
        <v>0</v>
      </c>
      <c r="CC110" s="240" t="str">
        <f t="shared" si="1617"/>
        <v/>
      </c>
      <c r="CD110" s="240" t="str">
        <f>IF((CC110&lt;&gt;""),IF(OR(CC135+CE135&lt;&gt;CD135+CF135,PrSettings!$M$4="●"),((CC135+CE135-CD135-CF135)=(BZ110-CA110))*(CC110=1),0),"")</f>
        <v/>
      </c>
      <c r="CE110" s="240" t="str">
        <f t="shared" si="1643"/>
        <v/>
      </c>
      <c r="CF110" s="240" t="str">
        <f>IF(CC110&lt;&gt;"",IF(CB135,0,IF(ABS(CC135+CE135-CD135-CF135)&gt;=PrSettings!$M$7,(ABS(CC135+CE135-CD135-CF135-BZ110+CA110)&lt;=1)*1,IF(AND(CC110,$F110=$G110,CC135+CE135&gt;=PrSettings!$M$6),(ABS(BZ110-CC135-CE135)&lt;=1)*1,IF(AND(CC110,CC135+CE135+CD135+CF135&gt;=PrSettings!$M$8),(ABS(BZ110-CC135-CE135)+ABS(CA110-CD135-CF135)&lt;=1)*1,"0")))),"")</f>
        <v/>
      </c>
      <c r="CG110" s="261"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74"/>
      <c r="CJ110" s="239" t="str">
        <f>IF(CI110="","",VLOOKUP(CI110,Language!$D$5:$E$100,2,0))</f>
        <v/>
      </c>
      <c r="CK110" s="275"/>
      <c r="CL110" s="239" t="str">
        <f>IF(CK110="","",VLOOKUP(CK110,Language!$D$5:$E$100,2,0))</f>
        <v/>
      </c>
      <c r="CM110" s="275"/>
      <c r="CN110" s="275"/>
      <c r="CO110" s="360">
        <f>COUNTIF(CI$121:CI$122,CK122)+COUNTIF(CK$121:CK$122,CK122)</f>
        <v>0</v>
      </c>
      <c r="CP110" s="240" t="str">
        <f t="shared" si="1618"/>
        <v/>
      </c>
      <c r="CQ110" s="240" t="str">
        <f>IF((CP110&lt;&gt;""),IF(OR(CP135+CR135&lt;&gt;CQ135+CS135,PrSettings!$M$4="●"),((CP135+CR135-CQ135-CS135)=(CM110-CN110))*(CP110=1),0),"")</f>
        <v/>
      </c>
      <c r="CR110" s="240" t="str">
        <f t="shared" si="1644"/>
        <v/>
      </c>
      <c r="CS110" s="240" t="str">
        <f>IF(CP110&lt;&gt;"",IF(CO135,0,IF(ABS(CP135+CR135-CQ135-CS135)&gt;=PrSettings!$M$7,(ABS(CP135+CR135-CQ135-CS135-CM110+CN110)&lt;=1)*1,IF(AND(CP110,$F110=$G110,CP135+CR135&gt;=PrSettings!$M$6),(ABS(CM110-CP135-CR135)&lt;=1)*1,IF(AND(CP110,CP135+CR135+CQ135+CS135&gt;=PrSettings!$M$8),(ABS(CM110-CP135-CR135)+ABS(CN110-CQ135-CS135)&lt;=1)*1,"0")))),"")</f>
        <v/>
      </c>
      <c r="CT110" s="261"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74"/>
      <c r="CW110" s="239" t="str">
        <f>IF(CV110="","",VLOOKUP(CV110,Language!$D$5:$E$100,2,0))</f>
        <v/>
      </c>
      <c r="CX110" s="275"/>
      <c r="CY110" s="239" t="str">
        <f>IF(CX110="","",VLOOKUP(CX110,Language!$D$5:$E$100,2,0))</f>
        <v/>
      </c>
      <c r="CZ110" s="275"/>
      <c r="DA110" s="275"/>
      <c r="DB110" s="360">
        <f>COUNTIF(CV$121:CV$122,CX122)+COUNTIF(CX$121:CX$122,CX122)</f>
        <v>0</v>
      </c>
      <c r="DC110" s="240" t="str">
        <f t="shared" si="1619"/>
        <v/>
      </c>
      <c r="DD110" s="240" t="str">
        <f>IF((DC110&lt;&gt;""),IF(OR(DC135+DE135&lt;&gt;DD135+DF135,PrSettings!$M$4="●"),((DC135+DE135-DD135-DF135)=(CZ110-DA110))*(DC110=1),0),"")</f>
        <v/>
      </c>
      <c r="DE110" s="240" t="str">
        <f t="shared" si="1645"/>
        <v/>
      </c>
      <c r="DF110" s="240" t="str">
        <f>IF(DC110&lt;&gt;"",IF(DB135,0,IF(ABS(DC135+DE135-DD135-DF135)&gt;=PrSettings!$M$7,(ABS(DC135+DE135-DD135-DF135-CZ110+DA110)&lt;=1)*1,IF(AND(DC110,$F110=$G110,DC135+DE135&gt;=PrSettings!$M$6),(ABS(CZ110-DC135-DE135)&lt;=1)*1,IF(AND(DC110,DC135+DE135+DD135+DF135&gt;=PrSettings!$M$8),(ABS(CZ110-DC135-DE135)+ABS(DA110-DD135-DF135)&lt;=1)*1,"0")))),"")</f>
        <v/>
      </c>
      <c r="DG110" s="261"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74"/>
      <c r="DJ110" s="239" t="str">
        <f>IF(DI110="","",VLOOKUP(DI110,Language!$D$5:$E$100,2,0))</f>
        <v/>
      </c>
      <c r="DK110" s="275"/>
      <c r="DL110" s="239" t="str">
        <f>IF(DK110="","",VLOOKUP(DK110,Language!$D$5:$E$100,2,0))</f>
        <v/>
      </c>
      <c r="DM110" s="275"/>
      <c r="DN110" s="275"/>
      <c r="DO110" s="360">
        <f>COUNTIF(DI$121:DI$122,DK122)+COUNTIF(DK$121:DK$122,DK122)</f>
        <v>0</v>
      </c>
      <c r="DP110" s="240" t="str">
        <f t="shared" si="1620"/>
        <v/>
      </c>
      <c r="DQ110" s="240" t="str">
        <f>IF((DP110&lt;&gt;""),IF(OR(DP135+DR135&lt;&gt;DQ135+DS135,PrSettings!$M$4="●"),((DP135+DR135-DQ135-DS135)=(DM110-DN110))*(DP110=1),0),"")</f>
        <v/>
      </c>
      <c r="DR110" s="240" t="str">
        <f t="shared" si="1646"/>
        <v/>
      </c>
      <c r="DS110" s="240" t="str">
        <f>IF(DP110&lt;&gt;"",IF(DO135,0,IF(ABS(DP135+DR135-DQ135-DS135)&gt;=PrSettings!$M$7,(ABS(DP135+DR135-DQ135-DS135-DM110+DN110)&lt;=1)*1,IF(AND(DP110,$F110=$G110,DP135+DR135&gt;=PrSettings!$M$6),(ABS(DM110-DP135-DR135)&lt;=1)*1,IF(AND(DP110,DP135+DR135+DQ135+DS135&gt;=PrSettings!$M$8),(ABS(DM110-DP135-DR135)+ABS(DN110-DQ135-DS135)&lt;=1)*1,"0")))),"")</f>
        <v/>
      </c>
      <c r="DT110" s="261"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74"/>
      <c r="DW110" s="239" t="str">
        <f>IF(DV110="","",VLOOKUP(DV110,Language!$D$5:$E$100,2,0))</f>
        <v/>
      </c>
      <c r="DX110" s="275"/>
      <c r="DY110" s="239" t="str">
        <f>IF(DX110="","",VLOOKUP(DX110,Language!$D$5:$E$100,2,0))</f>
        <v/>
      </c>
      <c r="DZ110" s="275"/>
      <c r="EA110" s="275"/>
      <c r="EB110" s="360">
        <f>COUNTIF(DV$121:DV$122,DX122)+COUNTIF(DX$121:DX$122,DX122)</f>
        <v>0</v>
      </c>
      <c r="EC110" s="240" t="str">
        <f t="shared" si="1621"/>
        <v/>
      </c>
      <c r="ED110" s="240" t="str">
        <f>IF((EC110&lt;&gt;""),IF(OR(EC135+EE135&lt;&gt;ED135+EF135,PrSettings!$M$4="●"),((EC135+EE135-ED135-EF135)=(DZ110-EA110))*(EC110=1),0),"")</f>
        <v/>
      </c>
      <c r="EE110" s="240" t="str">
        <f t="shared" si="1647"/>
        <v/>
      </c>
      <c r="EF110" s="240" t="str">
        <f>IF(EC110&lt;&gt;"",IF(EB135,0,IF(ABS(EC135+EE135-ED135-EF135)&gt;=PrSettings!$M$7,(ABS(EC135+EE135-ED135-EF135-DZ110+EA110)&lt;=1)*1,IF(AND(EC110,$F110=$G110,EC135+EE135&gt;=PrSettings!$M$6),(ABS(DZ110-EC135-EE135)&lt;=1)*1,IF(AND(EC110,EC135+EE135+ED135+EF135&gt;=PrSettings!$M$8),(ABS(DZ110-EC135-EE135)+ABS(EA110-ED135-EF135)&lt;=1)*1,"0")))),"")</f>
        <v/>
      </c>
      <c r="EG110" s="261"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74"/>
      <c r="EJ110" s="239" t="str">
        <f>IF(EI110="","",VLOOKUP(EI110,Language!$D$5:$E$100,2,0))</f>
        <v/>
      </c>
      <c r="EK110" s="275"/>
      <c r="EL110" s="239" t="str">
        <f>IF(EK110="","",VLOOKUP(EK110,Language!$D$5:$E$100,2,0))</f>
        <v/>
      </c>
      <c r="EM110" s="275"/>
      <c r="EN110" s="275"/>
      <c r="EO110" s="360">
        <f>COUNTIF(EI$121:EI$122,EK122)+COUNTIF(EK$121:EK$122,EK122)</f>
        <v>0</v>
      </c>
      <c r="EP110" s="240" t="str">
        <f t="shared" si="1622"/>
        <v/>
      </c>
      <c r="EQ110" s="240" t="str">
        <f>IF((EP110&lt;&gt;""),IF(OR(EP135+ER135&lt;&gt;EQ135+ES135,PrSettings!$M$4="●"),((EP135+ER135-EQ135-ES135)=(EM110-EN110))*(EP110=1),0),"")</f>
        <v/>
      </c>
      <c r="ER110" s="240" t="str">
        <f t="shared" si="1648"/>
        <v/>
      </c>
      <c r="ES110" s="240" t="str">
        <f>IF(EP110&lt;&gt;"",IF(EO135,0,IF(ABS(EP135+ER135-EQ135-ES135)&gt;=PrSettings!$M$7,(ABS(EP135+ER135-EQ135-ES135-EM110+EN110)&lt;=1)*1,IF(AND(EP110,$F110=$G110,EP135+ER135&gt;=PrSettings!$M$6),(ABS(EM110-EP135-ER135)&lt;=1)*1,IF(AND(EP110,EP135+ER135+EQ135+ES135&gt;=PrSettings!$M$8),(ABS(EM110-EP135-ER135)+ABS(EN110-EQ135-ES135)&lt;=1)*1,"0")))),"")</f>
        <v/>
      </c>
      <c r="ET110" s="261"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74"/>
      <c r="EW110" s="239" t="str">
        <f>IF(EV110="","",VLOOKUP(EV110,Language!$D$5:$E$100,2,0))</f>
        <v/>
      </c>
      <c r="EX110" s="275"/>
      <c r="EY110" s="239" t="str">
        <f>IF(EX110="","",VLOOKUP(EX110,Language!$D$5:$E$100,2,0))</f>
        <v/>
      </c>
      <c r="EZ110" s="275"/>
      <c r="FA110" s="275"/>
      <c r="FB110" s="360">
        <f>COUNTIF(EV$121:EV$122,EX122)+COUNTIF(EX$121:EX$122,EX122)</f>
        <v>0</v>
      </c>
      <c r="FC110" s="240" t="str">
        <f t="shared" si="1623"/>
        <v/>
      </c>
      <c r="FD110" s="240" t="str">
        <f>IF((FC110&lt;&gt;""),IF(OR(FC135+FE135&lt;&gt;FD135+FF135,PrSettings!$M$4="●"),((FC135+FE135-FD135-FF135)=(EZ110-FA110))*(FC110=1),0),"")</f>
        <v/>
      </c>
      <c r="FE110" s="240" t="str">
        <f t="shared" si="1649"/>
        <v/>
      </c>
      <c r="FF110" s="240" t="str">
        <f>IF(FC110&lt;&gt;"",IF(FB135,0,IF(ABS(FC135+FE135-FD135-FF135)&gt;=PrSettings!$M$7,(ABS(FC135+FE135-FD135-FF135-EZ110+FA110)&lt;=1)*1,IF(AND(FC110,$F110=$G110,FC135+FE135&gt;=PrSettings!$M$6),(ABS(EZ110-FC135-FE135)&lt;=1)*1,IF(AND(FC110,FC135+FE135+FD135+FF135&gt;=PrSettings!$M$8),(ABS(EZ110-FC135-FE135)+ABS(FA110-FD135-FF135)&lt;=1)*1,"0")))),"")</f>
        <v/>
      </c>
      <c r="FG110" s="261"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74"/>
      <c r="FJ110" s="239" t="str">
        <f>IF(FI110="","",VLOOKUP(FI110,Language!$D$5:$E$100,2,0))</f>
        <v/>
      </c>
      <c r="FK110" s="275"/>
      <c r="FL110" s="239" t="str">
        <f>IF(FK110="","",VLOOKUP(FK110,Language!$D$5:$E$100,2,0))</f>
        <v/>
      </c>
      <c r="FM110" s="275"/>
      <c r="FN110" s="275"/>
      <c r="FO110" s="360">
        <f>COUNTIF(FI$121:FI$122,FK122)+COUNTIF(FK$121:FK$122,FK122)</f>
        <v>0</v>
      </c>
      <c r="FP110" s="240" t="str">
        <f t="shared" si="1624"/>
        <v/>
      </c>
      <c r="FQ110" s="240" t="str">
        <f>IF((FP110&lt;&gt;""),IF(OR(FP135+FR135&lt;&gt;FQ135+FS135,PrSettings!$M$4="●"),((FP135+FR135-FQ135-FS135)=(FM110-FN110))*(FP110=1),0),"")</f>
        <v/>
      </c>
      <c r="FR110" s="240" t="str">
        <f t="shared" si="1650"/>
        <v/>
      </c>
      <c r="FS110" s="240" t="str">
        <f>IF(FP110&lt;&gt;"",IF(FO135,0,IF(ABS(FP135+FR135-FQ135-FS135)&gt;=PrSettings!$M$7,(ABS(FP135+FR135-FQ135-FS135-FM110+FN110)&lt;=1)*1,IF(AND(FP110,$F110=$G110,FP135+FR135&gt;=PrSettings!$M$6),(ABS(FM110-FP135-FR135)&lt;=1)*1,IF(AND(FP110,FP135+FR135+FQ135+FS135&gt;=PrSettings!$M$8),(ABS(FM110-FP135-FR135)+ABS(FN110-FQ135-FS135)&lt;=1)*1,"0")))),"")</f>
        <v/>
      </c>
      <c r="FT110" s="261"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74"/>
      <c r="FW110" s="239" t="str">
        <f>IF(FV110="","",VLOOKUP(FV110,Language!$D$5:$E$100,2,0))</f>
        <v/>
      </c>
      <c r="FX110" s="275"/>
      <c r="FY110" s="239" t="str">
        <f>IF(FX110="","",VLOOKUP(FX110,Language!$D$5:$E$100,2,0))</f>
        <v/>
      </c>
      <c r="FZ110" s="275"/>
      <c r="GA110" s="275"/>
      <c r="GB110" s="360">
        <f>COUNTIF(FV$121:FV$122,FX122)+COUNTIF(FX$121:FX$122,FX122)</f>
        <v>0</v>
      </c>
      <c r="GC110" s="240" t="str">
        <f t="shared" si="1625"/>
        <v/>
      </c>
      <c r="GD110" s="240" t="str">
        <f>IF((GC110&lt;&gt;""),IF(OR(GC135+GE135&lt;&gt;GD135+GF135,PrSettings!$M$4="●"),((GC135+GE135-GD135-GF135)=(FZ110-GA110))*(GC110=1),0),"")</f>
        <v/>
      </c>
      <c r="GE110" s="240" t="str">
        <f t="shared" si="1651"/>
        <v/>
      </c>
      <c r="GF110" s="240" t="str">
        <f>IF(GC110&lt;&gt;"",IF(GB135,0,IF(ABS(GC135+GE135-GD135-GF135)&gt;=PrSettings!$M$7,(ABS(GC135+GE135-GD135-GF135-FZ110+GA110)&lt;=1)*1,IF(AND(GC110,$F110=$G110,GC135+GE135&gt;=PrSettings!$M$6),(ABS(FZ110-GC135-GE135)&lt;=1)*1,IF(AND(GC110,GC135+GE135+GD135+GF135&gt;=PrSettings!$M$8),(ABS(FZ110-GC135-GE135)+ABS(GA110-GD135-GF135)&lt;=1)*1,"0")))),"")</f>
        <v/>
      </c>
      <c r="GG110" s="261"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74"/>
      <c r="GJ110" s="239" t="str">
        <f>IF(GI110="","",VLOOKUP(GI110,Language!$D$5:$E$100,2,0))</f>
        <v/>
      </c>
      <c r="GK110" s="275"/>
      <c r="GL110" s="239" t="str">
        <f>IF(GK110="","",VLOOKUP(GK110,Language!$D$5:$E$100,2,0))</f>
        <v/>
      </c>
      <c r="GM110" s="275"/>
      <c r="GN110" s="275"/>
      <c r="GO110" s="360">
        <f>COUNTIF(GI$121:GI$122,GK122)+COUNTIF(GK$121:GK$122,GK122)</f>
        <v>0</v>
      </c>
      <c r="GP110" s="240" t="str">
        <f t="shared" si="1626"/>
        <v/>
      </c>
      <c r="GQ110" s="240" t="str">
        <f>IF((GP110&lt;&gt;""),IF(OR(GP135+GR135&lt;&gt;GQ135+GS135,PrSettings!$M$4="●"),((GP135+GR135-GQ135-GS135)=(GM110-GN110))*(GP110=1),0),"")</f>
        <v/>
      </c>
      <c r="GR110" s="240" t="str">
        <f t="shared" si="1652"/>
        <v/>
      </c>
      <c r="GS110" s="240" t="str">
        <f>IF(GP110&lt;&gt;"",IF(GO135,0,IF(ABS(GP135+GR135-GQ135-GS135)&gt;=PrSettings!$M$7,(ABS(GP135+GR135-GQ135-GS135-GM110+GN110)&lt;=1)*1,IF(AND(GP110,$F110=$G110,GP135+GR135&gt;=PrSettings!$M$6),(ABS(GM110-GP135-GR135)&lt;=1)*1,IF(AND(GP110,GP135+GR135+GQ135+GS135&gt;=PrSettings!$M$8),(ABS(GM110-GP135-GR135)+ABS(GN110-GQ135-GS135)&lt;=1)*1,"0")))),"")</f>
        <v/>
      </c>
      <c r="GT110" s="261"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74"/>
      <c r="GW110" s="239" t="str">
        <f>IF(GV110="","",VLOOKUP(GV110,Language!$D$5:$E$100,2,0))</f>
        <v/>
      </c>
      <c r="GX110" s="275"/>
      <c r="GY110" s="239" t="str">
        <f>IF(GX110="","",VLOOKUP(GX110,Language!$D$5:$E$100,2,0))</f>
        <v/>
      </c>
      <c r="GZ110" s="275"/>
      <c r="HA110" s="275"/>
      <c r="HB110" s="360">
        <f>COUNTIF(GV$121:GV$122,GX122)+COUNTIF(GX$121:GX$122,GX122)</f>
        <v>0</v>
      </c>
      <c r="HC110" s="240" t="str">
        <f t="shared" si="1627"/>
        <v/>
      </c>
      <c r="HD110" s="240" t="str">
        <f>IF((HC110&lt;&gt;""),IF(OR(HC135+HE135&lt;&gt;HD135+HF135,PrSettings!$M$4="●"),((HC135+HE135-HD135-HF135)=(GZ110-HA110))*(HC110=1),0),"")</f>
        <v/>
      </c>
      <c r="HE110" s="240" t="str">
        <f t="shared" si="1653"/>
        <v/>
      </c>
      <c r="HF110" s="240" t="str">
        <f>IF(HC110&lt;&gt;"",IF(HB135,0,IF(ABS(HC135+HE135-HD135-HF135)&gt;=PrSettings!$M$7,(ABS(HC135+HE135-HD135-HF135-GZ110+HA110)&lt;=1)*1,IF(AND(HC110,$F110=$G110,HC135+HE135&gt;=PrSettings!$M$6),(ABS(GZ110-HC135-HE135)&lt;=1)*1,IF(AND(HC110,HC135+HE135+HD135+HF135&gt;=PrSettings!$M$8),(ABS(GZ110-HC135-HE135)+ABS(HA110-HD135-HF135)&lt;=1)*1,"0")))),"")</f>
        <v/>
      </c>
      <c r="HG110" s="261"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74"/>
      <c r="HJ110" s="239" t="str">
        <f>IF(HI110="","",VLOOKUP(HI110,Language!$D$5:$E$100,2,0))</f>
        <v/>
      </c>
      <c r="HK110" s="275"/>
      <c r="HL110" s="239" t="str">
        <f>IF(HK110="","",VLOOKUP(HK110,Language!$D$5:$E$100,2,0))</f>
        <v/>
      </c>
      <c r="HM110" s="275"/>
      <c r="HN110" s="275"/>
      <c r="HO110" s="360">
        <f>COUNTIF(HI$121:HI$122,HK122)+COUNTIF(HK$121:HK$122,HK122)</f>
        <v>0</v>
      </c>
      <c r="HP110" s="240" t="str">
        <f t="shared" si="1628"/>
        <v/>
      </c>
      <c r="HQ110" s="240" t="str">
        <f>IF((HP110&lt;&gt;""),IF(OR(HP135+HR135&lt;&gt;HQ135+HS135,PrSettings!$M$4="●"),((HP135+HR135-HQ135-HS135)=(HM110-HN110))*(HP110=1),0),"")</f>
        <v/>
      </c>
      <c r="HR110" s="240" t="str">
        <f t="shared" si="1654"/>
        <v/>
      </c>
      <c r="HS110" s="240" t="str">
        <f>IF(HP110&lt;&gt;"",IF(HO135,0,IF(ABS(HP135+HR135-HQ135-HS135)&gt;=PrSettings!$M$7,(ABS(HP135+HR135-HQ135-HS135-HM110+HN110)&lt;=1)*1,IF(AND(HP110,$F110=$G110,HP135+HR135&gt;=PrSettings!$M$6),(ABS(HM110-HP135-HR135)&lt;=1)*1,IF(AND(HP110,HP135+HR135+HQ135+HS135&gt;=PrSettings!$M$8),(ABS(HM110-HP135-HR135)+ABS(HN110-HQ135-HS135)&lt;=1)*1,"0")))),"")</f>
        <v/>
      </c>
      <c r="HT110" s="261"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74"/>
      <c r="HW110" s="239" t="str">
        <f>IF(HV110="","",VLOOKUP(HV110,Language!$D$5:$E$100,2,0))</f>
        <v/>
      </c>
      <c r="HX110" s="275"/>
      <c r="HY110" s="239" t="str">
        <f>IF(HX110="","",VLOOKUP(HX110,Language!$D$5:$E$100,2,0))</f>
        <v/>
      </c>
      <c r="HZ110" s="275"/>
      <c r="IA110" s="275"/>
      <c r="IB110" s="360">
        <f>COUNTIF(HV$121:HV$122,HX122)+COUNTIF(HX$121:HX$122,HX122)</f>
        <v>0</v>
      </c>
      <c r="IC110" s="240" t="str">
        <f t="shared" si="1629"/>
        <v/>
      </c>
      <c r="ID110" s="240" t="str">
        <f>IF((IC110&lt;&gt;""),IF(OR(IC135+IE135&lt;&gt;ID135+IF135,PrSettings!$M$4="●"),((IC135+IE135-ID135-IF135)=(HZ110-IA110))*(IC110=1),0),"")</f>
        <v/>
      </c>
      <c r="IE110" s="240" t="str">
        <f t="shared" si="1655"/>
        <v/>
      </c>
      <c r="IF110" s="240" t="str">
        <f>IF(IC110&lt;&gt;"",IF(IB135,0,IF(ABS(IC135+IE135-ID135-IF135)&gt;=PrSettings!$M$7,(ABS(IC135+IE135-ID135-IF135-HZ110+IA110)&lt;=1)*1,IF(AND(IC110,$F110=$G110,IC135+IE135&gt;=PrSettings!$M$6),(ABS(HZ110-IC135-IE135)&lt;=1)*1,IF(AND(IC110,IC135+IE135+ID135+IF135&gt;=PrSettings!$M$8),(ABS(HZ110-IC135-IE135)+ABS(IA110-ID135-IF135)&lt;=1)*1,"0")))),"")</f>
        <v/>
      </c>
      <c r="IG110" s="261"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74"/>
      <c r="IJ110" s="239" t="str">
        <f>IF(II110="","",VLOOKUP(II110,Language!$D$5:$E$100,2,0))</f>
        <v/>
      </c>
      <c r="IK110" s="275"/>
      <c r="IL110" s="239" t="str">
        <f>IF(IK110="","",VLOOKUP(IK110,Language!$D$5:$E$100,2,0))</f>
        <v/>
      </c>
      <c r="IM110" s="275"/>
      <c r="IN110" s="275"/>
      <c r="IO110" s="360">
        <f>COUNTIF(II$121:II$122,IK122)+COUNTIF(IK$121:IK$122,IK122)</f>
        <v>0</v>
      </c>
      <c r="IP110" s="240" t="str">
        <f t="shared" si="1630"/>
        <v/>
      </c>
      <c r="IQ110" s="240" t="str">
        <f>IF((IP110&lt;&gt;""),IF(OR(IP135+IR135&lt;&gt;IQ135+IS135,PrSettings!$M$4="●"),((IP135+IR135-IQ135-IS135)=(IM110-IN110))*(IP110=1),0),"")</f>
        <v/>
      </c>
      <c r="IR110" s="240" t="str">
        <f t="shared" si="1656"/>
        <v/>
      </c>
      <c r="IS110" s="240" t="str">
        <f>IF(IP110&lt;&gt;"",IF(IO135,0,IF(ABS(IP135+IR135-IQ135-IS135)&gt;=PrSettings!$M$7,(ABS(IP135+IR135-IQ135-IS135-IM110+IN110)&lt;=1)*1,IF(AND(IP110,$F110=$G110,IP135+IR135&gt;=PrSettings!$M$6),(ABS(IM110-IP135-IR135)&lt;=1)*1,IF(AND(IP110,IP135+IR135+IQ135+IS135&gt;=PrSettings!$M$8),(ABS(IM110-IP135-IR135)+ABS(IN110-IQ135-IS135)&lt;=1)*1,"0")))),"")</f>
        <v/>
      </c>
      <c r="IT110" s="261"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74"/>
      <c r="IW110" s="239" t="str">
        <f>IF(IV110="","",VLOOKUP(IV110,Language!$D$5:$E$100,2,0))</f>
        <v/>
      </c>
      <c r="IX110" s="275"/>
      <c r="IY110" s="239" t="str">
        <f>IF(IX110="","",VLOOKUP(IX110,Language!$D$5:$E$100,2,0))</f>
        <v/>
      </c>
      <c r="IZ110" s="275"/>
      <c r="JA110" s="275"/>
      <c r="JB110" s="360">
        <f>COUNTIF(IV$121:IV$122,IX122)+COUNTIF(IX$121:IX$122,IX122)</f>
        <v>0</v>
      </c>
      <c r="JC110" s="240" t="str">
        <f t="shared" si="1631"/>
        <v/>
      </c>
      <c r="JD110" s="240" t="str">
        <f>IF((JC110&lt;&gt;""),IF(OR(JC135+JE135&lt;&gt;JD135+JF135,PrSettings!$M$4="●"),((JC135+JE135-JD135-JF135)=(IZ110-JA110))*(JC110=1),0),"")</f>
        <v/>
      </c>
      <c r="JE110" s="240" t="str">
        <f t="shared" si="1657"/>
        <v/>
      </c>
      <c r="JF110" s="240" t="str">
        <f>IF(JC110&lt;&gt;"",IF(JB135,0,IF(ABS(JC135+JE135-JD135-JF135)&gt;=PrSettings!$M$7,(ABS(JC135+JE135-JD135-JF135-IZ110+JA110)&lt;=1)*1,IF(AND(JC110,$F110=$G110,JC135+JE135&gt;=PrSettings!$M$6),(ABS(IZ110-JC135-JE135)&lt;=1)*1,IF(AND(JC110,JC135+JE135+JD135+JF135&gt;=PrSettings!$M$8),(ABS(IZ110-JC135-JE135)+ABS(JA110-JD135-JF135)&lt;=1)*1,"0")))),"")</f>
        <v/>
      </c>
      <c r="JG110" s="261"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74"/>
      <c r="JJ110" s="239" t="str">
        <f>IF(JI110="","",VLOOKUP(JI110,Language!$D$5:$E$100,2,0))</f>
        <v/>
      </c>
      <c r="JK110" s="275"/>
      <c r="JL110" s="239" t="str">
        <f>IF(JK110="","",VLOOKUP(JK110,Language!$D$5:$E$100,2,0))</f>
        <v/>
      </c>
      <c r="JM110" s="275"/>
      <c r="JN110" s="275"/>
      <c r="JO110" s="360">
        <f>COUNTIF(JI$121:JI$122,JK122)+COUNTIF(JK$121:JK$122,JK122)</f>
        <v>0</v>
      </c>
      <c r="JP110" s="240" t="str">
        <f t="shared" si="1632"/>
        <v/>
      </c>
      <c r="JQ110" s="240" t="str">
        <f>IF((JP110&lt;&gt;""),IF(OR(JP135+JR135&lt;&gt;JQ135+JS135,PrSettings!$M$4="●"),((JP135+JR135-JQ135-JS135)=(JM110-JN110))*(JP110=1),0),"")</f>
        <v/>
      </c>
      <c r="JR110" s="240" t="str">
        <f t="shared" si="1658"/>
        <v/>
      </c>
      <c r="JS110" s="240" t="str">
        <f>IF(JP110&lt;&gt;"",IF(JO135,0,IF(ABS(JP135+JR135-JQ135-JS135)&gt;=PrSettings!$M$7,(ABS(JP135+JR135-JQ135-JS135-JM110+JN110)&lt;=1)*1,IF(AND(JP110,$F110=$G110,JP135+JR135&gt;=PrSettings!$M$6),(ABS(JM110-JP135-JR135)&lt;=1)*1,IF(AND(JP110,JP135+JR135+JQ135+JS135&gt;=PrSettings!$M$8),(ABS(JM110-JP135-JR135)+ABS(JN110-JQ135-JS135)&lt;=1)*1,"0")))),"")</f>
        <v/>
      </c>
      <c r="JT110" s="261"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74"/>
      <c r="JW110" s="239" t="str">
        <f>IF(JV110="","",VLOOKUP(JV110,Language!$D$5:$E$100,2,0))</f>
        <v/>
      </c>
      <c r="JX110" s="275"/>
      <c r="JY110" s="239" t="str">
        <f>IF(JX110="","",VLOOKUP(JX110,Language!$D$5:$E$100,2,0))</f>
        <v/>
      </c>
      <c r="JZ110" s="275"/>
      <c r="KA110" s="275"/>
      <c r="KB110" s="360">
        <f>COUNTIF(JV$121:JV$122,JX122)+COUNTIF(JX$121:JX$122,JX122)</f>
        <v>0</v>
      </c>
      <c r="KC110" s="240" t="str">
        <f t="shared" si="1633"/>
        <v/>
      </c>
      <c r="KD110" s="240" t="str">
        <f>IF((KC110&lt;&gt;""),IF(OR(KC135+KE135&lt;&gt;KD135+KF135,PrSettings!$M$4="●"),((KC135+KE135-KD135-KF135)=(JZ110-KA110))*(KC110=1),0),"")</f>
        <v/>
      </c>
      <c r="KE110" s="240" t="str">
        <f t="shared" si="1659"/>
        <v/>
      </c>
      <c r="KF110" s="240" t="str">
        <f>IF(KC110&lt;&gt;"",IF(KB135,0,IF(ABS(KC135+KE135-KD135-KF135)&gt;=PrSettings!$M$7,(ABS(KC135+KE135-KD135-KF135-JZ110+KA110)&lt;=1)*1,IF(AND(KC110,$F110=$G110,KC135+KE135&gt;=PrSettings!$M$6),(ABS(JZ110-KC135-KE135)&lt;=1)*1,IF(AND(KC110,KC135+KE135+KD135+KF135&gt;=PrSettings!$M$8),(ABS(JZ110-KC135-KE135)+ABS(KA110-KD135-KF135)&lt;=1)*1,"0")))),"")</f>
        <v/>
      </c>
      <c r="KG110" s="261"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74"/>
      <c r="KJ110" s="239" t="str">
        <f>IF(KI110="","",VLOOKUP(KI110,Language!$D$5:$E$100,2,0))</f>
        <v/>
      </c>
      <c r="KK110" s="275"/>
      <c r="KL110" s="239" t="str">
        <f>IF(KK110="","",VLOOKUP(KK110,Language!$D$5:$E$100,2,0))</f>
        <v/>
      </c>
      <c r="KM110" s="275"/>
      <c r="KN110" s="275"/>
      <c r="KO110" s="360">
        <f>COUNTIF(KI$121:KI$122,KK122)+COUNTIF(KK$121:KK$122,KK122)</f>
        <v>0</v>
      </c>
      <c r="KP110" s="240" t="str">
        <f t="shared" si="1634"/>
        <v/>
      </c>
      <c r="KQ110" s="240" t="str">
        <f>IF((KP110&lt;&gt;""),IF(OR(KP135+KR135&lt;&gt;KQ135+KS135,PrSettings!$M$4="●"),((KP135+KR135-KQ135-KS135)=(KM110-KN110))*(KP110=1),0),"")</f>
        <v/>
      </c>
      <c r="KR110" s="240" t="str">
        <f t="shared" si="1660"/>
        <v/>
      </c>
      <c r="KS110" s="240" t="str">
        <f>IF(KP110&lt;&gt;"",IF(KO135,0,IF(ABS(KP135+KR135-KQ135-KS135)&gt;=PrSettings!$M$7,(ABS(KP135+KR135-KQ135-KS135-KM110+KN110)&lt;=1)*1,IF(AND(KP110,$F110=$G110,KP135+KR135&gt;=PrSettings!$M$6),(ABS(KM110-KP135-KR135)&lt;=1)*1,IF(AND(KP110,KP135+KR135+KQ135+KS135&gt;=PrSettings!$M$8),(ABS(KM110-KP135-KR135)+ABS(KN110-KQ135-KS135)&lt;=1)*1,"0")))),"")</f>
        <v/>
      </c>
      <c r="KT110" s="261"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74"/>
      <c r="KW110" s="239" t="str">
        <f>IF(KV110="","",VLOOKUP(KV110,Language!$D$5:$E$100,2,0))</f>
        <v/>
      </c>
      <c r="KX110" s="275"/>
      <c r="KY110" s="239" t="str">
        <f>IF(KX110="","",VLOOKUP(KX110,Language!$D$5:$E$100,2,0))</f>
        <v/>
      </c>
      <c r="KZ110" s="275"/>
      <c r="LA110" s="275"/>
      <c r="LB110" s="360">
        <f>COUNTIF(KV$121:KV$122,KX122)+COUNTIF(KX$121:KX$122,KX122)</f>
        <v>0</v>
      </c>
      <c r="LC110" s="240" t="str">
        <f t="shared" si="1635"/>
        <v/>
      </c>
      <c r="LD110" s="240" t="str">
        <f>IF((LC110&lt;&gt;""),IF(OR(LC135+LE135&lt;&gt;LD135+LF135,PrSettings!$M$4="●"),((LC135+LE135-LD135-LF135)=(KZ110-LA110))*(LC110=1),0),"")</f>
        <v/>
      </c>
      <c r="LE110" s="240" t="str">
        <f t="shared" si="1661"/>
        <v/>
      </c>
      <c r="LF110" s="240" t="str">
        <f>IF(LC110&lt;&gt;"",IF(LB135,0,IF(ABS(LC135+LE135-LD135-LF135)&gt;=PrSettings!$M$7,(ABS(LC135+LE135-LD135-LF135-KZ110+LA110)&lt;=1)*1,IF(AND(LC110,$F110=$G110,LC135+LE135&gt;=PrSettings!$M$6),(ABS(KZ110-LC135-LE135)&lt;=1)*1,IF(AND(LC110,LC135+LE135+LD135+LF135&gt;=PrSettings!$M$8),(ABS(KZ110-LC135-LE135)+ABS(LA110-LD135-LF135)&lt;=1)*1,"0")))),"")</f>
        <v/>
      </c>
      <c r="LG110" s="261"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74"/>
      <c r="LJ110" s="239" t="str">
        <f>IF(LI110="","",VLOOKUP(LI110,Language!$D$5:$E$100,2,0))</f>
        <v/>
      </c>
      <c r="LK110" s="275"/>
      <c r="LL110" s="239" t="str">
        <f>IF(LK110="","",VLOOKUP(LK110,Language!$D$5:$E$100,2,0))</f>
        <v/>
      </c>
      <c r="LM110" s="275"/>
      <c r="LN110" s="275"/>
      <c r="LO110" s="360">
        <f>COUNTIF(LI$121:LI$122,LK122)+COUNTIF(LK$121:LK$122,LK122)</f>
        <v>0</v>
      </c>
      <c r="LP110" s="240" t="str">
        <f t="shared" si="1636"/>
        <v/>
      </c>
      <c r="LQ110" s="240" t="str">
        <f>IF((LP110&lt;&gt;""),IF(OR(LP135+LR135&lt;&gt;LQ135+LS135,PrSettings!$M$4="●"),((LP135+LR135-LQ135-LS135)=(LM110-LN110))*(LP110=1),0),"")</f>
        <v/>
      </c>
      <c r="LR110" s="240" t="str">
        <f t="shared" si="1662"/>
        <v/>
      </c>
      <c r="LS110" s="240" t="str">
        <f>IF(LP110&lt;&gt;"",IF(LO135,0,IF(ABS(LP135+LR135-LQ135-LS135)&gt;=PrSettings!$M$7,(ABS(LP135+LR135-LQ135-LS135-LM110+LN110)&lt;=1)*1,IF(AND(LP110,$F110=$G110,LP135+LR135&gt;=PrSettings!$M$6),(ABS(LM110-LP135-LR135)&lt;=1)*1,IF(AND(LP110,LP135+LR135+LQ135+LS135&gt;=PrSettings!$M$8),(ABS(LM110-LP135-LR135)+ABS(LN110-LQ135-LS135)&lt;=1)*1,"0")))),"")</f>
        <v/>
      </c>
      <c r="LT110" s="261"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74"/>
      <c r="LW110" s="239" t="str">
        <f>IF(LV110="","",VLOOKUP(LV110,Language!$D$5:$E$100,2,0))</f>
        <v/>
      </c>
      <c r="LX110" s="275"/>
      <c r="LY110" s="239" t="str">
        <f>IF(LX110="","",VLOOKUP(LX110,Language!$D$5:$E$100,2,0))</f>
        <v/>
      </c>
      <c r="LZ110" s="275"/>
      <c r="MA110" s="275"/>
      <c r="MB110" s="360">
        <f>COUNTIF(LV$121:LV$122,LX122)+COUNTIF(LX$121:LX$122,LX122)</f>
        <v>0</v>
      </c>
      <c r="MC110" s="240" t="str">
        <f t="shared" si="1637"/>
        <v/>
      </c>
      <c r="MD110" s="240" t="str">
        <f>IF((MC110&lt;&gt;""),IF(OR(MC135+ME135&lt;&gt;MD135+MF135,PrSettings!$M$4="●"),((MC135+ME135-MD135-MF135)=(LZ110-MA110))*(MC110=1),0),"")</f>
        <v/>
      </c>
      <c r="ME110" s="240" t="str">
        <f t="shared" si="1663"/>
        <v/>
      </c>
      <c r="MF110" s="240" t="str">
        <f>IF(MC110&lt;&gt;"",IF(MB135,0,IF(ABS(MC135+ME135-MD135-MF135)&gt;=PrSettings!$M$7,(ABS(MC135+ME135-MD135-MF135-LZ110+MA110)&lt;=1)*1,IF(AND(MC110,$F110=$G110,MC135+ME135&gt;=PrSettings!$M$6),(ABS(LZ110-MC135-ME135)&lt;=1)*1,IF(AND(MC110,MC135+ME135+MD135+MF135&gt;=PrSettings!$M$8),(ABS(LZ110-MC135-ME135)+ABS(MA110-MD135-MF135)&lt;=1)*1,"0")))),"")</f>
        <v/>
      </c>
      <c r="MG110" s="261"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31" customFormat="1" x14ac:dyDescent="0.25">
      <c r="A111" s="235"/>
      <c r="B111" s="238" t="str">
        <f>IF(C111="","",INDEX(Groups!$C$7:$C$65,MATCH(C111,Groups!$D$7:$D$65,0)))</f>
        <v/>
      </c>
      <c r="C111" s="239" t="str">
        <f>'World Cup'!$N$60</f>
        <v/>
      </c>
      <c r="D111" s="240" t="str">
        <f>IF(E111="","",INDEX(Groups!$C$7:$C$65,MATCH(E111,Groups!$D$7:$D$65,0)))</f>
        <v/>
      </c>
      <c r="E111" s="239" t="str">
        <f>'World Cup'!$O$60</f>
        <v/>
      </c>
      <c r="F111" s="241" t="str">
        <f>IF(AND('World Cup'!$N$61&lt;&gt;"",'World Cup'!$O$61&lt;&gt;""),'World Cup'!$N$61,"")</f>
        <v/>
      </c>
      <c r="G111" s="242" t="str">
        <f>IF(AND('World Cup'!$N$61&lt;&gt;"",'World Cup'!$O$61&lt;&gt;""),'World Cup'!$O$61,"")</f>
        <v/>
      </c>
      <c r="I111" s="274"/>
      <c r="J111" s="239" t="str">
        <f>IF(I111="","",VLOOKUP(I111,Language!$D$5:$E$100,2,0))</f>
        <v/>
      </c>
      <c r="K111" s="275"/>
      <c r="L111" s="239" t="str">
        <f>IF(K111="","",VLOOKUP(K111,Language!$D$5:$E$100,2,0))</f>
        <v/>
      </c>
      <c r="M111" s="275"/>
      <c r="N111" s="275"/>
      <c r="O111" s="360">
        <f>COUNTIF(I$116:I$119,K116)+COUNTIF(K$116:K$119,K116)</f>
        <v>0</v>
      </c>
      <c r="P111" s="240" t="str">
        <f t="shared" si="1612"/>
        <v/>
      </c>
      <c r="Q111" s="240" t="str">
        <f>IF((P111&lt;&gt;""),IF(OR(P136+R136&lt;&gt;Q136+S136,PrSettings!$M$4="●"),((P136+R136-Q136-S136)=(M111-N111))*(P111=1),0),"")</f>
        <v/>
      </c>
      <c r="R111" s="240" t="str">
        <f t="shared" si="1638"/>
        <v/>
      </c>
      <c r="S111" s="240" t="str">
        <f>IF(P111&lt;&gt;"",IF(O136,0,IF(ABS(P136+R136-Q136-S136)&gt;=PrSettings!$M$7,(ABS(P136+R136-Q136-S136-M111+N111)&lt;=1)*1,IF(AND(P111,$F111=$G111,P136+R136&gt;=PrSettings!$M$6),(ABS(M111-P136-R136)&lt;=1)*1,IF(AND(P111,P136+R136+Q136+S136&gt;=PrSettings!$M$8),(ABS(M111-P136-R136)+ABS(N111-Q136-S136)&lt;=1)*1,"0")))),"")</f>
        <v/>
      </c>
      <c r="T111" s="261"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74"/>
      <c r="W111" s="239" t="str">
        <f>IF(V111="","",VLOOKUP(V111,Language!$D$5:$E$100,2,0))</f>
        <v/>
      </c>
      <c r="X111" s="275"/>
      <c r="Y111" s="239" t="str">
        <f>IF(X111="","",VLOOKUP(X111,Language!$D$5:$E$100,2,0))</f>
        <v/>
      </c>
      <c r="Z111" s="275"/>
      <c r="AA111" s="275"/>
      <c r="AB111" s="360">
        <f>COUNTIF(V$116:V$119,X116)+COUNTIF(X$116:X$119,X116)</f>
        <v>0</v>
      </c>
      <c r="AC111" s="240" t="str">
        <f t="shared" si="1613"/>
        <v/>
      </c>
      <c r="AD111" s="240" t="str">
        <f>IF((AC111&lt;&gt;""),IF(OR(AC136+AE136&lt;&gt;AD136+AF136,PrSettings!$M$4="●"),((AC136+AE136-AD136-AF136)=(Z111-AA111))*(AC111=1),0),"")</f>
        <v/>
      </c>
      <c r="AE111" s="240" t="str">
        <f t="shared" si="1639"/>
        <v/>
      </c>
      <c r="AF111" s="240" t="str">
        <f>IF(AC111&lt;&gt;"",IF(AB136,0,IF(ABS(AC136+AE136-AD136-AF136)&gt;=PrSettings!$M$7,(ABS(AC136+AE136-AD136-AF136-Z111+AA111)&lt;=1)*1,IF(AND(AC111,$F111=$G111,AC136+AE136&gt;=PrSettings!$M$6),(ABS(Z111-AC136-AE136)&lt;=1)*1,IF(AND(AC111,AC136+AE136+AD136+AF136&gt;=PrSettings!$M$8),(ABS(Z111-AC136-AE136)+ABS(AA111-AD136-AF136)&lt;=1)*1,"0")))),"")</f>
        <v/>
      </c>
      <c r="AG111" s="261"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74"/>
      <c r="AJ111" s="239" t="str">
        <f>IF(AI111="","",VLOOKUP(AI111,Language!$D$5:$E$100,2,0))</f>
        <v/>
      </c>
      <c r="AK111" s="275"/>
      <c r="AL111" s="239" t="str">
        <f>IF(AK111="","",VLOOKUP(AK111,Language!$D$5:$E$100,2,0))</f>
        <v/>
      </c>
      <c r="AM111" s="275"/>
      <c r="AN111" s="275"/>
      <c r="AO111" s="360">
        <f>COUNTIF(AI$116:AI$119,AK116)+COUNTIF(AK$116:AK$119,AK116)</f>
        <v>0</v>
      </c>
      <c r="AP111" s="240" t="str">
        <f t="shared" si="1614"/>
        <v/>
      </c>
      <c r="AQ111" s="240" t="str">
        <f>IF((AP111&lt;&gt;""),IF(OR(AP136+AR136&lt;&gt;AQ136+AS136,PrSettings!$M$4="●"),((AP136+AR136-AQ136-AS136)=(AM111-AN111))*(AP111=1),0),"")</f>
        <v/>
      </c>
      <c r="AR111" s="240" t="str">
        <f t="shared" si="1640"/>
        <v/>
      </c>
      <c r="AS111" s="240" t="str">
        <f>IF(AP111&lt;&gt;"",IF(AO136,0,IF(ABS(AP136+AR136-AQ136-AS136)&gt;=PrSettings!$M$7,(ABS(AP136+AR136-AQ136-AS136-AM111+AN111)&lt;=1)*1,IF(AND(AP111,$F111=$G111,AP136+AR136&gt;=PrSettings!$M$6),(ABS(AM111-AP136-AR136)&lt;=1)*1,IF(AND(AP111,AP136+AR136+AQ136+AS136&gt;=PrSettings!$M$8),(ABS(AM111-AP136-AR136)+ABS(AN111-AQ136-AS136)&lt;=1)*1,"0")))),"")</f>
        <v/>
      </c>
      <c r="AT111" s="261"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74"/>
      <c r="AW111" s="239" t="str">
        <f>IF(AV111="","",VLOOKUP(AV111,Language!$D$5:$E$100,2,0))</f>
        <v/>
      </c>
      <c r="AX111" s="275"/>
      <c r="AY111" s="239" t="str">
        <f>IF(AX111="","",VLOOKUP(AX111,Language!$D$5:$E$100,2,0))</f>
        <v/>
      </c>
      <c r="AZ111" s="275"/>
      <c r="BA111" s="275"/>
      <c r="BB111" s="360">
        <f>COUNTIF(AV$116:AV$119,AX116)+COUNTIF(AX$116:AX$119,AX116)</f>
        <v>0</v>
      </c>
      <c r="BC111" s="240" t="str">
        <f t="shared" si="1615"/>
        <v/>
      </c>
      <c r="BD111" s="240" t="str">
        <f>IF((BC111&lt;&gt;""),IF(OR(BC136+BE136&lt;&gt;BD136+BF136,PrSettings!$M$4="●"),((BC136+BE136-BD136-BF136)=(AZ111-BA111))*(BC111=1),0),"")</f>
        <v/>
      </c>
      <c r="BE111" s="240" t="str">
        <f t="shared" si="1641"/>
        <v/>
      </c>
      <c r="BF111" s="240" t="str">
        <f>IF(BC111&lt;&gt;"",IF(BB136,0,IF(ABS(BC136+BE136-BD136-BF136)&gt;=PrSettings!$M$7,(ABS(BC136+BE136-BD136-BF136-AZ111+BA111)&lt;=1)*1,IF(AND(BC111,$F111=$G111,BC136+BE136&gt;=PrSettings!$M$6),(ABS(AZ111-BC136-BE136)&lt;=1)*1,IF(AND(BC111,BC136+BE136+BD136+BF136&gt;=PrSettings!$M$8),(ABS(AZ111-BC136-BE136)+ABS(BA111-BD136-BF136)&lt;=1)*1,"0")))),"")</f>
        <v/>
      </c>
      <c r="BG111" s="261"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74"/>
      <c r="BJ111" s="239" t="str">
        <f>IF(BI111="","",VLOOKUP(BI111,Language!$D$5:$E$100,2,0))</f>
        <v/>
      </c>
      <c r="BK111" s="275"/>
      <c r="BL111" s="239" t="str">
        <f>IF(BK111="","",VLOOKUP(BK111,Language!$D$5:$E$100,2,0))</f>
        <v/>
      </c>
      <c r="BM111" s="275"/>
      <c r="BN111" s="275"/>
      <c r="BO111" s="360">
        <f>COUNTIF(BI$116:BI$119,BK116)+COUNTIF(BK$116:BK$119,BK116)</f>
        <v>0</v>
      </c>
      <c r="BP111" s="240" t="str">
        <f t="shared" si="1616"/>
        <v/>
      </c>
      <c r="BQ111" s="240" t="str">
        <f>IF((BP111&lt;&gt;""),IF(OR(BP136+BR136&lt;&gt;BQ136+BS136,PrSettings!$M$4="●"),((BP136+BR136-BQ136-BS136)=(BM111-BN111))*(BP111=1),0),"")</f>
        <v/>
      </c>
      <c r="BR111" s="240" t="str">
        <f t="shared" si="1642"/>
        <v/>
      </c>
      <c r="BS111" s="240" t="str">
        <f>IF(BP111&lt;&gt;"",IF(BO136,0,IF(ABS(BP136+BR136-BQ136-BS136)&gt;=PrSettings!$M$7,(ABS(BP136+BR136-BQ136-BS136-BM111+BN111)&lt;=1)*1,IF(AND(BP111,$F111=$G111,BP136+BR136&gt;=PrSettings!$M$6),(ABS(BM111-BP136-BR136)&lt;=1)*1,IF(AND(BP111,BP136+BR136+BQ136+BS136&gt;=PrSettings!$M$8),(ABS(BM111-BP136-BR136)+ABS(BN111-BQ136-BS136)&lt;=1)*1,"0")))),"")</f>
        <v/>
      </c>
      <c r="BT111" s="261"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74"/>
      <c r="BW111" s="239" t="str">
        <f>IF(BV111="","",VLOOKUP(BV111,Language!$D$5:$E$100,2,0))</f>
        <v/>
      </c>
      <c r="BX111" s="275"/>
      <c r="BY111" s="239" t="str">
        <f>IF(BX111="","",VLOOKUP(BX111,Language!$D$5:$E$100,2,0))</f>
        <v/>
      </c>
      <c r="BZ111" s="275"/>
      <c r="CA111" s="275"/>
      <c r="CB111" s="360">
        <f>COUNTIF(BV$116:BV$119,BX116)+COUNTIF(BX$116:BX$119,BX116)</f>
        <v>0</v>
      </c>
      <c r="CC111" s="240" t="str">
        <f t="shared" si="1617"/>
        <v/>
      </c>
      <c r="CD111" s="240" t="str">
        <f>IF((CC111&lt;&gt;""),IF(OR(CC136+CE136&lt;&gt;CD136+CF136,PrSettings!$M$4="●"),((CC136+CE136-CD136-CF136)=(BZ111-CA111))*(CC111=1),0),"")</f>
        <v/>
      </c>
      <c r="CE111" s="240" t="str">
        <f t="shared" si="1643"/>
        <v/>
      </c>
      <c r="CF111" s="240" t="str">
        <f>IF(CC111&lt;&gt;"",IF(CB136,0,IF(ABS(CC136+CE136-CD136-CF136)&gt;=PrSettings!$M$7,(ABS(CC136+CE136-CD136-CF136-BZ111+CA111)&lt;=1)*1,IF(AND(CC111,$F111=$G111,CC136+CE136&gt;=PrSettings!$M$6),(ABS(BZ111-CC136-CE136)&lt;=1)*1,IF(AND(CC111,CC136+CE136+CD136+CF136&gt;=PrSettings!$M$8),(ABS(BZ111-CC136-CE136)+ABS(CA111-CD136-CF136)&lt;=1)*1,"0")))),"")</f>
        <v/>
      </c>
      <c r="CG111" s="261"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74"/>
      <c r="CJ111" s="239" t="str">
        <f>IF(CI111="","",VLOOKUP(CI111,Language!$D$5:$E$100,2,0))</f>
        <v/>
      </c>
      <c r="CK111" s="275"/>
      <c r="CL111" s="239" t="str">
        <f>IF(CK111="","",VLOOKUP(CK111,Language!$D$5:$E$100,2,0))</f>
        <v/>
      </c>
      <c r="CM111" s="275"/>
      <c r="CN111" s="275"/>
      <c r="CO111" s="360">
        <f>COUNTIF(CI$116:CI$119,CK116)+COUNTIF(CK$116:CK$119,CK116)</f>
        <v>0</v>
      </c>
      <c r="CP111" s="240" t="str">
        <f t="shared" si="1618"/>
        <v/>
      </c>
      <c r="CQ111" s="240" t="str">
        <f>IF((CP111&lt;&gt;""),IF(OR(CP136+CR136&lt;&gt;CQ136+CS136,PrSettings!$M$4="●"),((CP136+CR136-CQ136-CS136)=(CM111-CN111))*(CP111=1),0),"")</f>
        <v/>
      </c>
      <c r="CR111" s="240" t="str">
        <f t="shared" si="1644"/>
        <v/>
      </c>
      <c r="CS111" s="240" t="str">
        <f>IF(CP111&lt;&gt;"",IF(CO136,0,IF(ABS(CP136+CR136-CQ136-CS136)&gt;=PrSettings!$M$7,(ABS(CP136+CR136-CQ136-CS136-CM111+CN111)&lt;=1)*1,IF(AND(CP111,$F111=$G111,CP136+CR136&gt;=PrSettings!$M$6),(ABS(CM111-CP136-CR136)&lt;=1)*1,IF(AND(CP111,CP136+CR136+CQ136+CS136&gt;=PrSettings!$M$8),(ABS(CM111-CP136-CR136)+ABS(CN111-CQ136-CS136)&lt;=1)*1,"0")))),"")</f>
        <v/>
      </c>
      <c r="CT111" s="261"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74"/>
      <c r="CW111" s="239" t="str">
        <f>IF(CV111="","",VLOOKUP(CV111,Language!$D$5:$E$100,2,0))</f>
        <v/>
      </c>
      <c r="CX111" s="275"/>
      <c r="CY111" s="239" t="str">
        <f>IF(CX111="","",VLOOKUP(CX111,Language!$D$5:$E$100,2,0))</f>
        <v/>
      </c>
      <c r="CZ111" s="275"/>
      <c r="DA111" s="275"/>
      <c r="DB111" s="360">
        <f>COUNTIF(CV$116:CV$119,CX116)+COUNTIF(CX$116:CX$119,CX116)</f>
        <v>0</v>
      </c>
      <c r="DC111" s="240" t="str">
        <f t="shared" si="1619"/>
        <v/>
      </c>
      <c r="DD111" s="240" t="str">
        <f>IF((DC111&lt;&gt;""),IF(OR(DC136+DE136&lt;&gt;DD136+DF136,PrSettings!$M$4="●"),((DC136+DE136-DD136-DF136)=(CZ111-DA111))*(DC111=1),0),"")</f>
        <v/>
      </c>
      <c r="DE111" s="240" t="str">
        <f t="shared" si="1645"/>
        <v/>
      </c>
      <c r="DF111" s="240" t="str">
        <f>IF(DC111&lt;&gt;"",IF(DB136,0,IF(ABS(DC136+DE136-DD136-DF136)&gt;=PrSettings!$M$7,(ABS(DC136+DE136-DD136-DF136-CZ111+DA111)&lt;=1)*1,IF(AND(DC111,$F111=$G111,DC136+DE136&gt;=PrSettings!$M$6),(ABS(CZ111-DC136-DE136)&lt;=1)*1,IF(AND(DC111,DC136+DE136+DD136+DF136&gt;=PrSettings!$M$8),(ABS(CZ111-DC136-DE136)+ABS(DA111-DD136-DF136)&lt;=1)*1,"0")))),"")</f>
        <v/>
      </c>
      <c r="DG111" s="261"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74"/>
      <c r="DJ111" s="239" t="str">
        <f>IF(DI111="","",VLOOKUP(DI111,Language!$D$5:$E$100,2,0))</f>
        <v/>
      </c>
      <c r="DK111" s="275"/>
      <c r="DL111" s="239" t="str">
        <f>IF(DK111="","",VLOOKUP(DK111,Language!$D$5:$E$100,2,0))</f>
        <v/>
      </c>
      <c r="DM111" s="275"/>
      <c r="DN111" s="275"/>
      <c r="DO111" s="360">
        <f>COUNTIF(DI$116:DI$119,DK116)+COUNTIF(DK$116:DK$119,DK116)</f>
        <v>0</v>
      </c>
      <c r="DP111" s="240" t="str">
        <f t="shared" si="1620"/>
        <v/>
      </c>
      <c r="DQ111" s="240" t="str">
        <f>IF((DP111&lt;&gt;""),IF(OR(DP136+DR136&lt;&gt;DQ136+DS136,PrSettings!$M$4="●"),((DP136+DR136-DQ136-DS136)=(DM111-DN111))*(DP111=1),0),"")</f>
        <v/>
      </c>
      <c r="DR111" s="240" t="str">
        <f t="shared" si="1646"/>
        <v/>
      </c>
      <c r="DS111" s="240" t="str">
        <f>IF(DP111&lt;&gt;"",IF(DO136,0,IF(ABS(DP136+DR136-DQ136-DS136)&gt;=PrSettings!$M$7,(ABS(DP136+DR136-DQ136-DS136-DM111+DN111)&lt;=1)*1,IF(AND(DP111,$F111=$G111,DP136+DR136&gt;=PrSettings!$M$6),(ABS(DM111-DP136-DR136)&lt;=1)*1,IF(AND(DP111,DP136+DR136+DQ136+DS136&gt;=PrSettings!$M$8),(ABS(DM111-DP136-DR136)+ABS(DN111-DQ136-DS136)&lt;=1)*1,"0")))),"")</f>
        <v/>
      </c>
      <c r="DT111" s="261"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74"/>
      <c r="DW111" s="239" t="str">
        <f>IF(DV111="","",VLOOKUP(DV111,Language!$D$5:$E$100,2,0))</f>
        <v/>
      </c>
      <c r="DX111" s="275"/>
      <c r="DY111" s="239" t="str">
        <f>IF(DX111="","",VLOOKUP(DX111,Language!$D$5:$E$100,2,0))</f>
        <v/>
      </c>
      <c r="DZ111" s="275"/>
      <c r="EA111" s="275"/>
      <c r="EB111" s="360">
        <f>COUNTIF(DV$116:DV$119,DX116)+COUNTIF(DX$116:DX$119,DX116)</f>
        <v>0</v>
      </c>
      <c r="EC111" s="240" t="str">
        <f t="shared" si="1621"/>
        <v/>
      </c>
      <c r="ED111" s="240" t="str">
        <f>IF((EC111&lt;&gt;""),IF(OR(EC136+EE136&lt;&gt;ED136+EF136,PrSettings!$M$4="●"),((EC136+EE136-ED136-EF136)=(DZ111-EA111))*(EC111=1),0),"")</f>
        <v/>
      </c>
      <c r="EE111" s="240" t="str">
        <f t="shared" si="1647"/>
        <v/>
      </c>
      <c r="EF111" s="240" t="str">
        <f>IF(EC111&lt;&gt;"",IF(EB136,0,IF(ABS(EC136+EE136-ED136-EF136)&gt;=PrSettings!$M$7,(ABS(EC136+EE136-ED136-EF136-DZ111+EA111)&lt;=1)*1,IF(AND(EC111,$F111=$G111,EC136+EE136&gt;=PrSettings!$M$6),(ABS(DZ111-EC136-EE136)&lt;=1)*1,IF(AND(EC111,EC136+EE136+ED136+EF136&gt;=PrSettings!$M$8),(ABS(DZ111-EC136-EE136)+ABS(EA111-ED136-EF136)&lt;=1)*1,"0")))),"")</f>
        <v/>
      </c>
      <c r="EG111" s="261"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74"/>
      <c r="EJ111" s="239" t="str">
        <f>IF(EI111="","",VLOOKUP(EI111,Language!$D$5:$E$100,2,0))</f>
        <v/>
      </c>
      <c r="EK111" s="275"/>
      <c r="EL111" s="239" t="str">
        <f>IF(EK111="","",VLOOKUP(EK111,Language!$D$5:$E$100,2,0))</f>
        <v/>
      </c>
      <c r="EM111" s="275"/>
      <c r="EN111" s="275"/>
      <c r="EO111" s="360">
        <f>COUNTIF(EI$116:EI$119,EK116)+COUNTIF(EK$116:EK$119,EK116)</f>
        <v>0</v>
      </c>
      <c r="EP111" s="240" t="str">
        <f t="shared" si="1622"/>
        <v/>
      </c>
      <c r="EQ111" s="240" t="str">
        <f>IF((EP111&lt;&gt;""),IF(OR(EP136+ER136&lt;&gt;EQ136+ES136,PrSettings!$M$4="●"),((EP136+ER136-EQ136-ES136)=(EM111-EN111))*(EP111=1),0),"")</f>
        <v/>
      </c>
      <c r="ER111" s="240" t="str">
        <f t="shared" si="1648"/>
        <v/>
      </c>
      <c r="ES111" s="240" t="str">
        <f>IF(EP111&lt;&gt;"",IF(EO136,0,IF(ABS(EP136+ER136-EQ136-ES136)&gt;=PrSettings!$M$7,(ABS(EP136+ER136-EQ136-ES136-EM111+EN111)&lt;=1)*1,IF(AND(EP111,$F111=$G111,EP136+ER136&gt;=PrSettings!$M$6),(ABS(EM111-EP136-ER136)&lt;=1)*1,IF(AND(EP111,EP136+ER136+EQ136+ES136&gt;=PrSettings!$M$8),(ABS(EM111-EP136-ER136)+ABS(EN111-EQ136-ES136)&lt;=1)*1,"0")))),"")</f>
        <v/>
      </c>
      <c r="ET111" s="261"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74"/>
      <c r="EW111" s="239" t="str">
        <f>IF(EV111="","",VLOOKUP(EV111,Language!$D$5:$E$100,2,0))</f>
        <v/>
      </c>
      <c r="EX111" s="275"/>
      <c r="EY111" s="239" t="str">
        <f>IF(EX111="","",VLOOKUP(EX111,Language!$D$5:$E$100,2,0))</f>
        <v/>
      </c>
      <c r="EZ111" s="275"/>
      <c r="FA111" s="275"/>
      <c r="FB111" s="360">
        <f>COUNTIF(EV$116:EV$119,EX116)+COUNTIF(EX$116:EX$119,EX116)</f>
        <v>0</v>
      </c>
      <c r="FC111" s="240" t="str">
        <f t="shared" si="1623"/>
        <v/>
      </c>
      <c r="FD111" s="240" t="str">
        <f>IF((FC111&lt;&gt;""),IF(OR(FC136+FE136&lt;&gt;FD136+FF136,PrSettings!$M$4="●"),((FC136+FE136-FD136-FF136)=(EZ111-FA111))*(FC111=1),0),"")</f>
        <v/>
      </c>
      <c r="FE111" s="240" t="str">
        <f t="shared" si="1649"/>
        <v/>
      </c>
      <c r="FF111" s="240" t="str">
        <f>IF(FC111&lt;&gt;"",IF(FB136,0,IF(ABS(FC136+FE136-FD136-FF136)&gt;=PrSettings!$M$7,(ABS(FC136+FE136-FD136-FF136-EZ111+FA111)&lt;=1)*1,IF(AND(FC111,$F111=$G111,FC136+FE136&gt;=PrSettings!$M$6),(ABS(EZ111-FC136-FE136)&lt;=1)*1,IF(AND(FC111,FC136+FE136+FD136+FF136&gt;=PrSettings!$M$8),(ABS(EZ111-FC136-FE136)+ABS(FA111-FD136-FF136)&lt;=1)*1,"0")))),"")</f>
        <v/>
      </c>
      <c r="FG111" s="261"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74"/>
      <c r="FJ111" s="239" t="str">
        <f>IF(FI111="","",VLOOKUP(FI111,Language!$D$5:$E$100,2,0))</f>
        <v/>
      </c>
      <c r="FK111" s="275"/>
      <c r="FL111" s="239" t="str">
        <f>IF(FK111="","",VLOOKUP(FK111,Language!$D$5:$E$100,2,0))</f>
        <v/>
      </c>
      <c r="FM111" s="275"/>
      <c r="FN111" s="275"/>
      <c r="FO111" s="360">
        <f>COUNTIF(FI$116:FI$119,FK116)+COUNTIF(FK$116:FK$119,FK116)</f>
        <v>0</v>
      </c>
      <c r="FP111" s="240" t="str">
        <f t="shared" si="1624"/>
        <v/>
      </c>
      <c r="FQ111" s="240" t="str">
        <f>IF((FP111&lt;&gt;""),IF(OR(FP136+FR136&lt;&gt;FQ136+FS136,PrSettings!$M$4="●"),((FP136+FR136-FQ136-FS136)=(FM111-FN111))*(FP111=1),0),"")</f>
        <v/>
      </c>
      <c r="FR111" s="240" t="str">
        <f t="shared" si="1650"/>
        <v/>
      </c>
      <c r="FS111" s="240" t="str">
        <f>IF(FP111&lt;&gt;"",IF(FO136,0,IF(ABS(FP136+FR136-FQ136-FS136)&gt;=PrSettings!$M$7,(ABS(FP136+FR136-FQ136-FS136-FM111+FN111)&lt;=1)*1,IF(AND(FP111,$F111=$G111,FP136+FR136&gt;=PrSettings!$M$6),(ABS(FM111-FP136-FR136)&lt;=1)*1,IF(AND(FP111,FP136+FR136+FQ136+FS136&gt;=PrSettings!$M$8),(ABS(FM111-FP136-FR136)+ABS(FN111-FQ136-FS136)&lt;=1)*1,"0")))),"")</f>
        <v/>
      </c>
      <c r="FT111" s="261"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74"/>
      <c r="FW111" s="239" t="str">
        <f>IF(FV111="","",VLOOKUP(FV111,Language!$D$5:$E$100,2,0))</f>
        <v/>
      </c>
      <c r="FX111" s="275"/>
      <c r="FY111" s="239" t="str">
        <f>IF(FX111="","",VLOOKUP(FX111,Language!$D$5:$E$100,2,0))</f>
        <v/>
      </c>
      <c r="FZ111" s="275"/>
      <c r="GA111" s="275"/>
      <c r="GB111" s="360">
        <f>COUNTIF(FV$116:FV$119,FX116)+COUNTIF(FX$116:FX$119,FX116)</f>
        <v>0</v>
      </c>
      <c r="GC111" s="240" t="str">
        <f t="shared" si="1625"/>
        <v/>
      </c>
      <c r="GD111" s="240" t="str">
        <f>IF((GC111&lt;&gt;""),IF(OR(GC136+GE136&lt;&gt;GD136+GF136,PrSettings!$M$4="●"),((GC136+GE136-GD136-GF136)=(FZ111-GA111))*(GC111=1),0),"")</f>
        <v/>
      </c>
      <c r="GE111" s="240" t="str">
        <f t="shared" si="1651"/>
        <v/>
      </c>
      <c r="GF111" s="240" t="str">
        <f>IF(GC111&lt;&gt;"",IF(GB136,0,IF(ABS(GC136+GE136-GD136-GF136)&gt;=PrSettings!$M$7,(ABS(GC136+GE136-GD136-GF136-FZ111+GA111)&lt;=1)*1,IF(AND(GC111,$F111=$G111,GC136+GE136&gt;=PrSettings!$M$6),(ABS(FZ111-GC136-GE136)&lt;=1)*1,IF(AND(GC111,GC136+GE136+GD136+GF136&gt;=PrSettings!$M$8),(ABS(FZ111-GC136-GE136)+ABS(GA111-GD136-GF136)&lt;=1)*1,"0")))),"")</f>
        <v/>
      </c>
      <c r="GG111" s="261"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74"/>
      <c r="GJ111" s="239" t="str">
        <f>IF(GI111="","",VLOOKUP(GI111,Language!$D$5:$E$100,2,0))</f>
        <v/>
      </c>
      <c r="GK111" s="275"/>
      <c r="GL111" s="239" t="str">
        <f>IF(GK111="","",VLOOKUP(GK111,Language!$D$5:$E$100,2,0))</f>
        <v/>
      </c>
      <c r="GM111" s="275"/>
      <c r="GN111" s="275"/>
      <c r="GO111" s="360">
        <f>COUNTIF(GI$116:GI$119,GK116)+COUNTIF(GK$116:GK$119,GK116)</f>
        <v>0</v>
      </c>
      <c r="GP111" s="240" t="str">
        <f t="shared" si="1626"/>
        <v/>
      </c>
      <c r="GQ111" s="240" t="str">
        <f>IF((GP111&lt;&gt;""),IF(OR(GP136+GR136&lt;&gt;GQ136+GS136,PrSettings!$M$4="●"),((GP136+GR136-GQ136-GS136)=(GM111-GN111))*(GP111=1),0),"")</f>
        <v/>
      </c>
      <c r="GR111" s="240" t="str">
        <f t="shared" si="1652"/>
        <v/>
      </c>
      <c r="GS111" s="240" t="str">
        <f>IF(GP111&lt;&gt;"",IF(GO136,0,IF(ABS(GP136+GR136-GQ136-GS136)&gt;=PrSettings!$M$7,(ABS(GP136+GR136-GQ136-GS136-GM111+GN111)&lt;=1)*1,IF(AND(GP111,$F111=$G111,GP136+GR136&gt;=PrSettings!$M$6),(ABS(GM111-GP136-GR136)&lt;=1)*1,IF(AND(GP111,GP136+GR136+GQ136+GS136&gt;=PrSettings!$M$8),(ABS(GM111-GP136-GR136)+ABS(GN111-GQ136-GS136)&lt;=1)*1,"0")))),"")</f>
        <v/>
      </c>
      <c r="GT111" s="261"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74"/>
      <c r="GW111" s="239" t="str">
        <f>IF(GV111="","",VLOOKUP(GV111,Language!$D$5:$E$100,2,0))</f>
        <v/>
      </c>
      <c r="GX111" s="275"/>
      <c r="GY111" s="239" t="str">
        <f>IF(GX111="","",VLOOKUP(GX111,Language!$D$5:$E$100,2,0))</f>
        <v/>
      </c>
      <c r="GZ111" s="275"/>
      <c r="HA111" s="275"/>
      <c r="HB111" s="360">
        <f>COUNTIF(GV$116:GV$119,GX116)+COUNTIF(GX$116:GX$119,GX116)</f>
        <v>0</v>
      </c>
      <c r="HC111" s="240" t="str">
        <f t="shared" si="1627"/>
        <v/>
      </c>
      <c r="HD111" s="240" t="str">
        <f>IF((HC111&lt;&gt;""),IF(OR(HC136+HE136&lt;&gt;HD136+HF136,PrSettings!$M$4="●"),((HC136+HE136-HD136-HF136)=(GZ111-HA111))*(HC111=1),0),"")</f>
        <v/>
      </c>
      <c r="HE111" s="240" t="str">
        <f t="shared" si="1653"/>
        <v/>
      </c>
      <c r="HF111" s="240" t="str">
        <f>IF(HC111&lt;&gt;"",IF(HB136,0,IF(ABS(HC136+HE136-HD136-HF136)&gt;=PrSettings!$M$7,(ABS(HC136+HE136-HD136-HF136-GZ111+HA111)&lt;=1)*1,IF(AND(HC111,$F111=$G111,HC136+HE136&gt;=PrSettings!$M$6),(ABS(GZ111-HC136-HE136)&lt;=1)*1,IF(AND(HC111,HC136+HE136+HD136+HF136&gt;=PrSettings!$M$8),(ABS(GZ111-HC136-HE136)+ABS(HA111-HD136-HF136)&lt;=1)*1,"0")))),"")</f>
        <v/>
      </c>
      <c r="HG111" s="261"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74"/>
      <c r="HJ111" s="239" t="str">
        <f>IF(HI111="","",VLOOKUP(HI111,Language!$D$5:$E$100,2,0))</f>
        <v/>
      </c>
      <c r="HK111" s="275"/>
      <c r="HL111" s="239" t="str">
        <f>IF(HK111="","",VLOOKUP(HK111,Language!$D$5:$E$100,2,0))</f>
        <v/>
      </c>
      <c r="HM111" s="275"/>
      <c r="HN111" s="275"/>
      <c r="HO111" s="360">
        <f>COUNTIF(HI$116:HI$119,HK116)+COUNTIF(HK$116:HK$119,HK116)</f>
        <v>0</v>
      </c>
      <c r="HP111" s="240" t="str">
        <f t="shared" si="1628"/>
        <v/>
      </c>
      <c r="HQ111" s="240" t="str">
        <f>IF((HP111&lt;&gt;""),IF(OR(HP136+HR136&lt;&gt;HQ136+HS136,PrSettings!$M$4="●"),((HP136+HR136-HQ136-HS136)=(HM111-HN111))*(HP111=1),0),"")</f>
        <v/>
      </c>
      <c r="HR111" s="240" t="str">
        <f t="shared" si="1654"/>
        <v/>
      </c>
      <c r="HS111" s="240" t="str">
        <f>IF(HP111&lt;&gt;"",IF(HO136,0,IF(ABS(HP136+HR136-HQ136-HS136)&gt;=PrSettings!$M$7,(ABS(HP136+HR136-HQ136-HS136-HM111+HN111)&lt;=1)*1,IF(AND(HP111,$F111=$G111,HP136+HR136&gt;=PrSettings!$M$6),(ABS(HM111-HP136-HR136)&lt;=1)*1,IF(AND(HP111,HP136+HR136+HQ136+HS136&gt;=PrSettings!$M$8),(ABS(HM111-HP136-HR136)+ABS(HN111-HQ136-HS136)&lt;=1)*1,"0")))),"")</f>
        <v/>
      </c>
      <c r="HT111" s="261"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74"/>
      <c r="HW111" s="239" t="str">
        <f>IF(HV111="","",VLOOKUP(HV111,Language!$D$5:$E$100,2,0))</f>
        <v/>
      </c>
      <c r="HX111" s="275"/>
      <c r="HY111" s="239" t="str">
        <f>IF(HX111="","",VLOOKUP(HX111,Language!$D$5:$E$100,2,0))</f>
        <v/>
      </c>
      <c r="HZ111" s="275"/>
      <c r="IA111" s="275"/>
      <c r="IB111" s="360">
        <f>COUNTIF(HV$116:HV$119,HX116)+COUNTIF(HX$116:HX$119,HX116)</f>
        <v>0</v>
      </c>
      <c r="IC111" s="240" t="str">
        <f t="shared" si="1629"/>
        <v/>
      </c>
      <c r="ID111" s="240" t="str">
        <f>IF((IC111&lt;&gt;""),IF(OR(IC136+IE136&lt;&gt;ID136+IF136,PrSettings!$M$4="●"),((IC136+IE136-ID136-IF136)=(HZ111-IA111))*(IC111=1),0),"")</f>
        <v/>
      </c>
      <c r="IE111" s="240" t="str">
        <f t="shared" si="1655"/>
        <v/>
      </c>
      <c r="IF111" s="240" t="str">
        <f>IF(IC111&lt;&gt;"",IF(IB136,0,IF(ABS(IC136+IE136-ID136-IF136)&gt;=PrSettings!$M$7,(ABS(IC136+IE136-ID136-IF136-HZ111+IA111)&lt;=1)*1,IF(AND(IC111,$F111=$G111,IC136+IE136&gt;=PrSettings!$M$6),(ABS(HZ111-IC136-IE136)&lt;=1)*1,IF(AND(IC111,IC136+IE136+ID136+IF136&gt;=PrSettings!$M$8),(ABS(HZ111-IC136-IE136)+ABS(IA111-ID136-IF136)&lt;=1)*1,"0")))),"")</f>
        <v/>
      </c>
      <c r="IG111" s="261"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74"/>
      <c r="IJ111" s="239" t="str">
        <f>IF(II111="","",VLOOKUP(II111,Language!$D$5:$E$100,2,0))</f>
        <v/>
      </c>
      <c r="IK111" s="275"/>
      <c r="IL111" s="239" t="str">
        <f>IF(IK111="","",VLOOKUP(IK111,Language!$D$5:$E$100,2,0))</f>
        <v/>
      </c>
      <c r="IM111" s="275"/>
      <c r="IN111" s="275"/>
      <c r="IO111" s="360">
        <f>COUNTIF(II$116:II$119,IK116)+COUNTIF(IK$116:IK$119,IK116)</f>
        <v>0</v>
      </c>
      <c r="IP111" s="240" t="str">
        <f t="shared" si="1630"/>
        <v/>
      </c>
      <c r="IQ111" s="240" t="str">
        <f>IF((IP111&lt;&gt;""),IF(OR(IP136+IR136&lt;&gt;IQ136+IS136,PrSettings!$M$4="●"),((IP136+IR136-IQ136-IS136)=(IM111-IN111))*(IP111=1),0),"")</f>
        <v/>
      </c>
      <c r="IR111" s="240" t="str">
        <f t="shared" si="1656"/>
        <v/>
      </c>
      <c r="IS111" s="240" t="str">
        <f>IF(IP111&lt;&gt;"",IF(IO136,0,IF(ABS(IP136+IR136-IQ136-IS136)&gt;=PrSettings!$M$7,(ABS(IP136+IR136-IQ136-IS136-IM111+IN111)&lt;=1)*1,IF(AND(IP111,$F111=$G111,IP136+IR136&gt;=PrSettings!$M$6),(ABS(IM111-IP136-IR136)&lt;=1)*1,IF(AND(IP111,IP136+IR136+IQ136+IS136&gt;=PrSettings!$M$8),(ABS(IM111-IP136-IR136)+ABS(IN111-IQ136-IS136)&lt;=1)*1,"0")))),"")</f>
        <v/>
      </c>
      <c r="IT111" s="261"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74"/>
      <c r="IW111" s="239" t="str">
        <f>IF(IV111="","",VLOOKUP(IV111,Language!$D$5:$E$100,2,0))</f>
        <v/>
      </c>
      <c r="IX111" s="275"/>
      <c r="IY111" s="239" t="str">
        <f>IF(IX111="","",VLOOKUP(IX111,Language!$D$5:$E$100,2,0))</f>
        <v/>
      </c>
      <c r="IZ111" s="275"/>
      <c r="JA111" s="275"/>
      <c r="JB111" s="360">
        <f>COUNTIF(IV$116:IV$119,IX116)+COUNTIF(IX$116:IX$119,IX116)</f>
        <v>0</v>
      </c>
      <c r="JC111" s="240" t="str">
        <f t="shared" si="1631"/>
        <v/>
      </c>
      <c r="JD111" s="240" t="str">
        <f>IF((JC111&lt;&gt;""),IF(OR(JC136+JE136&lt;&gt;JD136+JF136,PrSettings!$M$4="●"),((JC136+JE136-JD136-JF136)=(IZ111-JA111))*(JC111=1),0),"")</f>
        <v/>
      </c>
      <c r="JE111" s="240" t="str">
        <f t="shared" si="1657"/>
        <v/>
      </c>
      <c r="JF111" s="240" t="str">
        <f>IF(JC111&lt;&gt;"",IF(JB136,0,IF(ABS(JC136+JE136-JD136-JF136)&gt;=PrSettings!$M$7,(ABS(JC136+JE136-JD136-JF136-IZ111+JA111)&lt;=1)*1,IF(AND(JC111,$F111=$G111,JC136+JE136&gt;=PrSettings!$M$6),(ABS(IZ111-JC136-JE136)&lt;=1)*1,IF(AND(JC111,JC136+JE136+JD136+JF136&gt;=PrSettings!$M$8),(ABS(IZ111-JC136-JE136)+ABS(JA111-JD136-JF136)&lt;=1)*1,"0")))),"")</f>
        <v/>
      </c>
      <c r="JG111" s="261"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74"/>
      <c r="JJ111" s="239" t="str">
        <f>IF(JI111="","",VLOOKUP(JI111,Language!$D$5:$E$100,2,0))</f>
        <v/>
      </c>
      <c r="JK111" s="275"/>
      <c r="JL111" s="239" t="str">
        <f>IF(JK111="","",VLOOKUP(JK111,Language!$D$5:$E$100,2,0))</f>
        <v/>
      </c>
      <c r="JM111" s="275"/>
      <c r="JN111" s="275"/>
      <c r="JO111" s="360">
        <f>COUNTIF(JI$116:JI$119,JK116)+COUNTIF(JK$116:JK$119,JK116)</f>
        <v>0</v>
      </c>
      <c r="JP111" s="240" t="str">
        <f t="shared" si="1632"/>
        <v/>
      </c>
      <c r="JQ111" s="240" t="str">
        <f>IF((JP111&lt;&gt;""),IF(OR(JP136+JR136&lt;&gt;JQ136+JS136,PrSettings!$M$4="●"),((JP136+JR136-JQ136-JS136)=(JM111-JN111))*(JP111=1),0),"")</f>
        <v/>
      </c>
      <c r="JR111" s="240" t="str">
        <f t="shared" si="1658"/>
        <v/>
      </c>
      <c r="JS111" s="240" t="str">
        <f>IF(JP111&lt;&gt;"",IF(JO136,0,IF(ABS(JP136+JR136-JQ136-JS136)&gt;=PrSettings!$M$7,(ABS(JP136+JR136-JQ136-JS136-JM111+JN111)&lt;=1)*1,IF(AND(JP111,$F111=$G111,JP136+JR136&gt;=PrSettings!$M$6),(ABS(JM111-JP136-JR136)&lt;=1)*1,IF(AND(JP111,JP136+JR136+JQ136+JS136&gt;=PrSettings!$M$8),(ABS(JM111-JP136-JR136)+ABS(JN111-JQ136-JS136)&lt;=1)*1,"0")))),"")</f>
        <v/>
      </c>
      <c r="JT111" s="261"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74"/>
      <c r="JW111" s="239" t="str">
        <f>IF(JV111="","",VLOOKUP(JV111,Language!$D$5:$E$100,2,0))</f>
        <v/>
      </c>
      <c r="JX111" s="275"/>
      <c r="JY111" s="239" t="str">
        <f>IF(JX111="","",VLOOKUP(JX111,Language!$D$5:$E$100,2,0))</f>
        <v/>
      </c>
      <c r="JZ111" s="275"/>
      <c r="KA111" s="275"/>
      <c r="KB111" s="360">
        <f>COUNTIF(JV$116:JV$119,JX116)+COUNTIF(JX$116:JX$119,JX116)</f>
        <v>0</v>
      </c>
      <c r="KC111" s="240" t="str">
        <f t="shared" si="1633"/>
        <v/>
      </c>
      <c r="KD111" s="240" t="str">
        <f>IF((KC111&lt;&gt;""),IF(OR(KC136+KE136&lt;&gt;KD136+KF136,PrSettings!$M$4="●"),((KC136+KE136-KD136-KF136)=(JZ111-KA111))*(KC111=1),0),"")</f>
        <v/>
      </c>
      <c r="KE111" s="240" t="str">
        <f t="shared" si="1659"/>
        <v/>
      </c>
      <c r="KF111" s="240" t="str">
        <f>IF(KC111&lt;&gt;"",IF(KB136,0,IF(ABS(KC136+KE136-KD136-KF136)&gt;=PrSettings!$M$7,(ABS(KC136+KE136-KD136-KF136-JZ111+KA111)&lt;=1)*1,IF(AND(KC111,$F111=$G111,KC136+KE136&gt;=PrSettings!$M$6),(ABS(JZ111-KC136-KE136)&lt;=1)*1,IF(AND(KC111,KC136+KE136+KD136+KF136&gt;=PrSettings!$M$8),(ABS(JZ111-KC136-KE136)+ABS(KA111-KD136-KF136)&lt;=1)*1,"0")))),"")</f>
        <v/>
      </c>
      <c r="KG111" s="261"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74"/>
      <c r="KJ111" s="239" t="str">
        <f>IF(KI111="","",VLOOKUP(KI111,Language!$D$5:$E$100,2,0))</f>
        <v/>
      </c>
      <c r="KK111" s="275"/>
      <c r="KL111" s="239" t="str">
        <f>IF(KK111="","",VLOOKUP(KK111,Language!$D$5:$E$100,2,0))</f>
        <v/>
      </c>
      <c r="KM111" s="275"/>
      <c r="KN111" s="275"/>
      <c r="KO111" s="360">
        <f>COUNTIF(KI$116:KI$119,KK116)+COUNTIF(KK$116:KK$119,KK116)</f>
        <v>0</v>
      </c>
      <c r="KP111" s="240" t="str">
        <f t="shared" si="1634"/>
        <v/>
      </c>
      <c r="KQ111" s="240" t="str">
        <f>IF((KP111&lt;&gt;""),IF(OR(KP136+KR136&lt;&gt;KQ136+KS136,PrSettings!$M$4="●"),((KP136+KR136-KQ136-KS136)=(KM111-KN111))*(KP111=1),0),"")</f>
        <v/>
      </c>
      <c r="KR111" s="240" t="str">
        <f t="shared" si="1660"/>
        <v/>
      </c>
      <c r="KS111" s="240" t="str">
        <f>IF(KP111&lt;&gt;"",IF(KO136,0,IF(ABS(KP136+KR136-KQ136-KS136)&gt;=PrSettings!$M$7,(ABS(KP136+KR136-KQ136-KS136-KM111+KN111)&lt;=1)*1,IF(AND(KP111,$F111=$G111,KP136+KR136&gt;=PrSettings!$M$6),(ABS(KM111-KP136-KR136)&lt;=1)*1,IF(AND(KP111,KP136+KR136+KQ136+KS136&gt;=PrSettings!$M$8),(ABS(KM111-KP136-KR136)+ABS(KN111-KQ136-KS136)&lt;=1)*1,"0")))),"")</f>
        <v/>
      </c>
      <c r="KT111" s="261"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74"/>
      <c r="KW111" s="239" t="str">
        <f>IF(KV111="","",VLOOKUP(KV111,Language!$D$5:$E$100,2,0))</f>
        <v/>
      </c>
      <c r="KX111" s="275"/>
      <c r="KY111" s="239" t="str">
        <f>IF(KX111="","",VLOOKUP(KX111,Language!$D$5:$E$100,2,0))</f>
        <v/>
      </c>
      <c r="KZ111" s="275"/>
      <c r="LA111" s="275"/>
      <c r="LB111" s="360">
        <f>COUNTIF(KV$116:KV$119,KX116)+COUNTIF(KX$116:KX$119,KX116)</f>
        <v>0</v>
      </c>
      <c r="LC111" s="240" t="str">
        <f t="shared" si="1635"/>
        <v/>
      </c>
      <c r="LD111" s="240" t="str">
        <f>IF((LC111&lt;&gt;""),IF(OR(LC136+LE136&lt;&gt;LD136+LF136,PrSettings!$M$4="●"),((LC136+LE136-LD136-LF136)=(KZ111-LA111))*(LC111=1),0),"")</f>
        <v/>
      </c>
      <c r="LE111" s="240" t="str">
        <f t="shared" si="1661"/>
        <v/>
      </c>
      <c r="LF111" s="240" t="str">
        <f>IF(LC111&lt;&gt;"",IF(LB136,0,IF(ABS(LC136+LE136-LD136-LF136)&gt;=PrSettings!$M$7,(ABS(LC136+LE136-LD136-LF136-KZ111+LA111)&lt;=1)*1,IF(AND(LC111,$F111=$G111,LC136+LE136&gt;=PrSettings!$M$6),(ABS(KZ111-LC136-LE136)&lt;=1)*1,IF(AND(LC111,LC136+LE136+LD136+LF136&gt;=PrSettings!$M$8),(ABS(KZ111-LC136-LE136)+ABS(LA111-LD136-LF136)&lt;=1)*1,"0")))),"")</f>
        <v/>
      </c>
      <c r="LG111" s="261"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74"/>
      <c r="LJ111" s="239" t="str">
        <f>IF(LI111="","",VLOOKUP(LI111,Language!$D$5:$E$100,2,0))</f>
        <v/>
      </c>
      <c r="LK111" s="275"/>
      <c r="LL111" s="239" t="str">
        <f>IF(LK111="","",VLOOKUP(LK111,Language!$D$5:$E$100,2,0))</f>
        <v/>
      </c>
      <c r="LM111" s="275"/>
      <c r="LN111" s="275"/>
      <c r="LO111" s="360">
        <f>COUNTIF(LI$116:LI$119,LK116)+COUNTIF(LK$116:LK$119,LK116)</f>
        <v>0</v>
      </c>
      <c r="LP111" s="240" t="str">
        <f t="shared" si="1636"/>
        <v/>
      </c>
      <c r="LQ111" s="240" t="str">
        <f>IF((LP111&lt;&gt;""),IF(OR(LP136+LR136&lt;&gt;LQ136+LS136,PrSettings!$M$4="●"),((LP136+LR136-LQ136-LS136)=(LM111-LN111))*(LP111=1),0),"")</f>
        <v/>
      </c>
      <c r="LR111" s="240" t="str">
        <f t="shared" si="1662"/>
        <v/>
      </c>
      <c r="LS111" s="240" t="str">
        <f>IF(LP111&lt;&gt;"",IF(LO136,0,IF(ABS(LP136+LR136-LQ136-LS136)&gt;=PrSettings!$M$7,(ABS(LP136+LR136-LQ136-LS136-LM111+LN111)&lt;=1)*1,IF(AND(LP111,$F111=$G111,LP136+LR136&gt;=PrSettings!$M$6),(ABS(LM111-LP136-LR136)&lt;=1)*1,IF(AND(LP111,LP136+LR136+LQ136+LS136&gt;=PrSettings!$M$8),(ABS(LM111-LP136-LR136)+ABS(LN111-LQ136-LS136)&lt;=1)*1,"0")))),"")</f>
        <v/>
      </c>
      <c r="LT111" s="261"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74"/>
      <c r="LW111" s="239" t="str">
        <f>IF(LV111="","",VLOOKUP(LV111,Language!$D$5:$E$100,2,0))</f>
        <v/>
      </c>
      <c r="LX111" s="275"/>
      <c r="LY111" s="239" t="str">
        <f>IF(LX111="","",VLOOKUP(LX111,Language!$D$5:$E$100,2,0))</f>
        <v/>
      </c>
      <c r="LZ111" s="275"/>
      <c r="MA111" s="275"/>
      <c r="MB111" s="360">
        <f>COUNTIF(LV$116:LV$119,LX116)+COUNTIF(LX$116:LX$119,LX116)</f>
        <v>0</v>
      </c>
      <c r="MC111" s="240" t="str">
        <f t="shared" si="1637"/>
        <v/>
      </c>
      <c r="MD111" s="240" t="str">
        <f>IF((MC111&lt;&gt;""),IF(OR(MC136+ME136&lt;&gt;MD136+MF136,PrSettings!$M$4="●"),((MC136+ME136-MD136-MF136)=(LZ111-MA111))*(MC111=1),0),"")</f>
        <v/>
      </c>
      <c r="ME111" s="240" t="str">
        <f t="shared" si="1663"/>
        <v/>
      </c>
      <c r="MF111" s="240" t="str">
        <f>IF(MC111&lt;&gt;"",IF(MB136,0,IF(ABS(MC136+ME136-MD136-MF136)&gt;=PrSettings!$M$7,(ABS(MC136+ME136-MD136-MF136-LZ111+MA111)&lt;=1)*1,IF(AND(MC111,$F111=$G111,MC136+ME136&gt;=PrSettings!$M$6),(ABS(LZ111-MC136-ME136)&lt;=1)*1,IF(AND(MC111,MC136+ME136+MD136+MF136&gt;=PrSettings!$M$8),(ABS(LZ111-MC136-ME136)+ABS(MA111-MD136-MF136)&lt;=1)*1,"0")))),"")</f>
        <v/>
      </c>
      <c r="MG111" s="261"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31" customFormat="1" x14ac:dyDescent="0.25">
      <c r="A112" s="235"/>
      <c r="B112" s="238" t="str">
        <f>IF(C112="","",INDEX(Groups!$C$7:$C$65,MATCH(C112,Groups!$D$7:$D$65,0)))</f>
        <v/>
      </c>
      <c r="C112" s="239" t="str">
        <f>'World Cup'!$Q$60</f>
        <v/>
      </c>
      <c r="D112" s="240" t="str">
        <f>IF(E112="","",INDEX(Groups!$C$7:$C$65,MATCH(E112,Groups!$D$7:$D$65,0)))</f>
        <v/>
      </c>
      <c r="E112" s="239" t="str">
        <f>'World Cup'!$R$60</f>
        <v/>
      </c>
      <c r="F112" s="241" t="str">
        <f>IF(AND('World Cup'!$Q$61&lt;&gt;"",'World Cup'!$R$61&lt;&gt;""),'World Cup'!$Q$61,"")</f>
        <v/>
      </c>
      <c r="G112" s="242" t="str">
        <f>IF(AND('World Cup'!$Q$61&lt;&gt;"",'World Cup'!$R$61&lt;&gt;""),'World Cup'!$R$61,"")</f>
        <v/>
      </c>
      <c r="I112" s="274"/>
      <c r="J112" s="239" t="str">
        <f>IF(I112="","",VLOOKUP(I112,Language!$D$5:$E$100,2,0))</f>
        <v/>
      </c>
      <c r="K112" s="275"/>
      <c r="L112" s="239" t="str">
        <f>IF(K112="","",VLOOKUP(K112,Language!$D$5:$E$100,2,0))</f>
        <v/>
      </c>
      <c r="M112" s="275"/>
      <c r="N112" s="275"/>
      <c r="O112" s="360">
        <f>COUNTIF(I$116:I$119,K117)+COUNTIF(K$116:K$119,K117)</f>
        <v>0</v>
      </c>
      <c r="P112" s="240" t="str">
        <f t="shared" si="1612"/>
        <v/>
      </c>
      <c r="Q112" s="240" t="str">
        <f>IF((P112&lt;&gt;""),IF(OR(P137+R137&lt;&gt;Q137+S137,PrSettings!$M$4="●"),((P137+R137-Q137-S137)=(M112-N112))*(P112=1),0),"")</f>
        <v/>
      </c>
      <c r="R112" s="240" t="str">
        <f t="shared" si="1638"/>
        <v/>
      </c>
      <c r="S112" s="240" t="str">
        <f>IF(P112&lt;&gt;"",IF(O137,0,IF(ABS(P137+R137-Q137-S137)&gt;=PrSettings!$M$7,(ABS(P137+R137-Q137-S137-M112+N112)&lt;=1)*1,IF(AND(P112,$F112=$G112,P137+R137&gt;=PrSettings!$M$6),(ABS(M112-P137-R137)&lt;=1)*1,IF(AND(P112,P137+R137+Q137+S137&gt;=PrSettings!$M$8),(ABS(M112-P137-R137)+ABS(N112-Q137-S137)&lt;=1)*1,"0")))),"")</f>
        <v/>
      </c>
      <c r="T112" s="261"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74"/>
      <c r="W112" s="239" t="str">
        <f>IF(V112="","",VLOOKUP(V112,Language!$D$5:$E$100,2,0))</f>
        <v/>
      </c>
      <c r="X112" s="275"/>
      <c r="Y112" s="239" t="str">
        <f>IF(X112="","",VLOOKUP(X112,Language!$D$5:$E$100,2,0))</f>
        <v/>
      </c>
      <c r="Z112" s="275"/>
      <c r="AA112" s="275"/>
      <c r="AB112" s="360">
        <f>COUNTIF(V$116:V$119,X117)+COUNTIF(X$116:X$119,X117)</f>
        <v>0</v>
      </c>
      <c r="AC112" s="240" t="str">
        <f t="shared" si="1613"/>
        <v/>
      </c>
      <c r="AD112" s="240" t="str">
        <f>IF((AC112&lt;&gt;""),IF(OR(AC137+AE137&lt;&gt;AD137+AF137,PrSettings!$M$4="●"),((AC137+AE137-AD137-AF137)=(Z112-AA112))*(AC112=1),0),"")</f>
        <v/>
      </c>
      <c r="AE112" s="240" t="str">
        <f t="shared" si="1639"/>
        <v/>
      </c>
      <c r="AF112" s="240" t="str">
        <f>IF(AC112&lt;&gt;"",IF(AB137,0,IF(ABS(AC137+AE137-AD137-AF137)&gt;=PrSettings!$M$7,(ABS(AC137+AE137-AD137-AF137-Z112+AA112)&lt;=1)*1,IF(AND(AC112,$F112=$G112,AC137+AE137&gt;=PrSettings!$M$6),(ABS(Z112-AC137-AE137)&lt;=1)*1,IF(AND(AC112,AC137+AE137+AD137+AF137&gt;=PrSettings!$M$8),(ABS(Z112-AC137-AE137)+ABS(AA112-AD137-AF137)&lt;=1)*1,"0")))),"")</f>
        <v/>
      </c>
      <c r="AG112" s="261"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74"/>
      <c r="AJ112" s="239" t="str">
        <f>IF(AI112="","",VLOOKUP(AI112,Language!$D$5:$E$100,2,0))</f>
        <v/>
      </c>
      <c r="AK112" s="275"/>
      <c r="AL112" s="239" t="str">
        <f>IF(AK112="","",VLOOKUP(AK112,Language!$D$5:$E$100,2,0))</f>
        <v/>
      </c>
      <c r="AM112" s="275"/>
      <c r="AN112" s="275"/>
      <c r="AO112" s="360">
        <f>COUNTIF(AI$116:AI$119,AK117)+COUNTIF(AK$116:AK$119,AK117)</f>
        <v>0</v>
      </c>
      <c r="AP112" s="240" t="str">
        <f t="shared" si="1614"/>
        <v/>
      </c>
      <c r="AQ112" s="240" t="str">
        <f>IF((AP112&lt;&gt;""),IF(OR(AP137+AR137&lt;&gt;AQ137+AS137,PrSettings!$M$4="●"),((AP137+AR137-AQ137-AS137)=(AM112-AN112))*(AP112=1),0),"")</f>
        <v/>
      </c>
      <c r="AR112" s="240" t="str">
        <f t="shared" si="1640"/>
        <v/>
      </c>
      <c r="AS112" s="240" t="str">
        <f>IF(AP112&lt;&gt;"",IF(AO137,0,IF(ABS(AP137+AR137-AQ137-AS137)&gt;=PrSettings!$M$7,(ABS(AP137+AR137-AQ137-AS137-AM112+AN112)&lt;=1)*1,IF(AND(AP112,$F112=$G112,AP137+AR137&gt;=PrSettings!$M$6),(ABS(AM112-AP137-AR137)&lt;=1)*1,IF(AND(AP112,AP137+AR137+AQ137+AS137&gt;=PrSettings!$M$8),(ABS(AM112-AP137-AR137)+ABS(AN112-AQ137-AS137)&lt;=1)*1,"0")))),"")</f>
        <v/>
      </c>
      <c r="AT112" s="261"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74"/>
      <c r="AW112" s="239" t="str">
        <f>IF(AV112="","",VLOOKUP(AV112,Language!$D$5:$E$100,2,0))</f>
        <v/>
      </c>
      <c r="AX112" s="275"/>
      <c r="AY112" s="239" t="str">
        <f>IF(AX112="","",VLOOKUP(AX112,Language!$D$5:$E$100,2,0))</f>
        <v/>
      </c>
      <c r="AZ112" s="275"/>
      <c r="BA112" s="275"/>
      <c r="BB112" s="360">
        <f>COUNTIF(AV$116:AV$119,AX117)+COUNTIF(AX$116:AX$119,AX117)</f>
        <v>0</v>
      </c>
      <c r="BC112" s="240" t="str">
        <f t="shared" si="1615"/>
        <v/>
      </c>
      <c r="BD112" s="240" t="str">
        <f>IF((BC112&lt;&gt;""),IF(OR(BC137+BE137&lt;&gt;BD137+BF137,PrSettings!$M$4="●"),((BC137+BE137-BD137-BF137)=(AZ112-BA112))*(BC112=1),0),"")</f>
        <v/>
      </c>
      <c r="BE112" s="240" t="str">
        <f t="shared" si="1641"/>
        <v/>
      </c>
      <c r="BF112" s="240" t="str">
        <f>IF(BC112&lt;&gt;"",IF(BB137,0,IF(ABS(BC137+BE137-BD137-BF137)&gt;=PrSettings!$M$7,(ABS(BC137+BE137-BD137-BF137-AZ112+BA112)&lt;=1)*1,IF(AND(BC112,$F112=$G112,BC137+BE137&gt;=PrSettings!$M$6),(ABS(AZ112-BC137-BE137)&lt;=1)*1,IF(AND(BC112,BC137+BE137+BD137+BF137&gt;=PrSettings!$M$8),(ABS(AZ112-BC137-BE137)+ABS(BA112-BD137-BF137)&lt;=1)*1,"0")))),"")</f>
        <v/>
      </c>
      <c r="BG112" s="261"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74"/>
      <c r="BJ112" s="239" t="str">
        <f>IF(BI112="","",VLOOKUP(BI112,Language!$D$5:$E$100,2,0))</f>
        <v/>
      </c>
      <c r="BK112" s="275"/>
      <c r="BL112" s="239" t="str">
        <f>IF(BK112="","",VLOOKUP(BK112,Language!$D$5:$E$100,2,0))</f>
        <v/>
      </c>
      <c r="BM112" s="275"/>
      <c r="BN112" s="275"/>
      <c r="BO112" s="360">
        <f>COUNTIF(BI$116:BI$119,BK117)+COUNTIF(BK$116:BK$119,BK117)</f>
        <v>0</v>
      </c>
      <c r="BP112" s="240" t="str">
        <f t="shared" si="1616"/>
        <v/>
      </c>
      <c r="BQ112" s="240" t="str">
        <f>IF((BP112&lt;&gt;""),IF(OR(BP137+BR137&lt;&gt;BQ137+BS137,PrSettings!$M$4="●"),((BP137+BR137-BQ137-BS137)=(BM112-BN112))*(BP112=1),0),"")</f>
        <v/>
      </c>
      <c r="BR112" s="240" t="str">
        <f t="shared" si="1642"/>
        <v/>
      </c>
      <c r="BS112" s="240" t="str">
        <f>IF(BP112&lt;&gt;"",IF(BO137,0,IF(ABS(BP137+BR137-BQ137-BS137)&gt;=PrSettings!$M$7,(ABS(BP137+BR137-BQ137-BS137-BM112+BN112)&lt;=1)*1,IF(AND(BP112,$F112=$G112,BP137+BR137&gt;=PrSettings!$M$6),(ABS(BM112-BP137-BR137)&lt;=1)*1,IF(AND(BP112,BP137+BR137+BQ137+BS137&gt;=PrSettings!$M$8),(ABS(BM112-BP137-BR137)+ABS(BN112-BQ137-BS137)&lt;=1)*1,"0")))),"")</f>
        <v/>
      </c>
      <c r="BT112" s="261"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74"/>
      <c r="BW112" s="239" t="str">
        <f>IF(BV112="","",VLOOKUP(BV112,Language!$D$5:$E$100,2,0))</f>
        <v/>
      </c>
      <c r="BX112" s="275"/>
      <c r="BY112" s="239" t="str">
        <f>IF(BX112="","",VLOOKUP(BX112,Language!$D$5:$E$100,2,0))</f>
        <v/>
      </c>
      <c r="BZ112" s="275"/>
      <c r="CA112" s="275"/>
      <c r="CB112" s="360">
        <f>COUNTIF(BV$116:BV$119,BX117)+COUNTIF(BX$116:BX$119,BX117)</f>
        <v>0</v>
      </c>
      <c r="CC112" s="240" t="str">
        <f t="shared" si="1617"/>
        <v/>
      </c>
      <c r="CD112" s="240" t="str">
        <f>IF((CC112&lt;&gt;""),IF(OR(CC137+CE137&lt;&gt;CD137+CF137,PrSettings!$M$4="●"),((CC137+CE137-CD137-CF137)=(BZ112-CA112))*(CC112=1),0),"")</f>
        <v/>
      </c>
      <c r="CE112" s="240" t="str">
        <f t="shared" si="1643"/>
        <v/>
      </c>
      <c r="CF112" s="240" t="str">
        <f>IF(CC112&lt;&gt;"",IF(CB137,0,IF(ABS(CC137+CE137-CD137-CF137)&gt;=PrSettings!$M$7,(ABS(CC137+CE137-CD137-CF137-BZ112+CA112)&lt;=1)*1,IF(AND(CC112,$F112=$G112,CC137+CE137&gt;=PrSettings!$M$6),(ABS(BZ112-CC137-CE137)&lt;=1)*1,IF(AND(CC112,CC137+CE137+CD137+CF137&gt;=PrSettings!$M$8),(ABS(BZ112-CC137-CE137)+ABS(CA112-CD137-CF137)&lt;=1)*1,"0")))),"")</f>
        <v/>
      </c>
      <c r="CG112" s="261"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74"/>
      <c r="CJ112" s="239" t="str">
        <f>IF(CI112="","",VLOOKUP(CI112,Language!$D$5:$E$100,2,0))</f>
        <v/>
      </c>
      <c r="CK112" s="275"/>
      <c r="CL112" s="239" t="str">
        <f>IF(CK112="","",VLOOKUP(CK112,Language!$D$5:$E$100,2,0))</f>
        <v/>
      </c>
      <c r="CM112" s="275"/>
      <c r="CN112" s="275"/>
      <c r="CO112" s="360">
        <f>COUNTIF(CI$116:CI$119,CK117)+COUNTIF(CK$116:CK$119,CK117)</f>
        <v>0</v>
      </c>
      <c r="CP112" s="240" t="str">
        <f t="shared" si="1618"/>
        <v/>
      </c>
      <c r="CQ112" s="240" t="str">
        <f>IF((CP112&lt;&gt;""),IF(OR(CP137+CR137&lt;&gt;CQ137+CS137,PrSettings!$M$4="●"),((CP137+CR137-CQ137-CS137)=(CM112-CN112))*(CP112=1),0),"")</f>
        <v/>
      </c>
      <c r="CR112" s="240" t="str">
        <f t="shared" si="1644"/>
        <v/>
      </c>
      <c r="CS112" s="240" t="str">
        <f>IF(CP112&lt;&gt;"",IF(CO137,0,IF(ABS(CP137+CR137-CQ137-CS137)&gt;=PrSettings!$M$7,(ABS(CP137+CR137-CQ137-CS137-CM112+CN112)&lt;=1)*1,IF(AND(CP112,$F112=$G112,CP137+CR137&gt;=PrSettings!$M$6),(ABS(CM112-CP137-CR137)&lt;=1)*1,IF(AND(CP112,CP137+CR137+CQ137+CS137&gt;=PrSettings!$M$8),(ABS(CM112-CP137-CR137)+ABS(CN112-CQ137-CS137)&lt;=1)*1,"0")))),"")</f>
        <v/>
      </c>
      <c r="CT112" s="261"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74"/>
      <c r="CW112" s="239" t="str">
        <f>IF(CV112="","",VLOOKUP(CV112,Language!$D$5:$E$100,2,0))</f>
        <v/>
      </c>
      <c r="CX112" s="275"/>
      <c r="CY112" s="239" t="str">
        <f>IF(CX112="","",VLOOKUP(CX112,Language!$D$5:$E$100,2,0))</f>
        <v/>
      </c>
      <c r="CZ112" s="275"/>
      <c r="DA112" s="275"/>
      <c r="DB112" s="360">
        <f>COUNTIF(CV$116:CV$119,CX117)+COUNTIF(CX$116:CX$119,CX117)</f>
        <v>0</v>
      </c>
      <c r="DC112" s="240" t="str">
        <f t="shared" si="1619"/>
        <v/>
      </c>
      <c r="DD112" s="240" t="str">
        <f>IF((DC112&lt;&gt;""),IF(OR(DC137+DE137&lt;&gt;DD137+DF137,PrSettings!$M$4="●"),((DC137+DE137-DD137-DF137)=(CZ112-DA112))*(DC112=1),0),"")</f>
        <v/>
      </c>
      <c r="DE112" s="240" t="str">
        <f t="shared" si="1645"/>
        <v/>
      </c>
      <c r="DF112" s="240" t="str">
        <f>IF(DC112&lt;&gt;"",IF(DB137,0,IF(ABS(DC137+DE137-DD137-DF137)&gt;=PrSettings!$M$7,(ABS(DC137+DE137-DD137-DF137-CZ112+DA112)&lt;=1)*1,IF(AND(DC112,$F112=$G112,DC137+DE137&gt;=PrSettings!$M$6),(ABS(CZ112-DC137-DE137)&lt;=1)*1,IF(AND(DC112,DC137+DE137+DD137+DF137&gt;=PrSettings!$M$8),(ABS(CZ112-DC137-DE137)+ABS(DA112-DD137-DF137)&lt;=1)*1,"0")))),"")</f>
        <v/>
      </c>
      <c r="DG112" s="261"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74"/>
      <c r="DJ112" s="239" t="str">
        <f>IF(DI112="","",VLOOKUP(DI112,Language!$D$5:$E$100,2,0))</f>
        <v/>
      </c>
      <c r="DK112" s="275"/>
      <c r="DL112" s="239" t="str">
        <f>IF(DK112="","",VLOOKUP(DK112,Language!$D$5:$E$100,2,0))</f>
        <v/>
      </c>
      <c r="DM112" s="275"/>
      <c r="DN112" s="275"/>
      <c r="DO112" s="360">
        <f>COUNTIF(DI$116:DI$119,DK117)+COUNTIF(DK$116:DK$119,DK117)</f>
        <v>0</v>
      </c>
      <c r="DP112" s="240" t="str">
        <f t="shared" si="1620"/>
        <v/>
      </c>
      <c r="DQ112" s="240" t="str">
        <f>IF((DP112&lt;&gt;""),IF(OR(DP137+DR137&lt;&gt;DQ137+DS137,PrSettings!$M$4="●"),((DP137+DR137-DQ137-DS137)=(DM112-DN112))*(DP112=1),0),"")</f>
        <v/>
      </c>
      <c r="DR112" s="240" t="str">
        <f t="shared" si="1646"/>
        <v/>
      </c>
      <c r="DS112" s="240" t="str">
        <f>IF(DP112&lt;&gt;"",IF(DO137,0,IF(ABS(DP137+DR137-DQ137-DS137)&gt;=PrSettings!$M$7,(ABS(DP137+DR137-DQ137-DS137-DM112+DN112)&lt;=1)*1,IF(AND(DP112,$F112=$G112,DP137+DR137&gt;=PrSettings!$M$6),(ABS(DM112-DP137-DR137)&lt;=1)*1,IF(AND(DP112,DP137+DR137+DQ137+DS137&gt;=PrSettings!$M$8),(ABS(DM112-DP137-DR137)+ABS(DN112-DQ137-DS137)&lt;=1)*1,"0")))),"")</f>
        <v/>
      </c>
      <c r="DT112" s="261"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74"/>
      <c r="DW112" s="239" t="str">
        <f>IF(DV112="","",VLOOKUP(DV112,Language!$D$5:$E$100,2,0))</f>
        <v/>
      </c>
      <c r="DX112" s="275"/>
      <c r="DY112" s="239" t="str">
        <f>IF(DX112="","",VLOOKUP(DX112,Language!$D$5:$E$100,2,0))</f>
        <v/>
      </c>
      <c r="DZ112" s="275"/>
      <c r="EA112" s="275"/>
      <c r="EB112" s="360">
        <f>COUNTIF(DV$116:DV$119,DX117)+COUNTIF(DX$116:DX$119,DX117)</f>
        <v>0</v>
      </c>
      <c r="EC112" s="240" t="str">
        <f t="shared" si="1621"/>
        <v/>
      </c>
      <c r="ED112" s="240" t="str">
        <f>IF((EC112&lt;&gt;""),IF(OR(EC137+EE137&lt;&gt;ED137+EF137,PrSettings!$M$4="●"),((EC137+EE137-ED137-EF137)=(DZ112-EA112))*(EC112=1),0),"")</f>
        <v/>
      </c>
      <c r="EE112" s="240" t="str">
        <f t="shared" si="1647"/>
        <v/>
      </c>
      <c r="EF112" s="240" t="str">
        <f>IF(EC112&lt;&gt;"",IF(EB137,0,IF(ABS(EC137+EE137-ED137-EF137)&gt;=PrSettings!$M$7,(ABS(EC137+EE137-ED137-EF137-DZ112+EA112)&lt;=1)*1,IF(AND(EC112,$F112=$G112,EC137+EE137&gt;=PrSettings!$M$6),(ABS(DZ112-EC137-EE137)&lt;=1)*1,IF(AND(EC112,EC137+EE137+ED137+EF137&gt;=PrSettings!$M$8),(ABS(DZ112-EC137-EE137)+ABS(EA112-ED137-EF137)&lt;=1)*1,"0")))),"")</f>
        <v/>
      </c>
      <c r="EG112" s="261"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74"/>
      <c r="EJ112" s="239" t="str">
        <f>IF(EI112="","",VLOOKUP(EI112,Language!$D$5:$E$100,2,0))</f>
        <v/>
      </c>
      <c r="EK112" s="275"/>
      <c r="EL112" s="239" t="str">
        <f>IF(EK112="","",VLOOKUP(EK112,Language!$D$5:$E$100,2,0))</f>
        <v/>
      </c>
      <c r="EM112" s="275"/>
      <c r="EN112" s="275"/>
      <c r="EO112" s="360">
        <f>COUNTIF(EI$116:EI$119,EK117)+COUNTIF(EK$116:EK$119,EK117)</f>
        <v>0</v>
      </c>
      <c r="EP112" s="240" t="str">
        <f t="shared" si="1622"/>
        <v/>
      </c>
      <c r="EQ112" s="240" t="str">
        <f>IF((EP112&lt;&gt;""),IF(OR(EP137+ER137&lt;&gt;EQ137+ES137,PrSettings!$M$4="●"),((EP137+ER137-EQ137-ES137)=(EM112-EN112))*(EP112=1),0),"")</f>
        <v/>
      </c>
      <c r="ER112" s="240" t="str">
        <f t="shared" si="1648"/>
        <v/>
      </c>
      <c r="ES112" s="240" t="str">
        <f>IF(EP112&lt;&gt;"",IF(EO137,0,IF(ABS(EP137+ER137-EQ137-ES137)&gt;=PrSettings!$M$7,(ABS(EP137+ER137-EQ137-ES137-EM112+EN112)&lt;=1)*1,IF(AND(EP112,$F112=$G112,EP137+ER137&gt;=PrSettings!$M$6),(ABS(EM112-EP137-ER137)&lt;=1)*1,IF(AND(EP112,EP137+ER137+EQ137+ES137&gt;=PrSettings!$M$8),(ABS(EM112-EP137-ER137)+ABS(EN112-EQ137-ES137)&lt;=1)*1,"0")))),"")</f>
        <v/>
      </c>
      <c r="ET112" s="261"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74"/>
      <c r="EW112" s="239" t="str">
        <f>IF(EV112="","",VLOOKUP(EV112,Language!$D$5:$E$100,2,0))</f>
        <v/>
      </c>
      <c r="EX112" s="275"/>
      <c r="EY112" s="239" t="str">
        <f>IF(EX112="","",VLOOKUP(EX112,Language!$D$5:$E$100,2,0))</f>
        <v/>
      </c>
      <c r="EZ112" s="275"/>
      <c r="FA112" s="275"/>
      <c r="FB112" s="360">
        <f>COUNTIF(EV$116:EV$119,EX117)+COUNTIF(EX$116:EX$119,EX117)</f>
        <v>0</v>
      </c>
      <c r="FC112" s="240" t="str">
        <f t="shared" si="1623"/>
        <v/>
      </c>
      <c r="FD112" s="240" t="str">
        <f>IF((FC112&lt;&gt;""),IF(OR(FC137+FE137&lt;&gt;FD137+FF137,PrSettings!$M$4="●"),((FC137+FE137-FD137-FF137)=(EZ112-FA112))*(FC112=1),0),"")</f>
        <v/>
      </c>
      <c r="FE112" s="240" t="str">
        <f t="shared" si="1649"/>
        <v/>
      </c>
      <c r="FF112" s="240" t="str">
        <f>IF(FC112&lt;&gt;"",IF(FB137,0,IF(ABS(FC137+FE137-FD137-FF137)&gt;=PrSettings!$M$7,(ABS(FC137+FE137-FD137-FF137-EZ112+FA112)&lt;=1)*1,IF(AND(FC112,$F112=$G112,FC137+FE137&gt;=PrSettings!$M$6),(ABS(EZ112-FC137-FE137)&lt;=1)*1,IF(AND(FC112,FC137+FE137+FD137+FF137&gt;=PrSettings!$M$8),(ABS(EZ112-FC137-FE137)+ABS(FA112-FD137-FF137)&lt;=1)*1,"0")))),"")</f>
        <v/>
      </c>
      <c r="FG112" s="261"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74"/>
      <c r="FJ112" s="239" t="str">
        <f>IF(FI112="","",VLOOKUP(FI112,Language!$D$5:$E$100,2,0))</f>
        <v/>
      </c>
      <c r="FK112" s="275"/>
      <c r="FL112" s="239" t="str">
        <f>IF(FK112="","",VLOOKUP(FK112,Language!$D$5:$E$100,2,0))</f>
        <v/>
      </c>
      <c r="FM112" s="275"/>
      <c r="FN112" s="275"/>
      <c r="FO112" s="360">
        <f>COUNTIF(FI$116:FI$119,FK117)+COUNTIF(FK$116:FK$119,FK117)</f>
        <v>0</v>
      </c>
      <c r="FP112" s="240" t="str">
        <f t="shared" si="1624"/>
        <v/>
      </c>
      <c r="FQ112" s="240" t="str">
        <f>IF((FP112&lt;&gt;""),IF(OR(FP137+FR137&lt;&gt;FQ137+FS137,PrSettings!$M$4="●"),((FP137+FR137-FQ137-FS137)=(FM112-FN112))*(FP112=1),0),"")</f>
        <v/>
      </c>
      <c r="FR112" s="240" t="str">
        <f t="shared" si="1650"/>
        <v/>
      </c>
      <c r="FS112" s="240" t="str">
        <f>IF(FP112&lt;&gt;"",IF(FO137,0,IF(ABS(FP137+FR137-FQ137-FS137)&gt;=PrSettings!$M$7,(ABS(FP137+FR137-FQ137-FS137-FM112+FN112)&lt;=1)*1,IF(AND(FP112,$F112=$G112,FP137+FR137&gt;=PrSettings!$M$6),(ABS(FM112-FP137-FR137)&lt;=1)*1,IF(AND(FP112,FP137+FR137+FQ137+FS137&gt;=PrSettings!$M$8),(ABS(FM112-FP137-FR137)+ABS(FN112-FQ137-FS137)&lt;=1)*1,"0")))),"")</f>
        <v/>
      </c>
      <c r="FT112" s="261"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74"/>
      <c r="FW112" s="239" t="str">
        <f>IF(FV112="","",VLOOKUP(FV112,Language!$D$5:$E$100,2,0))</f>
        <v/>
      </c>
      <c r="FX112" s="275"/>
      <c r="FY112" s="239" t="str">
        <f>IF(FX112="","",VLOOKUP(FX112,Language!$D$5:$E$100,2,0))</f>
        <v/>
      </c>
      <c r="FZ112" s="275"/>
      <c r="GA112" s="275"/>
      <c r="GB112" s="360">
        <f>COUNTIF(FV$116:FV$119,FX117)+COUNTIF(FX$116:FX$119,FX117)</f>
        <v>0</v>
      </c>
      <c r="GC112" s="240" t="str">
        <f t="shared" si="1625"/>
        <v/>
      </c>
      <c r="GD112" s="240" t="str">
        <f>IF((GC112&lt;&gt;""),IF(OR(GC137+GE137&lt;&gt;GD137+GF137,PrSettings!$M$4="●"),((GC137+GE137-GD137-GF137)=(FZ112-GA112))*(GC112=1),0),"")</f>
        <v/>
      </c>
      <c r="GE112" s="240" t="str">
        <f t="shared" si="1651"/>
        <v/>
      </c>
      <c r="GF112" s="240" t="str">
        <f>IF(GC112&lt;&gt;"",IF(GB137,0,IF(ABS(GC137+GE137-GD137-GF137)&gt;=PrSettings!$M$7,(ABS(GC137+GE137-GD137-GF137-FZ112+GA112)&lt;=1)*1,IF(AND(GC112,$F112=$G112,GC137+GE137&gt;=PrSettings!$M$6),(ABS(FZ112-GC137-GE137)&lt;=1)*1,IF(AND(GC112,GC137+GE137+GD137+GF137&gt;=PrSettings!$M$8),(ABS(FZ112-GC137-GE137)+ABS(GA112-GD137-GF137)&lt;=1)*1,"0")))),"")</f>
        <v/>
      </c>
      <c r="GG112" s="261"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74"/>
      <c r="GJ112" s="239" t="str">
        <f>IF(GI112="","",VLOOKUP(GI112,Language!$D$5:$E$100,2,0))</f>
        <v/>
      </c>
      <c r="GK112" s="275"/>
      <c r="GL112" s="239" t="str">
        <f>IF(GK112="","",VLOOKUP(GK112,Language!$D$5:$E$100,2,0))</f>
        <v/>
      </c>
      <c r="GM112" s="275"/>
      <c r="GN112" s="275"/>
      <c r="GO112" s="360">
        <f>COUNTIF(GI$116:GI$119,GK117)+COUNTIF(GK$116:GK$119,GK117)</f>
        <v>0</v>
      </c>
      <c r="GP112" s="240" t="str">
        <f t="shared" si="1626"/>
        <v/>
      </c>
      <c r="GQ112" s="240" t="str">
        <f>IF((GP112&lt;&gt;""),IF(OR(GP137+GR137&lt;&gt;GQ137+GS137,PrSettings!$M$4="●"),((GP137+GR137-GQ137-GS137)=(GM112-GN112))*(GP112=1),0),"")</f>
        <v/>
      </c>
      <c r="GR112" s="240" t="str">
        <f t="shared" si="1652"/>
        <v/>
      </c>
      <c r="GS112" s="240" t="str">
        <f>IF(GP112&lt;&gt;"",IF(GO137,0,IF(ABS(GP137+GR137-GQ137-GS137)&gt;=PrSettings!$M$7,(ABS(GP137+GR137-GQ137-GS137-GM112+GN112)&lt;=1)*1,IF(AND(GP112,$F112=$G112,GP137+GR137&gt;=PrSettings!$M$6),(ABS(GM112-GP137-GR137)&lt;=1)*1,IF(AND(GP112,GP137+GR137+GQ137+GS137&gt;=PrSettings!$M$8),(ABS(GM112-GP137-GR137)+ABS(GN112-GQ137-GS137)&lt;=1)*1,"0")))),"")</f>
        <v/>
      </c>
      <c r="GT112" s="261"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74"/>
      <c r="GW112" s="239" t="str">
        <f>IF(GV112="","",VLOOKUP(GV112,Language!$D$5:$E$100,2,0))</f>
        <v/>
      </c>
      <c r="GX112" s="275"/>
      <c r="GY112" s="239" t="str">
        <f>IF(GX112="","",VLOOKUP(GX112,Language!$D$5:$E$100,2,0))</f>
        <v/>
      </c>
      <c r="GZ112" s="275"/>
      <c r="HA112" s="275"/>
      <c r="HB112" s="360">
        <f>COUNTIF(GV$116:GV$119,GX117)+COUNTIF(GX$116:GX$119,GX117)</f>
        <v>0</v>
      </c>
      <c r="HC112" s="240" t="str">
        <f t="shared" si="1627"/>
        <v/>
      </c>
      <c r="HD112" s="240" t="str">
        <f>IF((HC112&lt;&gt;""),IF(OR(HC137+HE137&lt;&gt;HD137+HF137,PrSettings!$M$4="●"),((HC137+HE137-HD137-HF137)=(GZ112-HA112))*(HC112=1),0),"")</f>
        <v/>
      </c>
      <c r="HE112" s="240" t="str">
        <f t="shared" si="1653"/>
        <v/>
      </c>
      <c r="HF112" s="240" t="str">
        <f>IF(HC112&lt;&gt;"",IF(HB137,0,IF(ABS(HC137+HE137-HD137-HF137)&gt;=PrSettings!$M$7,(ABS(HC137+HE137-HD137-HF137-GZ112+HA112)&lt;=1)*1,IF(AND(HC112,$F112=$G112,HC137+HE137&gt;=PrSettings!$M$6),(ABS(GZ112-HC137-HE137)&lt;=1)*1,IF(AND(HC112,HC137+HE137+HD137+HF137&gt;=PrSettings!$M$8),(ABS(GZ112-HC137-HE137)+ABS(HA112-HD137-HF137)&lt;=1)*1,"0")))),"")</f>
        <v/>
      </c>
      <c r="HG112" s="261"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74"/>
      <c r="HJ112" s="239" t="str">
        <f>IF(HI112="","",VLOOKUP(HI112,Language!$D$5:$E$100,2,0))</f>
        <v/>
      </c>
      <c r="HK112" s="275"/>
      <c r="HL112" s="239" t="str">
        <f>IF(HK112="","",VLOOKUP(HK112,Language!$D$5:$E$100,2,0))</f>
        <v/>
      </c>
      <c r="HM112" s="275"/>
      <c r="HN112" s="275"/>
      <c r="HO112" s="360">
        <f>COUNTIF(HI$116:HI$119,HK117)+COUNTIF(HK$116:HK$119,HK117)</f>
        <v>0</v>
      </c>
      <c r="HP112" s="240" t="str">
        <f t="shared" si="1628"/>
        <v/>
      </c>
      <c r="HQ112" s="240" t="str">
        <f>IF((HP112&lt;&gt;""),IF(OR(HP137+HR137&lt;&gt;HQ137+HS137,PrSettings!$M$4="●"),((HP137+HR137-HQ137-HS137)=(HM112-HN112))*(HP112=1),0),"")</f>
        <v/>
      </c>
      <c r="HR112" s="240" t="str">
        <f t="shared" si="1654"/>
        <v/>
      </c>
      <c r="HS112" s="240" t="str">
        <f>IF(HP112&lt;&gt;"",IF(HO137,0,IF(ABS(HP137+HR137-HQ137-HS137)&gt;=PrSettings!$M$7,(ABS(HP137+HR137-HQ137-HS137-HM112+HN112)&lt;=1)*1,IF(AND(HP112,$F112=$G112,HP137+HR137&gt;=PrSettings!$M$6),(ABS(HM112-HP137-HR137)&lt;=1)*1,IF(AND(HP112,HP137+HR137+HQ137+HS137&gt;=PrSettings!$M$8),(ABS(HM112-HP137-HR137)+ABS(HN112-HQ137-HS137)&lt;=1)*1,"0")))),"")</f>
        <v/>
      </c>
      <c r="HT112" s="261"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74"/>
      <c r="HW112" s="239" t="str">
        <f>IF(HV112="","",VLOOKUP(HV112,Language!$D$5:$E$100,2,0))</f>
        <v/>
      </c>
      <c r="HX112" s="275"/>
      <c r="HY112" s="239" t="str">
        <f>IF(HX112="","",VLOOKUP(HX112,Language!$D$5:$E$100,2,0))</f>
        <v/>
      </c>
      <c r="HZ112" s="275"/>
      <c r="IA112" s="275"/>
      <c r="IB112" s="360">
        <f>COUNTIF(HV$116:HV$119,HX117)+COUNTIF(HX$116:HX$119,HX117)</f>
        <v>0</v>
      </c>
      <c r="IC112" s="240" t="str">
        <f t="shared" si="1629"/>
        <v/>
      </c>
      <c r="ID112" s="240" t="str">
        <f>IF((IC112&lt;&gt;""),IF(OR(IC137+IE137&lt;&gt;ID137+IF137,PrSettings!$M$4="●"),((IC137+IE137-ID137-IF137)=(HZ112-IA112))*(IC112=1),0),"")</f>
        <v/>
      </c>
      <c r="IE112" s="240" t="str">
        <f t="shared" si="1655"/>
        <v/>
      </c>
      <c r="IF112" s="240" t="str">
        <f>IF(IC112&lt;&gt;"",IF(IB137,0,IF(ABS(IC137+IE137-ID137-IF137)&gt;=PrSettings!$M$7,(ABS(IC137+IE137-ID137-IF137-HZ112+IA112)&lt;=1)*1,IF(AND(IC112,$F112=$G112,IC137+IE137&gt;=PrSettings!$M$6),(ABS(HZ112-IC137-IE137)&lt;=1)*1,IF(AND(IC112,IC137+IE137+ID137+IF137&gt;=PrSettings!$M$8),(ABS(HZ112-IC137-IE137)+ABS(IA112-ID137-IF137)&lt;=1)*1,"0")))),"")</f>
        <v/>
      </c>
      <c r="IG112" s="261"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74"/>
      <c r="IJ112" s="239" t="str">
        <f>IF(II112="","",VLOOKUP(II112,Language!$D$5:$E$100,2,0))</f>
        <v/>
      </c>
      <c r="IK112" s="275"/>
      <c r="IL112" s="239" t="str">
        <f>IF(IK112="","",VLOOKUP(IK112,Language!$D$5:$E$100,2,0))</f>
        <v/>
      </c>
      <c r="IM112" s="275"/>
      <c r="IN112" s="275"/>
      <c r="IO112" s="360">
        <f>COUNTIF(II$116:II$119,IK117)+COUNTIF(IK$116:IK$119,IK117)</f>
        <v>0</v>
      </c>
      <c r="IP112" s="240" t="str">
        <f t="shared" si="1630"/>
        <v/>
      </c>
      <c r="IQ112" s="240" t="str">
        <f>IF((IP112&lt;&gt;""),IF(OR(IP137+IR137&lt;&gt;IQ137+IS137,PrSettings!$M$4="●"),((IP137+IR137-IQ137-IS137)=(IM112-IN112))*(IP112=1),0),"")</f>
        <v/>
      </c>
      <c r="IR112" s="240" t="str">
        <f t="shared" si="1656"/>
        <v/>
      </c>
      <c r="IS112" s="240" t="str">
        <f>IF(IP112&lt;&gt;"",IF(IO137,0,IF(ABS(IP137+IR137-IQ137-IS137)&gt;=PrSettings!$M$7,(ABS(IP137+IR137-IQ137-IS137-IM112+IN112)&lt;=1)*1,IF(AND(IP112,$F112=$G112,IP137+IR137&gt;=PrSettings!$M$6),(ABS(IM112-IP137-IR137)&lt;=1)*1,IF(AND(IP112,IP137+IR137+IQ137+IS137&gt;=PrSettings!$M$8),(ABS(IM112-IP137-IR137)+ABS(IN112-IQ137-IS137)&lt;=1)*1,"0")))),"")</f>
        <v/>
      </c>
      <c r="IT112" s="261"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74"/>
      <c r="IW112" s="239" t="str">
        <f>IF(IV112="","",VLOOKUP(IV112,Language!$D$5:$E$100,2,0))</f>
        <v/>
      </c>
      <c r="IX112" s="275"/>
      <c r="IY112" s="239" t="str">
        <f>IF(IX112="","",VLOOKUP(IX112,Language!$D$5:$E$100,2,0))</f>
        <v/>
      </c>
      <c r="IZ112" s="275"/>
      <c r="JA112" s="275"/>
      <c r="JB112" s="360">
        <f>COUNTIF(IV$116:IV$119,IX117)+COUNTIF(IX$116:IX$119,IX117)</f>
        <v>0</v>
      </c>
      <c r="JC112" s="240" t="str">
        <f t="shared" si="1631"/>
        <v/>
      </c>
      <c r="JD112" s="240" t="str">
        <f>IF((JC112&lt;&gt;""),IF(OR(JC137+JE137&lt;&gt;JD137+JF137,PrSettings!$M$4="●"),((JC137+JE137-JD137-JF137)=(IZ112-JA112))*(JC112=1),0),"")</f>
        <v/>
      </c>
      <c r="JE112" s="240" t="str">
        <f t="shared" si="1657"/>
        <v/>
      </c>
      <c r="JF112" s="240" t="str">
        <f>IF(JC112&lt;&gt;"",IF(JB137,0,IF(ABS(JC137+JE137-JD137-JF137)&gt;=PrSettings!$M$7,(ABS(JC137+JE137-JD137-JF137-IZ112+JA112)&lt;=1)*1,IF(AND(JC112,$F112=$G112,JC137+JE137&gt;=PrSettings!$M$6),(ABS(IZ112-JC137-JE137)&lt;=1)*1,IF(AND(JC112,JC137+JE137+JD137+JF137&gt;=PrSettings!$M$8),(ABS(IZ112-JC137-JE137)+ABS(JA112-JD137-JF137)&lt;=1)*1,"0")))),"")</f>
        <v/>
      </c>
      <c r="JG112" s="261"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74"/>
      <c r="JJ112" s="239" t="str">
        <f>IF(JI112="","",VLOOKUP(JI112,Language!$D$5:$E$100,2,0))</f>
        <v/>
      </c>
      <c r="JK112" s="275"/>
      <c r="JL112" s="239" t="str">
        <f>IF(JK112="","",VLOOKUP(JK112,Language!$D$5:$E$100,2,0))</f>
        <v/>
      </c>
      <c r="JM112" s="275"/>
      <c r="JN112" s="275"/>
      <c r="JO112" s="360">
        <f>COUNTIF(JI$116:JI$119,JK117)+COUNTIF(JK$116:JK$119,JK117)</f>
        <v>0</v>
      </c>
      <c r="JP112" s="240" t="str">
        <f t="shared" si="1632"/>
        <v/>
      </c>
      <c r="JQ112" s="240" t="str">
        <f>IF((JP112&lt;&gt;""),IF(OR(JP137+JR137&lt;&gt;JQ137+JS137,PrSettings!$M$4="●"),((JP137+JR137-JQ137-JS137)=(JM112-JN112))*(JP112=1),0),"")</f>
        <v/>
      </c>
      <c r="JR112" s="240" t="str">
        <f t="shared" si="1658"/>
        <v/>
      </c>
      <c r="JS112" s="240" t="str">
        <f>IF(JP112&lt;&gt;"",IF(JO137,0,IF(ABS(JP137+JR137-JQ137-JS137)&gt;=PrSettings!$M$7,(ABS(JP137+JR137-JQ137-JS137-JM112+JN112)&lt;=1)*1,IF(AND(JP112,$F112=$G112,JP137+JR137&gt;=PrSettings!$M$6),(ABS(JM112-JP137-JR137)&lt;=1)*1,IF(AND(JP112,JP137+JR137+JQ137+JS137&gt;=PrSettings!$M$8),(ABS(JM112-JP137-JR137)+ABS(JN112-JQ137-JS137)&lt;=1)*1,"0")))),"")</f>
        <v/>
      </c>
      <c r="JT112" s="261"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74"/>
      <c r="JW112" s="239" t="str">
        <f>IF(JV112="","",VLOOKUP(JV112,Language!$D$5:$E$100,2,0))</f>
        <v/>
      </c>
      <c r="JX112" s="275"/>
      <c r="JY112" s="239" t="str">
        <f>IF(JX112="","",VLOOKUP(JX112,Language!$D$5:$E$100,2,0))</f>
        <v/>
      </c>
      <c r="JZ112" s="275"/>
      <c r="KA112" s="275"/>
      <c r="KB112" s="360">
        <f>COUNTIF(JV$116:JV$119,JX117)+COUNTIF(JX$116:JX$119,JX117)</f>
        <v>0</v>
      </c>
      <c r="KC112" s="240" t="str">
        <f t="shared" si="1633"/>
        <v/>
      </c>
      <c r="KD112" s="240" t="str">
        <f>IF((KC112&lt;&gt;""),IF(OR(KC137+KE137&lt;&gt;KD137+KF137,PrSettings!$M$4="●"),((KC137+KE137-KD137-KF137)=(JZ112-KA112))*(KC112=1),0),"")</f>
        <v/>
      </c>
      <c r="KE112" s="240" t="str">
        <f t="shared" si="1659"/>
        <v/>
      </c>
      <c r="KF112" s="240" t="str">
        <f>IF(KC112&lt;&gt;"",IF(KB137,0,IF(ABS(KC137+KE137-KD137-KF137)&gt;=PrSettings!$M$7,(ABS(KC137+KE137-KD137-KF137-JZ112+KA112)&lt;=1)*1,IF(AND(KC112,$F112=$G112,KC137+KE137&gt;=PrSettings!$M$6),(ABS(JZ112-KC137-KE137)&lt;=1)*1,IF(AND(KC112,KC137+KE137+KD137+KF137&gt;=PrSettings!$M$8),(ABS(JZ112-KC137-KE137)+ABS(KA112-KD137-KF137)&lt;=1)*1,"0")))),"")</f>
        <v/>
      </c>
      <c r="KG112" s="261"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74"/>
      <c r="KJ112" s="239" t="str">
        <f>IF(KI112="","",VLOOKUP(KI112,Language!$D$5:$E$100,2,0))</f>
        <v/>
      </c>
      <c r="KK112" s="275"/>
      <c r="KL112" s="239" t="str">
        <f>IF(KK112="","",VLOOKUP(KK112,Language!$D$5:$E$100,2,0))</f>
        <v/>
      </c>
      <c r="KM112" s="275"/>
      <c r="KN112" s="275"/>
      <c r="KO112" s="360">
        <f>COUNTIF(KI$116:KI$119,KK117)+COUNTIF(KK$116:KK$119,KK117)</f>
        <v>0</v>
      </c>
      <c r="KP112" s="240" t="str">
        <f t="shared" si="1634"/>
        <v/>
      </c>
      <c r="KQ112" s="240" t="str">
        <f>IF((KP112&lt;&gt;""),IF(OR(KP137+KR137&lt;&gt;KQ137+KS137,PrSettings!$M$4="●"),((KP137+KR137-KQ137-KS137)=(KM112-KN112))*(KP112=1),0),"")</f>
        <v/>
      </c>
      <c r="KR112" s="240" t="str">
        <f t="shared" si="1660"/>
        <v/>
      </c>
      <c r="KS112" s="240" t="str">
        <f>IF(KP112&lt;&gt;"",IF(KO137,0,IF(ABS(KP137+KR137-KQ137-KS137)&gt;=PrSettings!$M$7,(ABS(KP137+KR137-KQ137-KS137-KM112+KN112)&lt;=1)*1,IF(AND(KP112,$F112=$G112,KP137+KR137&gt;=PrSettings!$M$6),(ABS(KM112-KP137-KR137)&lt;=1)*1,IF(AND(KP112,KP137+KR137+KQ137+KS137&gt;=PrSettings!$M$8),(ABS(KM112-KP137-KR137)+ABS(KN112-KQ137-KS137)&lt;=1)*1,"0")))),"")</f>
        <v/>
      </c>
      <c r="KT112" s="261"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74"/>
      <c r="KW112" s="239" t="str">
        <f>IF(KV112="","",VLOOKUP(KV112,Language!$D$5:$E$100,2,0))</f>
        <v/>
      </c>
      <c r="KX112" s="275"/>
      <c r="KY112" s="239" t="str">
        <f>IF(KX112="","",VLOOKUP(KX112,Language!$D$5:$E$100,2,0))</f>
        <v/>
      </c>
      <c r="KZ112" s="275"/>
      <c r="LA112" s="275"/>
      <c r="LB112" s="360">
        <f>COUNTIF(KV$116:KV$119,KX117)+COUNTIF(KX$116:KX$119,KX117)</f>
        <v>0</v>
      </c>
      <c r="LC112" s="240" t="str">
        <f t="shared" si="1635"/>
        <v/>
      </c>
      <c r="LD112" s="240" t="str">
        <f>IF((LC112&lt;&gt;""),IF(OR(LC137+LE137&lt;&gt;LD137+LF137,PrSettings!$M$4="●"),((LC137+LE137-LD137-LF137)=(KZ112-LA112))*(LC112=1),0),"")</f>
        <v/>
      </c>
      <c r="LE112" s="240" t="str">
        <f t="shared" si="1661"/>
        <v/>
      </c>
      <c r="LF112" s="240" t="str">
        <f>IF(LC112&lt;&gt;"",IF(LB137,0,IF(ABS(LC137+LE137-LD137-LF137)&gt;=PrSettings!$M$7,(ABS(LC137+LE137-LD137-LF137-KZ112+LA112)&lt;=1)*1,IF(AND(LC112,$F112=$G112,LC137+LE137&gt;=PrSettings!$M$6),(ABS(KZ112-LC137-LE137)&lt;=1)*1,IF(AND(LC112,LC137+LE137+LD137+LF137&gt;=PrSettings!$M$8),(ABS(KZ112-LC137-LE137)+ABS(LA112-LD137-LF137)&lt;=1)*1,"0")))),"")</f>
        <v/>
      </c>
      <c r="LG112" s="261"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74"/>
      <c r="LJ112" s="239" t="str">
        <f>IF(LI112="","",VLOOKUP(LI112,Language!$D$5:$E$100,2,0))</f>
        <v/>
      </c>
      <c r="LK112" s="275"/>
      <c r="LL112" s="239" t="str">
        <f>IF(LK112="","",VLOOKUP(LK112,Language!$D$5:$E$100,2,0))</f>
        <v/>
      </c>
      <c r="LM112" s="275"/>
      <c r="LN112" s="275"/>
      <c r="LO112" s="360">
        <f>COUNTIF(LI$116:LI$119,LK117)+COUNTIF(LK$116:LK$119,LK117)</f>
        <v>0</v>
      </c>
      <c r="LP112" s="240" t="str">
        <f t="shared" si="1636"/>
        <v/>
      </c>
      <c r="LQ112" s="240" t="str">
        <f>IF((LP112&lt;&gt;""),IF(OR(LP137+LR137&lt;&gt;LQ137+LS137,PrSettings!$M$4="●"),((LP137+LR137-LQ137-LS137)=(LM112-LN112))*(LP112=1),0),"")</f>
        <v/>
      </c>
      <c r="LR112" s="240" t="str">
        <f t="shared" si="1662"/>
        <v/>
      </c>
      <c r="LS112" s="240" t="str">
        <f>IF(LP112&lt;&gt;"",IF(LO137,0,IF(ABS(LP137+LR137-LQ137-LS137)&gt;=PrSettings!$M$7,(ABS(LP137+LR137-LQ137-LS137-LM112+LN112)&lt;=1)*1,IF(AND(LP112,$F112=$G112,LP137+LR137&gt;=PrSettings!$M$6),(ABS(LM112-LP137-LR137)&lt;=1)*1,IF(AND(LP112,LP137+LR137+LQ137+LS137&gt;=PrSettings!$M$8),(ABS(LM112-LP137-LR137)+ABS(LN112-LQ137-LS137)&lt;=1)*1,"0")))),"")</f>
        <v/>
      </c>
      <c r="LT112" s="261"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74"/>
      <c r="LW112" s="239" t="str">
        <f>IF(LV112="","",VLOOKUP(LV112,Language!$D$5:$E$100,2,0))</f>
        <v/>
      </c>
      <c r="LX112" s="275"/>
      <c r="LY112" s="239" t="str">
        <f>IF(LX112="","",VLOOKUP(LX112,Language!$D$5:$E$100,2,0))</f>
        <v/>
      </c>
      <c r="LZ112" s="275"/>
      <c r="MA112" s="275"/>
      <c r="MB112" s="360">
        <f>COUNTIF(LV$116:LV$119,LX117)+COUNTIF(LX$116:LX$119,LX117)</f>
        <v>0</v>
      </c>
      <c r="MC112" s="240" t="str">
        <f t="shared" si="1637"/>
        <v/>
      </c>
      <c r="MD112" s="240" t="str">
        <f>IF((MC112&lt;&gt;""),IF(OR(MC137+ME137&lt;&gt;MD137+MF137,PrSettings!$M$4="●"),((MC137+ME137-MD137-MF137)=(LZ112-MA112))*(MC112=1),0),"")</f>
        <v/>
      </c>
      <c r="ME112" s="240" t="str">
        <f t="shared" si="1663"/>
        <v/>
      </c>
      <c r="MF112" s="240" t="str">
        <f>IF(MC112&lt;&gt;"",IF(MB137,0,IF(ABS(MC137+ME137-MD137-MF137)&gt;=PrSettings!$M$7,(ABS(MC137+ME137-MD137-MF137-LZ112+MA112)&lt;=1)*1,IF(AND(MC112,$F112=$G112,MC137+ME137&gt;=PrSettings!$M$6),(ABS(LZ112-MC137-ME137)&lt;=1)*1,IF(AND(MC112,MC137+ME137+MD137+MF137&gt;=PrSettings!$M$8),(ABS(LZ112-MC137-ME137)+ABS(MA112-MD137-MF137)&lt;=1)*1,"0")))),"")</f>
        <v/>
      </c>
      <c r="MG112" s="261"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31" customFormat="1" x14ac:dyDescent="0.25">
      <c r="A113" s="235"/>
      <c r="B113" s="238" t="str">
        <f>IF(C113="","",INDEX(Groups!$C$7:$C$65,MATCH(C113,Groups!$D$7:$D$65,0)))</f>
        <v/>
      </c>
      <c r="C113" s="239" t="str">
        <f>'World Cup'!$T$60</f>
        <v/>
      </c>
      <c r="D113" s="240" t="str">
        <f>IF(E113="","",INDEX(Groups!$C$7:$C$65,MATCH(E113,Groups!$D$7:$D$65,0)))</f>
        <v/>
      </c>
      <c r="E113" s="239" t="str">
        <f>'World Cup'!$U$60</f>
        <v/>
      </c>
      <c r="F113" s="241" t="str">
        <f>IF(AND('World Cup'!$T$61&lt;&gt;"",'World Cup'!$U$61&lt;&gt;""),'World Cup'!$T$61,"")</f>
        <v/>
      </c>
      <c r="G113" s="242" t="str">
        <f>IF(AND('World Cup'!$T$61&lt;&gt;"",'World Cup'!$U$61&lt;&gt;""),'World Cup'!$U$61,"")</f>
        <v/>
      </c>
      <c r="I113" s="274"/>
      <c r="J113" s="239" t="str">
        <f>IF(I113="","",VLOOKUP(I113,Language!$D$5:$E$100,2,0))</f>
        <v/>
      </c>
      <c r="K113" s="275"/>
      <c r="L113" s="239" t="str">
        <f>IF(K113="","",VLOOKUP(K113,Language!$D$5:$E$100,2,0))</f>
        <v/>
      </c>
      <c r="M113" s="275"/>
      <c r="N113" s="275"/>
      <c r="O113" s="360">
        <f>COUNTIF(I$116:I$119,K118)+COUNTIF(K$116:K$119,K118)</f>
        <v>0</v>
      </c>
      <c r="P113" s="240" t="str">
        <f t="shared" si="1612"/>
        <v/>
      </c>
      <c r="Q113" s="240" t="str">
        <f>IF((P113&lt;&gt;""),IF(OR(P138+R138&lt;&gt;Q138+S138,PrSettings!$M$4="●"),((P138+R138-Q138-S138)=(M113-N113))*(P113=1),0),"")</f>
        <v/>
      </c>
      <c r="R113" s="240" t="str">
        <f t="shared" si="1638"/>
        <v/>
      </c>
      <c r="S113" s="240" t="str">
        <f>IF(P113&lt;&gt;"",IF(O138,0,IF(ABS(P138+R138-Q138-S138)&gt;=PrSettings!$M$7,(ABS(P138+R138-Q138-S138-M113+N113)&lt;=1)*1,IF(AND(P113,$F113=$G113,P138+R138&gt;=PrSettings!$M$6),(ABS(M113-P138-R138)&lt;=1)*1,IF(AND(P113,P138+R138+Q138+S138&gt;=PrSettings!$M$8),(ABS(M113-P138-R138)+ABS(N113-Q138-S138)&lt;=1)*1,"0")))),"")</f>
        <v/>
      </c>
      <c r="T113" s="261"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74"/>
      <c r="W113" s="239" t="str">
        <f>IF(V113="","",VLOOKUP(V113,Language!$D$5:$E$100,2,0))</f>
        <v/>
      </c>
      <c r="X113" s="275"/>
      <c r="Y113" s="239" t="str">
        <f>IF(X113="","",VLOOKUP(X113,Language!$D$5:$E$100,2,0))</f>
        <v/>
      </c>
      <c r="Z113" s="275"/>
      <c r="AA113" s="275"/>
      <c r="AB113" s="360">
        <f>COUNTIF(V$116:V$119,X118)+COUNTIF(X$116:X$119,X118)</f>
        <v>0</v>
      </c>
      <c r="AC113" s="240" t="str">
        <f t="shared" si="1613"/>
        <v/>
      </c>
      <c r="AD113" s="240" t="str">
        <f>IF((AC113&lt;&gt;""),IF(OR(AC138+AE138&lt;&gt;AD138+AF138,PrSettings!$M$4="●"),((AC138+AE138-AD138-AF138)=(Z113-AA113))*(AC113=1),0),"")</f>
        <v/>
      </c>
      <c r="AE113" s="240" t="str">
        <f t="shared" si="1639"/>
        <v/>
      </c>
      <c r="AF113" s="240" t="str">
        <f>IF(AC113&lt;&gt;"",IF(AB138,0,IF(ABS(AC138+AE138-AD138-AF138)&gt;=PrSettings!$M$7,(ABS(AC138+AE138-AD138-AF138-Z113+AA113)&lt;=1)*1,IF(AND(AC113,$F113=$G113,AC138+AE138&gt;=PrSettings!$M$6),(ABS(Z113-AC138-AE138)&lt;=1)*1,IF(AND(AC113,AC138+AE138+AD138+AF138&gt;=PrSettings!$M$8),(ABS(Z113-AC138-AE138)+ABS(AA113-AD138-AF138)&lt;=1)*1,"0")))),"")</f>
        <v/>
      </c>
      <c r="AG113" s="261"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74"/>
      <c r="AJ113" s="239" t="str">
        <f>IF(AI113="","",VLOOKUP(AI113,Language!$D$5:$E$100,2,0))</f>
        <v/>
      </c>
      <c r="AK113" s="275"/>
      <c r="AL113" s="239" t="str">
        <f>IF(AK113="","",VLOOKUP(AK113,Language!$D$5:$E$100,2,0))</f>
        <v/>
      </c>
      <c r="AM113" s="275"/>
      <c r="AN113" s="275"/>
      <c r="AO113" s="360">
        <f>COUNTIF(AI$116:AI$119,AK118)+COUNTIF(AK$116:AK$119,AK118)</f>
        <v>0</v>
      </c>
      <c r="AP113" s="240" t="str">
        <f t="shared" si="1614"/>
        <v/>
      </c>
      <c r="AQ113" s="240" t="str">
        <f>IF((AP113&lt;&gt;""),IF(OR(AP138+AR138&lt;&gt;AQ138+AS138,PrSettings!$M$4="●"),((AP138+AR138-AQ138-AS138)=(AM113-AN113))*(AP113=1),0),"")</f>
        <v/>
      </c>
      <c r="AR113" s="240" t="str">
        <f t="shared" si="1640"/>
        <v/>
      </c>
      <c r="AS113" s="240" t="str">
        <f>IF(AP113&lt;&gt;"",IF(AO138,0,IF(ABS(AP138+AR138-AQ138-AS138)&gt;=PrSettings!$M$7,(ABS(AP138+AR138-AQ138-AS138-AM113+AN113)&lt;=1)*1,IF(AND(AP113,$F113=$G113,AP138+AR138&gt;=PrSettings!$M$6),(ABS(AM113-AP138-AR138)&lt;=1)*1,IF(AND(AP113,AP138+AR138+AQ138+AS138&gt;=PrSettings!$M$8),(ABS(AM113-AP138-AR138)+ABS(AN113-AQ138-AS138)&lt;=1)*1,"0")))),"")</f>
        <v/>
      </c>
      <c r="AT113" s="261"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74"/>
      <c r="AW113" s="239" t="str">
        <f>IF(AV113="","",VLOOKUP(AV113,Language!$D$5:$E$100,2,0))</f>
        <v/>
      </c>
      <c r="AX113" s="275"/>
      <c r="AY113" s="239" t="str">
        <f>IF(AX113="","",VLOOKUP(AX113,Language!$D$5:$E$100,2,0))</f>
        <v/>
      </c>
      <c r="AZ113" s="275"/>
      <c r="BA113" s="275"/>
      <c r="BB113" s="360">
        <f>COUNTIF(AV$116:AV$119,AX118)+COUNTIF(AX$116:AX$119,AX118)</f>
        <v>0</v>
      </c>
      <c r="BC113" s="240" t="str">
        <f t="shared" si="1615"/>
        <v/>
      </c>
      <c r="BD113" s="240" t="str">
        <f>IF((BC113&lt;&gt;""),IF(OR(BC138+BE138&lt;&gt;BD138+BF138,PrSettings!$M$4="●"),((BC138+BE138-BD138-BF138)=(AZ113-BA113))*(BC113=1),0),"")</f>
        <v/>
      </c>
      <c r="BE113" s="240" t="str">
        <f t="shared" si="1641"/>
        <v/>
      </c>
      <c r="BF113" s="240" t="str">
        <f>IF(BC113&lt;&gt;"",IF(BB138,0,IF(ABS(BC138+BE138-BD138-BF138)&gt;=PrSettings!$M$7,(ABS(BC138+BE138-BD138-BF138-AZ113+BA113)&lt;=1)*1,IF(AND(BC113,$F113=$G113,BC138+BE138&gt;=PrSettings!$M$6),(ABS(AZ113-BC138-BE138)&lt;=1)*1,IF(AND(BC113,BC138+BE138+BD138+BF138&gt;=PrSettings!$M$8),(ABS(AZ113-BC138-BE138)+ABS(BA113-BD138-BF138)&lt;=1)*1,"0")))),"")</f>
        <v/>
      </c>
      <c r="BG113" s="261"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74"/>
      <c r="BJ113" s="239" t="str">
        <f>IF(BI113="","",VLOOKUP(BI113,Language!$D$5:$E$100,2,0))</f>
        <v/>
      </c>
      <c r="BK113" s="275"/>
      <c r="BL113" s="239" t="str">
        <f>IF(BK113="","",VLOOKUP(BK113,Language!$D$5:$E$100,2,0))</f>
        <v/>
      </c>
      <c r="BM113" s="275"/>
      <c r="BN113" s="275"/>
      <c r="BO113" s="360">
        <f>COUNTIF(BI$116:BI$119,BK118)+COUNTIF(BK$116:BK$119,BK118)</f>
        <v>0</v>
      </c>
      <c r="BP113" s="240" t="str">
        <f t="shared" si="1616"/>
        <v/>
      </c>
      <c r="BQ113" s="240" t="str">
        <f>IF((BP113&lt;&gt;""),IF(OR(BP138+BR138&lt;&gt;BQ138+BS138,PrSettings!$M$4="●"),((BP138+BR138-BQ138-BS138)=(BM113-BN113))*(BP113=1),0),"")</f>
        <v/>
      </c>
      <c r="BR113" s="240" t="str">
        <f t="shared" si="1642"/>
        <v/>
      </c>
      <c r="BS113" s="240" t="str">
        <f>IF(BP113&lt;&gt;"",IF(BO138,0,IF(ABS(BP138+BR138-BQ138-BS138)&gt;=PrSettings!$M$7,(ABS(BP138+BR138-BQ138-BS138-BM113+BN113)&lt;=1)*1,IF(AND(BP113,$F113=$G113,BP138+BR138&gt;=PrSettings!$M$6),(ABS(BM113-BP138-BR138)&lt;=1)*1,IF(AND(BP113,BP138+BR138+BQ138+BS138&gt;=PrSettings!$M$8),(ABS(BM113-BP138-BR138)+ABS(BN113-BQ138-BS138)&lt;=1)*1,"0")))),"")</f>
        <v/>
      </c>
      <c r="BT113" s="261"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74"/>
      <c r="BW113" s="239" t="str">
        <f>IF(BV113="","",VLOOKUP(BV113,Language!$D$5:$E$100,2,0))</f>
        <v/>
      </c>
      <c r="BX113" s="275"/>
      <c r="BY113" s="239" t="str">
        <f>IF(BX113="","",VLOOKUP(BX113,Language!$D$5:$E$100,2,0))</f>
        <v/>
      </c>
      <c r="BZ113" s="275"/>
      <c r="CA113" s="275"/>
      <c r="CB113" s="360">
        <f>COUNTIF(BV$116:BV$119,BX118)+COUNTIF(BX$116:BX$119,BX118)</f>
        <v>0</v>
      </c>
      <c r="CC113" s="240" t="str">
        <f t="shared" si="1617"/>
        <v/>
      </c>
      <c r="CD113" s="240" t="str">
        <f>IF((CC113&lt;&gt;""),IF(OR(CC138+CE138&lt;&gt;CD138+CF138,PrSettings!$M$4="●"),((CC138+CE138-CD138-CF138)=(BZ113-CA113))*(CC113=1),0),"")</f>
        <v/>
      </c>
      <c r="CE113" s="240" t="str">
        <f t="shared" si="1643"/>
        <v/>
      </c>
      <c r="CF113" s="240" t="str">
        <f>IF(CC113&lt;&gt;"",IF(CB138,0,IF(ABS(CC138+CE138-CD138-CF138)&gt;=PrSettings!$M$7,(ABS(CC138+CE138-CD138-CF138-BZ113+CA113)&lt;=1)*1,IF(AND(CC113,$F113=$G113,CC138+CE138&gt;=PrSettings!$M$6),(ABS(BZ113-CC138-CE138)&lt;=1)*1,IF(AND(CC113,CC138+CE138+CD138+CF138&gt;=PrSettings!$M$8),(ABS(BZ113-CC138-CE138)+ABS(CA113-CD138-CF138)&lt;=1)*1,"0")))),"")</f>
        <v/>
      </c>
      <c r="CG113" s="261"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74"/>
      <c r="CJ113" s="239" t="str">
        <f>IF(CI113="","",VLOOKUP(CI113,Language!$D$5:$E$100,2,0))</f>
        <v/>
      </c>
      <c r="CK113" s="275"/>
      <c r="CL113" s="239" t="str">
        <f>IF(CK113="","",VLOOKUP(CK113,Language!$D$5:$E$100,2,0))</f>
        <v/>
      </c>
      <c r="CM113" s="275"/>
      <c r="CN113" s="275"/>
      <c r="CO113" s="360">
        <f>COUNTIF(CI$116:CI$119,CK118)+COUNTIF(CK$116:CK$119,CK118)</f>
        <v>0</v>
      </c>
      <c r="CP113" s="240" t="str">
        <f t="shared" si="1618"/>
        <v/>
      </c>
      <c r="CQ113" s="240" t="str">
        <f>IF((CP113&lt;&gt;""),IF(OR(CP138+CR138&lt;&gt;CQ138+CS138,PrSettings!$M$4="●"),((CP138+CR138-CQ138-CS138)=(CM113-CN113))*(CP113=1),0),"")</f>
        <v/>
      </c>
      <c r="CR113" s="240" t="str">
        <f t="shared" si="1644"/>
        <v/>
      </c>
      <c r="CS113" s="240" t="str">
        <f>IF(CP113&lt;&gt;"",IF(CO138,0,IF(ABS(CP138+CR138-CQ138-CS138)&gt;=PrSettings!$M$7,(ABS(CP138+CR138-CQ138-CS138-CM113+CN113)&lt;=1)*1,IF(AND(CP113,$F113=$G113,CP138+CR138&gt;=PrSettings!$M$6),(ABS(CM113-CP138-CR138)&lt;=1)*1,IF(AND(CP113,CP138+CR138+CQ138+CS138&gt;=PrSettings!$M$8),(ABS(CM113-CP138-CR138)+ABS(CN113-CQ138-CS138)&lt;=1)*1,"0")))),"")</f>
        <v/>
      </c>
      <c r="CT113" s="261"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74"/>
      <c r="CW113" s="239" t="str">
        <f>IF(CV113="","",VLOOKUP(CV113,Language!$D$5:$E$100,2,0))</f>
        <v/>
      </c>
      <c r="CX113" s="275"/>
      <c r="CY113" s="239" t="str">
        <f>IF(CX113="","",VLOOKUP(CX113,Language!$D$5:$E$100,2,0))</f>
        <v/>
      </c>
      <c r="CZ113" s="275"/>
      <c r="DA113" s="275"/>
      <c r="DB113" s="360">
        <f>COUNTIF(CV$116:CV$119,CX118)+COUNTIF(CX$116:CX$119,CX118)</f>
        <v>0</v>
      </c>
      <c r="DC113" s="240" t="str">
        <f t="shared" si="1619"/>
        <v/>
      </c>
      <c r="DD113" s="240" t="str">
        <f>IF((DC113&lt;&gt;""),IF(OR(DC138+DE138&lt;&gt;DD138+DF138,PrSettings!$M$4="●"),((DC138+DE138-DD138-DF138)=(CZ113-DA113))*(DC113=1),0),"")</f>
        <v/>
      </c>
      <c r="DE113" s="240" t="str">
        <f t="shared" si="1645"/>
        <v/>
      </c>
      <c r="DF113" s="240" t="str">
        <f>IF(DC113&lt;&gt;"",IF(DB138,0,IF(ABS(DC138+DE138-DD138-DF138)&gt;=PrSettings!$M$7,(ABS(DC138+DE138-DD138-DF138-CZ113+DA113)&lt;=1)*1,IF(AND(DC113,$F113=$G113,DC138+DE138&gt;=PrSettings!$M$6),(ABS(CZ113-DC138-DE138)&lt;=1)*1,IF(AND(DC113,DC138+DE138+DD138+DF138&gt;=PrSettings!$M$8),(ABS(CZ113-DC138-DE138)+ABS(DA113-DD138-DF138)&lt;=1)*1,"0")))),"")</f>
        <v/>
      </c>
      <c r="DG113" s="261"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74"/>
      <c r="DJ113" s="239" t="str">
        <f>IF(DI113="","",VLOOKUP(DI113,Language!$D$5:$E$100,2,0))</f>
        <v/>
      </c>
      <c r="DK113" s="275"/>
      <c r="DL113" s="239" t="str">
        <f>IF(DK113="","",VLOOKUP(DK113,Language!$D$5:$E$100,2,0))</f>
        <v/>
      </c>
      <c r="DM113" s="275"/>
      <c r="DN113" s="275"/>
      <c r="DO113" s="360">
        <f>COUNTIF(DI$116:DI$119,DK118)+COUNTIF(DK$116:DK$119,DK118)</f>
        <v>0</v>
      </c>
      <c r="DP113" s="240" t="str">
        <f t="shared" si="1620"/>
        <v/>
      </c>
      <c r="DQ113" s="240" t="str">
        <f>IF((DP113&lt;&gt;""),IF(OR(DP138+DR138&lt;&gt;DQ138+DS138,PrSettings!$M$4="●"),((DP138+DR138-DQ138-DS138)=(DM113-DN113))*(DP113=1),0),"")</f>
        <v/>
      </c>
      <c r="DR113" s="240" t="str">
        <f t="shared" si="1646"/>
        <v/>
      </c>
      <c r="DS113" s="240" t="str">
        <f>IF(DP113&lt;&gt;"",IF(DO138,0,IF(ABS(DP138+DR138-DQ138-DS138)&gt;=PrSettings!$M$7,(ABS(DP138+DR138-DQ138-DS138-DM113+DN113)&lt;=1)*1,IF(AND(DP113,$F113=$G113,DP138+DR138&gt;=PrSettings!$M$6),(ABS(DM113-DP138-DR138)&lt;=1)*1,IF(AND(DP113,DP138+DR138+DQ138+DS138&gt;=PrSettings!$M$8),(ABS(DM113-DP138-DR138)+ABS(DN113-DQ138-DS138)&lt;=1)*1,"0")))),"")</f>
        <v/>
      </c>
      <c r="DT113" s="261"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74"/>
      <c r="DW113" s="239" t="str">
        <f>IF(DV113="","",VLOOKUP(DV113,Language!$D$5:$E$100,2,0))</f>
        <v/>
      </c>
      <c r="DX113" s="275"/>
      <c r="DY113" s="239" t="str">
        <f>IF(DX113="","",VLOOKUP(DX113,Language!$D$5:$E$100,2,0))</f>
        <v/>
      </c>
      <c r="DZ113" s="275"/>
      <c r="EA113" s="275"/>
      <c r="EB113" s="360">
        <f>COUNTIF(DV$116:DV$119,DX118)+COUNTIF(DX$116:DX$119,DX118)</f>
        <v>0</v>
      </c>
      <c r="EC113" s="240" t="str">
        <f t="shared" si="1621"/>
        <v/>
      </c>
      <c r="ED113" s="240" t="str">
        <f>IF((EC113&lt;&gt;""),IF(OR(EC138+EE138&lt;&gt;ED138+EF138,PrSettings!$M$4="●"),((EC138+EE138-ED138-EF138)=(DZ113-EA113))*(EC113=1),0),"")</f>
        <v/>
      </c>
      <c r="EE113" s="240" t="str">
        <f t="shared" si="1647"/>
        <v/>
      </c>
      <c r="EF113" s="240" t="str">
        <f>IF(EC113&lt;&gt;"",IF(EB138,0,IF(ABS(EC138+EE138-ED138-EF138)&gt;=PrSettings!$M$7,(ABS(EC138+EE138-ED138-EF138-DZ113+EA113)&lt;=1)*1,IF(AND(EC113,$F113=$G113,EC138+EE138&gt;=PrSettings!$M$6),(ABS(DZ113-EC138-EE138)&lt;=1)*1,IF(AND(EC113,EC138+EE138+ED138+EF138&gt;=PrSettings!$M$8),(ABS(DZ113-EC138-EE138)+ABS(EA113-ED138-EF138)&lt;=1)*1,"0")))),"")</f>
        <v/>
      </c>
      <c r="EG113" s="261"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74"/>
      <c r="EJ113" s="239" t="str">
        <f>IF(EI113="","",VLOOKUP(EI113,Language!$D$5:$E$100,2,0))</f>
        <v/>
      </c>
      <c r="EK113" s="275"/>
      <c r="EL113" s="239" t="str">
        <f>IF(EK113="","",VLOOKUP(EK113,Language!$D$5:$E$100,2,0))</f>
        <v/>
      </c>
      <c r="EM113" s="275"/>
      <c r="EN113" s="275"/>
      <c r="EO113" s="360">
        <f>COUNTIF(EI$116:EI$119,EK118)+COUNTIF(EK$116:EK$119,EK118)</f>
        <v>0</v>
      </c>
      <c r="EP113" s="240" t="str">
        <f t="shared" si="1622"/>
        <v/>
      </c>
      <c r="EQ113" s="240" t="str">
        <f>IF((EP113&lt;&gt;""),IF(OR(EP138+ER138&lt;&gt;EQ138+ES138,PrSettings!$M$4="●"),((EP138+ER138-EQ138-ES138)=(EM113-EN113))*(EP113=1),0),"")</f>
        <v/>
      </c>
      <c r="ER113" s="240" t="str">
        <f t="shared" si="1648"/>
        <v/>
      </c>
      <c r="ES113" s="240" t="str">
        <f>IF(EP113&lt;&gt;"",IF(EO138,0,IF(ABS(EP138+ER138-EQ138-ES138)&gt;=PrSettings!$M$7,(ABS(EP138+ER138-EQ138-ES138-EM113+EN113)&lt;=1)*1,IF(AND(EP113,$F113=$G113,EP138+ER138&gt;=PrSettings!$M$6),(ABS(EM113-EP138-ER138)&lt;=1)*1,IF(AND(EP113,EP138+ER138+EQ138+ES138&gt;=PrSettings!$M$8),(ABS(EM113-EP138-ER138)+ABS(EN113-EQ138-ES138)&lt;=1)*1,"0")))),"")</f>
        <v/>
      </c>
      <c r="ET113" s="261"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74"/>
      <c r="EW113" s="239" t="str">
        <f>IF(EV113="","",VLOOKUP(EV113,Language!$D$5:$E$100,2,0))</f>
        <v/>
      </c>
      <c r="EX113" s="275"/>
      <c r="EY113" s="239" t="str">
        <f>IF(EX113="","",VLOOKUP(EX113,Language!$D$5:$E$100,2,0))</f>
        <v/>
      </c>
      <c r="EZ113" s="275"/>
      <c r="FA113" s="275"/>
      <c r="FB113" s="360">
        <f>COUNTIF(EV$116:EV$119,EX118)+COUNTIF(EX$116:EX$119,EX118)</f>
        <v>0</v>
      </c>
      <c r="FC113" s="240" t="str">
        <f t="shared" si="1623"/>
        <v/>
      </c>
      <c r="FD113" s="240" t="str">
        <f>IF((FC113&lt;&gt;""),IF(OR(FC138+FE138&lt;&gt;FD138+FF138,PrSettings!$M$4="●"),((FC138+FE138-FD138-FF138)=(EZ113-FA113))*(FC113=1),0),"")</f>
        <v/>
      </c>
      <c r="FE113" s="240" t="str">
        <f t="shared" si="1649"/>
        <v/>
      </c>
      <c r="FF113" s="240" t="str">
        <f>IF(FC113&lt;&gt;"",IF(FB138,0,IF(ABS(FC138+FE138-FD138-FF138)&gt;=PrSettings!$M$7,(ABS(FC138+FE138-FD138-FF138-EZ113+FA113)&lt;=1)*1,IF(AND(FC113,$F113=$G113,FC138+FE138&gt;=PrSettings!$M$6),(ABS(EZ113-FC138-FE138)&lt;=1)*1,IF(AND(FC113,FC138+FE138+FD138+FF138&gt;=PrSettings!$M$8),(ABS(EZ113-FC138-FE138)+ABS(FA113-FD138-FF138)&lt;=1)*1,"0")))),"")</f>
        <v/>
      </c>
      <c r="FG113" s="261"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74"/>
      <c r="FJ113" s="239" t="str">
        <f>IF(FI113="","",VLOOKUP(FI113,Language!$D$5:$E$100,2,0))</f>
        <v/>
      </c>
      <c r="FK113" s="275"/>
      <c r="FL113" s="239" t="str">
        <f>IF(FK113="","",VLOOKUP(FK113,Language!$D$5:$E$100,2,0))</f>
        <v/>
      </c>
      <c r="FM113" s="275"/>
      <c r="FN113" s="275"/>
      <c r="FO113" s="360">
        <f>COUNTIF(FI$116:FI$119,FK118)+COUNTIF(FK$116:FK$119,FK118)</f>
        <v>0</v>
      </c>
      <c r="FP113" s="240" t="str">
        <f t="shared" si="1624"/>
        <v/>
      </c>
      <c r="FQ113" s="240" t="str">
        <f>IF((FP113&lt;&gt;""),IF(OR(FP138+FR138&lt;&gt;FQ138+FS138,PrSettings!$M$4="●"),((FP138+FR138-FQ138-FS138)=(FM113-FN113))*(FP113=1),0),"")</f>
        <v/>
      </c>
      <c r="FR113" s="240" t="str">
        <f t="shared" si="1650"/>
        <v/>
      </c>
      <c r="FS113" s="240" t="str">
        <f>IF(FP113&lt;&gt;"",IF(FO138,0,IF(ABS(FP138+FR138-FQ138-FS138)&gt;=PrSettings!$M$7,(ABS(FP138+FR138-FQ138-FS138-FM113+FN113)&lt;=1)*1,IF(AND(FP113,$F113=$G113,FP138+FR138&gt;=PrSettings!$M$6),(ABS(FM113-FP138-FR138)&lt;=1)*1,IF(AND(FP113,FP138+FR138+FQ138+FS138&gt;=PrSettings!$M$8),(ABS(FM113-FP138-FR138)+ABS(FN113-FQ138-FS138)&lt;=1)*1,"0")))),"")</f>
        <v/>
      </c>
      <c r="FT113" s="261"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74"/>
      <c r="FW113" s="239" t="str">
        <f>IF(FV113="","",VLOOKUP(FV113,Language!$D$5:$E$100,2,0))</f>
        <v/>
      </c>
      <c r="FX113" s="275"/>
      <c r="FY113" s="239" t="str">
        <f>IF(FX113="","",VLOOKUP(FX113,Language!$D$5:$E$100,2,0))</f>
        <v/>
      </c>
      <c r="FZ113" s="275"/>
      <c r="GA113" s="275"/>
      <c r="GB113" s="360">
        <f>COUNTIF(FV$116:FV$119,FX118)+COUNTIF(FX$116:FX$119,FX118)</f>
        <v>0</v>
      </c>
      <c r="GC113" s="240" t="str">
        <f t="shared" si="1625"/>
        <v/>
      </c>
      <c r="GD113" s="240" t="str">
        <f>IF((GC113&lt;&gt;""),IF(OR(GC138+GE138&lt;&gt;GD138+GF138,PrSettings!$M$4="●"),((GC138+GE138-GD138-GF138)=(FZ113-GA113))*(GC113=1),0),"")</f>
        <v/>
      </c>
      <c r="GE113" s="240" t="str">
        <f t="shared" si="1651"/>
        <v/>
      </c>
      <c r="GF113" s="240" t="str">
        <f>IF(GC113&lt;&gt;"",IF(GB138,0,IF(ABS(GC138+GE138-GD138-GF138)&gt;=PrSettings!$M$7,(ABS(GC138+GE138-GD138-GF138-FZ113+GA113)&lt;=1)*1,IF(AND(GC113,$F113=$G113,GC138+GE138&gt;=PrSettings!$M$6),(ABS(FZ113-GC138-GE138)&lt;=1)*1,IF(AND(GC113,GC138+GE138+GD138+GF138&gt;=PrSettings!$M$8),(ABS(FZ113-GC138-GE138)+ABS(GA113-GD138-GF138)&lt;=1)*1,"0")))),"")</f>
        <v/>
      </c>
      <c r="GG113" s="261"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74"/>
      <c r="GJ113" s="239" t="str">
        <f>IF(GI113="","",VLOOKUP(GI113,Language!$D$5:$E$100,2,0))</f>
        <v/>
      </c>
      <c r="GK113" s="275"/>
      <c r="GL113" s="239" t="str">
        <f>IF(GK113="","",VLOOKUP(GK113,Language!$D$5:$E$100,2,0))</f>
        <v/>
      </c>
      <c r="GM113" s="275"/>
      <c r="GN113" s="275"/>
      <c r="GO113" s="360">
        <f>COUNTIF(GI$116:GI$119,GK118)+COUNTIF(GK$116:GK$119,GK118)</f>
        <v>0</v>
      </c>
      <c r="GP113" s="240" t="str">
        <f t="shared" si="1626"/>
        <v/>
      </c>
      <c r="GQ113" s="240" t="str">
        <f>IF((GP113&lt;&gt;""),IF(OR(GP138+GR138&lt;&gt;GQ138+GS138,PrSettings!$M$4="●"),((GP138+GR138-GQ138-GS138)=(GM113-GN113))*(GP113=1),0),"")</f>
        <v/>
      </c>
      <c r="GR113" s="240" t="str">
        <f t="shared" si="1652"/>
        <v/>
      </c>
      <c r="GS113" s="240" t="str">
        <f>IF(GP113&lt;&gt;"",IF(GO138,0,IF(ABS(GP138+GR138-GQ138-GS138)&gt;=PrSettings!$M$7,(ABS(GP138+GR138-GQ138-GS138-GM113+GN113)&lt;=1)*1,IF(AND(GP113,$F113=$G113,GP138+GR138&gt;=PrSettings!$M$6),(ABS(GM113-GP138-GR138)&lt;=1)*1,IF(AND(GP113,GP138+GR138+GQ138+GS138&gt;=PrSettings!$M$8),(ABS(GM113-GP138-GR138)+ABS(GN113-GQ138-GS138)&lt;=1)*1,"0")))),"")</f>
        <v/>
      </c>
      <c r="GT113" s="261"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74"/>
      <c r="GW113" s="239" t="str">
        <f>IF(GV113="","",VLOOKUP(GV113,Language!$D$5:$E$100,2,0))</f>
        <v/>
      </c>
      <c r="GX113" s="275"/>
      <c r="GY113" s="239" t="str">
        <f>IF(GX113="","",VLOOKUP(GX113,Language!$D$5:$E$100,2,0))</f>
        <v/>
      </c>
      <c r="GZ113" s="275"/>
      <c r="HA113" s="275"/>
      <c r="HB113" s="360">
        <f>COUNTIF(GV$116:GV$119,GX118)+COUNTIF(GX$116:GX$119,GX118)</f>
        <v>0</v>
      </c>
      <c r="HC113" s="240" t="str">
        <f t="shared" si="1627"/>
        <v/>
      </c>
      <c r="HD113" s="240" t="str">
        <f>IF((HC113&lt;&gt;""),IF(OR(HC138+HE138&lt;&gt;HD138+HF138,PrSettings!$M$4="●"),((HC138+HE138-HD138-HF138)=(GZ113-HA113))*(HC113=1),0),"")</f>
        <v/>
      </c>
      <c r="HE113" s="240" t="str">
        <f t="shared" si="1653"/>
        <v/>
      </c>
      <c r="HF113" s="240" t="str">
        <f>IF(HC113&lt;&gt;"",IF(HB138,0,IF(ABS(HC138+HE138-HD138-HF138)&gt;=PrSettings!$M$7,(ABS(HC138+HE138-HD138-HF138-GZ113+HA113)&lt;=1)*1,IF(AND(HC113,$F113=$G113,HC138+HE138&gt;=PrSettings!$M$6),(ABS(GZ113-HC138-HE138)&lt;=1)*1,IF(AND(HC113,HC138+HE138+HD138+HF138&gt;=PrSettings!$M$8),(ABS(GZ113-HC138-HE138)+ABS(HA113-HD138-HF138)&lt;=1)*1,"0")))),"")</f>
        <v/>
      </c>
      <c r="HG113" s="261"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74"/>
      <c r="HJ113" s="239" t="str">
        <f>IF(HI113="","",VLOOKUP(HI113,Language!$D$5:$E$100,2,0))</f>
        <v/>
      </c>
      <c r="HK113" s="275"/>
      <c r="HL113" s="239" t="str">
        <f>IF(HK113="","",VLOOKUP(HK113,Language!$D$5:$E$100,2,0))</f>
        <v/>
      </c>
      <c r="HM113" s="275"/>
      <c r="HN113" s="275"/>
      <c r="HO113" s="360">
        <f>COUNTIF(HI$116:HI$119,HK118)+COUNTIF(HK$116:HK$119,HK118)</f>
        <v>0</v>
      </c>
      <c r="HP113" s="240" t="str">
        <f t="shared" si="1628"/>
        <v/>
      </c>
      <c r="HQ113" s="240" t="str">
        <f>IF((HP113&lt;&gt;""),IF(OR(HP138+HR138&lt;&gt;HQ138+HS138,PrSettings!$M$4="●"),((HP138+HR138-HQ138-HS138)=(HM113-HN113))*(HP113=1),0),"")</f>
        <v/>
      </c>
      <c r="HR113" s="240" t="str">
        <f t="shared" si="1654"/>
        <v/>
      </c>
      <c r="HS113" s="240" t="str">
        <f>IF(HP113&lt;&gt;"",IF(HO138,0,IF(ABS(HP138+HR138-HQ138-HS138)&gt;=PrSettings!$M$7,(ABS(HP138+HR138-HQ138-HS138-HM113+HN113)&lt;=1)*1,IF(AND(HP113,$F113=$G113,HP138+HR138&gt;=PrSettings!$M$6),(ABS(HM113-HP138-HR138)&lt;=1)*1,IF(AND(HP113,HP138+HR138+HQ138+HS138&gt;=PrSettings!$M$8),(ABS(HM113-HP138-HR138)+ABS(HN113-HQ138-HS138)&lt;=1)*1,"0")))),"")</f>
        <v/>
      </c>
      <c r="HT113" s="261"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74"/>
      <c r="HW113" s="239" t="str">
        <f>IF(HV113="","",VLOOKUP(HV113,Language!$D$5:$E$100,2,0))</f>
        <v/>
      </c>
      <c r="HX113" s="275"/>
      <c r="HY113" s="239" t="str">
        <f>IF(HX113="","",VLOOKUP(HX113,Language!$D$5:$E$100,2,0))</f>
        <v/>
      </c>
      <c r="HZ113" s="275"/>
      <c r="IA113" s="275"/>
      <c r="IB113" s="360">
        <f>COUNTIF(HV$116:HV$119,HX118)+COUNTIF(HX$116:HX$119,HX118)</f>
        <v>0</v>
      </c>
      <c r="IC113" s="240" t="str">
        <f t="shared" si="1629"/>
        <v/>
      </c>
      <c r="ID113" s="240" t="str">
        <f>IF((IC113&lt;&gt;""),IF(OR(IC138+IE138&lt;&gt;ID138+IF138,PrSettings!$M$4="●"),((IC138+IE138-ID138-IF138)=(HZ113-IA113))*(IC113=1),0),"")</f>
        <v/>
      </c>
      <c r="IE113" s="240" t="str">
        <f t="shared" si="1655"/>
        <v/>
      </c>
      <c r="IF113" s="240" t="str">
        <f>IF(IC113&lt;&gt;"",IF(IB138,0,IF(ABS(IC138+IE138-ID138-IF138)&gt;=PrSettings!$M$7,(ABS(IC138+IE138-ID138-IF138-HZ113+IA113)&lt;=1)*1,IF(AND(IC113,$F113=$G113,IC138+IE138&gt;=PrSettings!$M$6),(ABS(HZ113-IC138-IE138)&lt;=1)*1,IF(AND(IC113,IC138+IE138+ID138+IF138&gt;=PrSettings!$M$8),(ABS(HZ113-IC138-IE138)+ABS(IA113-ID138-IF138)&lt;=1)*1,"0")))),"")</f>
        <v/>
      </c>
      <c r="IG113" s="261"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74"/>
      <c r="IJ113" s="239" t="str">
        <f>IF(II113="","",VLOOKUP(II113,Language!$D$5:$E$100,2,0))</f>
        <v/>
      </c>
      <c r="IK113" s="275"/>
      <c r="IL113" s="239" t="str">
        <f>IF(IK113="","",VLOOKUP(IK113,Language!$D$5:$E$100,2,0))</f>
        <v/>
      </c>
      <c r="IM113" s="275"/>
      <c r="IN113" s="275"/>
      <c r="IO113" s="360">
        <f>COUNTIF(II$116:II$119,IK118)+COUNTIF(IK$116:IK$119,IK118)</f>
        <v>0</v>
      </c>
      <c r="IP113" s="240" t="str">
        <f t="shared" si="1630"/>
        <v/>
      </c>
      <c r="IQ113" s="240" t="str">
        <f>IF((IP113&lt;&gt;""),IF(OR(IP138+IR138&lt;&gt;IQ138+IS138,PrSettings!$M$4="●"),((IP138+IR138-IQ138-IS138)=(IM113-IN113))*(IP113=1),0),"")</f>
        <v/>
      </c>
      <c r="IR113" s="240" t="str">
        <f t="shared" si="1656"/>
        <v/>
      </c>
      <c r="IS113" s="240" t="str">
        <f>IF(IP113&lt;&gt;"",IF(IO138,0,IF(ABS(IP138+IR138-IQ138-IS138)&gt;=PrSettings!$M$7,(ABS(IP138+IR138-IQ138-IS138-IM113+IN113)&lt;=1)*1,IF(AND(IP113,$F113=$G113,IP138+IR138&gt;=PrSettings!$M$6),(ABS(IM113-IP138-IR138)&lt;=1)*1,IF(AND(IP113,IP138+IR138+IQ138+IS138&gt;=PrSettings!$M$8),(ABS(IM113-IP138-IR138)+ABS(IN113-IQ138-IS138)&lt;=1)*1,"0")))),"")</f>
        <v/>
      </c>
      <c r="IT113" s="261"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74"/>
      <c r="IW113" s="239" t="str">
        <f>IF(IV113="","",VLOOKUP(IV113,Language!$D$5:$E$100,2,0))</f>
        <v/>
      </c>
      <c r="IX113" s="275"/>
      <c r="IY113" s="239" t="str">
        <f>IF(IX113="","",VLOOKUP(IX113,Language!$D$5:$E$100,2,0))</f>
        <v/>
      </c>
      <c r="IZ113" s="275"/>
      <c r="JA113" s="275"/>
      <c r="JB113" s="360">
        <f>COUNTIF(IV$116:IV$119,IX118)+COUNTIF(IX$116:IX$119,IX118)</f>
        <v>0</v>
      </c>
      <c r="JC113" s="240" t="str">
        <f t="shared" si="1631"/>
        <v/>
      </c>
      <c r="JD113" s="240" t="str">
        <f>IF((JC113&lt;&gt;""),IF(OR(JC138+JE138&lt;&gt;JD138+JF138,PrSettings!$M$4="●"),((JC138+JE138-JD138-JF138)=(IZ113-JA113))*(JC113=1),0),"")</f>
        <v/>
      </c>
      <c r="JE113" s="240" t="str">
        <f t="shared" si="1657"/>
        <v/>
      </c>
      <c r="JF113" s="240" t="str">
        <f>IF(JC113&lt;&gt;"",IF(JB138,0,IF(ABS(JC138+JE138-JD138-JF138)&gt;=PrSettings!$M$7,(ABS(JC138+JE138-JD138-JF138-IZ113+JA113)&lt;=1)*1,IF(AND(JC113,$F113=$G113,JC138+JE138&gt;=PrSettings!$M$6),(ABS(IZ113-JC138-JE138)&lt;=1)*1,IF(AND(JC113,JC138+JE138+JD138+JF138&gt;=PrSettings!$M$8),(ABS(IZ113-JC138-JE138)+ABS(JA113-JD138-JF138)&lt;=1)*1,"0")))),"")</f>
        <v/>
      </c>
      <c r="JG113" s="261"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74"/>
      <c r="JJ113" s="239" t="str">
        <f>IF(JI113="","",VLOOKUP(JI113,Language!$D$5:$E$100,2,0))</f>
        <v/>
      </c>
      <c r="JK113" s="275"/>
      <c r="JL113" s="239" t="str">
        <f>IF(JK113="","",VLOOKUP(JK113,Language!$D$5:$E$100,2,0))</f>
        <v/>
      </c>
      <c r="JM113" s="275"/>
      <c r="JN113" s="275"/>
      <c r="JO113" s="360">
        <f>COUNTIF(JI$116:JI$119,JK118)+COUNTIF(JK$116:JK$119,JK118)</f>
        <v>0</v>
      </c>
      <c r="JP113" s="240" t="str">
        <f t="shared" si="1632"/>
        <v/>
      </c>
      <c r="JQ113" s="240" t="str">
        <f>IF((JP113&lt;&gt;""),IF(OR(JP138+JR138&lt;&gt;JQ138+JS138,PrSettings!$M$4="●"),((JP138+JR138-JQ138-JS138)=(JM113-JN113))*(JP113=1),0),"")</f>
        <v/>
      </c>
      <c r="JR113" s="240" t="str">
        <f t="shared" si="1658"/>
        <v/>
      </c>
      <c r="JS113" s="240" t="str">
        <f>IF(JP113&lt;&gt;"",IF(JO138,0,IF(ABS(JP138+JR138-JQ138-JS138)&gt;=PrSettings!$M$7,(ABS(JP138+JR138-JQ138-JS138-JM113+JN113)&lt;=1)*1,IF(AND(JP113,$F113=$G113,JP138+JR138&gt;=PrSettings!$M$6),(ABS(JM113-JP138-JR138)&lt;=1)*1,IF(AND(JP113,JP138+JR138+JQ138+JS138&gt;=PrSettings!$M$8),(ABS(JM113-JP138-JR138)+ABS(JN113-JQ138-JS138)&lt;=1)*1,"0")))),"")</f>
        <v/>
      </c>
      <c r="JT113" s="261"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74"/>
      <c r="JW113" s="239" t="str">
        <f>IF(JV113="","",VLOOKUP(JV113,Language!$D$5:$E$100,2,0))</f>
        <v/>
      </c>
      <c r="JX113" s="275"/>
      <c r="JY113" s="239" t="str">
        <f>IF(JX113="","",VLOOKUP(JX113,Language!$D$5:$E$100,2,0))</f>
        <v/>
      </c>
      <c r="JZ113" s="275"/>
      <c r="KA113" s="275"/>
      <c r="KB113" s="360">
        <f>COUNTIF(JV$116:JV$119,JX118)+COUNTIF(JX$116:JX$119,JX118)</f>
        <v>0</v>
      </c>
      <c r="KC113" s="240" t="str">
        <f t="shared" si="1633"/>
        <v/>
      </c>
      <c r="KD113" s="240" t="str">
        <f>IF((KC113&lt;&gt;""),IF(OR(KC138+KE138&lt;&gt;KD138+KF138,PrSettings!$M$4="●"),((KC138+KE138-KD138-KF138)=(JZ113-KA113))*(KC113=1),0),"")</f>
        <v/>
      </c>
      <c r="KE113" s="240" t="str">
        <f t="shared" si="1659"/>
        <v/>
      </c>
      <c r="KF113" s="240" t="str">
        <f>IF(KC113&lt;&gt;"",IF(KB138,0,IF(ABS(KC138+KE138-KD138-KF138)&gt;=PrSettings!$M$7,(ABS(KC138+KE138-KD138-KF138-JZ113+KA113)&lt;=1)*1,IF(AND(KC113,$F113=$G113,KC138+KE138&gt;=PrSettings!$M$6),(ABS(JZ113-KC138-KE138)&lt;=1)*1,IF(AND(KC113,KC138+KE138+KD138+KF138&gt;=PrSettings!$M$8),(ABS(JZ113-KC138-KE138)+ABS(KA113-KD138-KF138)&lt;=1)*1,"0")))),"")</f>
        <v/>
      </c>
      <c r="KG113" s="261"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74"/>
      <c r="KJ113" s="239" t="str">
        <f>IF(KI113="","",VLOOKUP(KI113,Language!$D$5:$E$100,2,0))</f>
        <v/>
      </c>
      <c r="KK113" s="275"/>
      <c r="KL113" s="239" t="str">
        <f>IF(KK113="","",VLOOKUP(KK113,Language!$D$5:$E$100,2,0))</f>
        <v/>
      </c>
      <c r="KM113" s="275"/>
      <c r="KN113" s="275"/>
      <c r="KO113" s="360">
        <f>COUNTIF(KI$116:KI$119,KK118)+COUNTIF(KK$116:KK$119,KK118)</f>
        <v>0</v>
      </c>
      <c r="KP113" s="240" t="str">
        <f t="shared" si="1634"/>
        <v/>
      </c>
      <c r="KQ113" s="240" t="str">
        <f>IF((KP113&lt;&gt;""),IF(OR(KP138+KR138&lt;&gt;KQ138+KS138,PrSettings!$M$4="●"),((KP138+KR138-KQ138-KS138)=(KM113-KN113))*(KP113=1),0),"")</f>
        <v/>
      </c>
      <c r="KR113" s="240" t="str">
        <f t="shared" si="1660"/>
        <v/>
      </c>
      <c r="KS113" s="240" t="str">
        <f>IF(KP113&lt;&gt;"",IF(KO138,0,IF(ABS(KP138+KR138-KQ138-KS138)&gt;=PrSettings!$M$7,(ABS(KP138+KR138-KQ138-KS138-KM113+KN113)&lt;=1)*1,IF(AND(KP113,$F113=$G113,KP138+KR138&gt;=PrSettings!$M$6),(ABS(KM113-KP138-KR138)&lt;=1)*1,IF(AND(KP113,KP138+KR138+KQ138+KS138&gt;=PrSettings!$M$8),(ABS(KM113-KP138-KR138)+ABS(KN113-KQ138-KS138)&lt;=1)*1,"0")))),"")</f>
        <v/>
      </c>
      <c r="KT113" s="261"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74"/>
      <c r="KW113" s="239" t="str">
        <f>IF(KV113="","",VLOOKUP(KV113,Language!$D$5:$E$100,2,0))</f>
        <v/>
      </c>
      <c r="KX113" s="275"/>
      <c r="KY113" s="239" t="str">
        <f>IF(KX113="","",VLOOKUP(KX113,Language!$D$5:$E$100,2,0))</f>
        <v/>
      </c>
      <c r="KZ113" s="275"/>
      <c r="LA113" s="275"/>
      <c r="LB113" s="360">
        <f>COUNTIF(KV$116:KV$119,KX118)+COUNTIF(KX$116:KX$119,KX118)</f>
        <v>0</v>
      </c>
      <c r="LC113" s="240" t="str">
        <f t="shared" si="1635"/>
        <v/>
      </c>
      <c r="LD113" s="240" t="str">
        <f>IF((LC113&lt;&gt;""),IF(OR(LC138+LE138&lt;&gt;LD138+LF138,PrSettings!$M$4="●"),((LC138+LE138-LD138-LF138)=(KZ113-LA113))*(LC113=1),0),"")</f>
        <v/>
      </c>
      <c r="LE113" s="240" t="str">
        <f t="shared" si="1661"/>
        <v/>
      </c>
      <c r="LF113" s="240" t="str">
        <f>IF(LC113&lt;&gt;"",IF(LB138,0,IF(ABS(LC138+LE138-LD138-LF138)&gt;=PrSettings!$M$7,(ABS(LC138+LE138-LD138-LF138-KZ113+LA113)&lt;=1)*1,IF(AND(LC113,$F113=$G113,LC138+LE138&gt;=PrSettings!$M$6),(ABS(KZ113-LC138-LE138)&lt;=1)*1,IF(AND(LC113,LC138+LE138+LD138+LF138&gt;=PrSettings!$M$8),(ABS(KZ113-LC138-LE138)+ABS(LA113-LD138-LF138)&lt;=1)*1,"0")))),"")</f>
        <v/>
      </c>
      <c r="LG113" s="261"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74"/>
      <c r="LJ113" s="239" t="str">
        <f>IF(LI113="","",VLOOKUP(LI113,Language!$D$5:$E$100,2,0))</f>
        <v/>
      </c>
      <c r="LK113" s="275"/>
      <c r="LL113" s="239" t="str">
        <f>IF(LK113="","",VLOOKUP(LK113,Language!$D$5:$E$100,2,0))</f>
        <v/>
      </c>
      <c r="LM113" s="275"/>
      <c r="LN113" s="275"/>
      <c r="LO113" s="360">
        <f>COUNTIF(LI$116:LI$119,LK118)+COUNTIF(LK$116:LK$119,LK118)</f>
        <v>0</v>
      </c>
      <c r="LP113" s="240" t="str">
        <f t="shared" si="1636"/>
        <v/>
      </c>
      <c r="LQ113" s="240" t="str">
        <f>IF((LP113&lt;&gt;""),IF(OR(LP138+LR138&lt;&gt;LQ138+LS138,PrSettings!$M$4="●"),((LP138+LR138-LQ138-LS138)=(LM113-LN113))*(LP113=1),0),"")</f>
        <v/>
      </c>
      <c r="LR113" s="240" t="str">
        <f t="shared" si="1662"/>
        <v/>
      </c>
      <c r="LS113" s="240" t="str">
        <f>IF(LP113&lt;&gt;"",IF(LO138,0,IF(ABS(LP138+LR138-LQ138-LS138)&gt;=PrSettings!$M$7,(ABS(LP138+LR138-LQ138-LS138-LM113+LN113)&lt;=1)*1,IF(AND(LP113,$F113=$G113,LP138+LR138&gt;=PrSettings!$M$6),(ABS(LM113-LP138-LR138)&lt;=1)*1,IF(AND(LP113,LP138+LR138+LQ138+LS138&gt;=PrSettings!$M$8),(ABS(LM113-LP138-LR138)+ABS(LN113-LQ138-LS138)&lt;=1)*1,"0")))),"")</f>
        <v/>
      </c>
      <c r="LT113" s="261"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74"/>
      <c r="LW113" s="239" t="str">
        <f>IF(LV113="","",VLOOKUP(LV113,Language!$D$5:$E$100,2,0))</f>
        <v/>
      </c>
      <c r="LX113" s="275"/>
      <c r="LY113" s="239" t="str">
        <f>IF(LX113="","",VLOOKUP(LX113,Language!$D$5:$E$100,2,0))</f>
        <v/>
      </c>
      <c r="LZ113" s="275"/>
      <c r="MA113" s="275"/>
      <c r="MB113" s="360">
        <f>COUNTIF(LV$116:LV$119,LX118)+COUNTIF(LX$116:LX$119,LX118)</f>
        <v>0</v>
      </c>
      <c r="MC113" s="240" t="str">
        <f t="shared" si="1637"/>
        <v/>
      </c>
      <c r="MD113" s="240" t="str">
        <f>IF((MC113&lt;&gt;""),IF(OR(MC138+ME138&lt;&gt;MD138+MF138,PrSettings!$M$4="●"),((MC138+ME138-MD138-MF138)=(LZ113-MA113))*(MC113=1),0),"")</f>
        <v/>
      </c>
      <c r="ME113" s="240" t="str">
        <f t="shared" si="1663"/>
        <v/>
      </c>
      <c r="MF113" s="240" t="str">
        <f>IF(MC113&lt;&gt;"",IF(MB138,0,IF(ABS(MC138+ME138-MD138-MF138)&gt;=PrSettings!$M$7,(ABS(MC138+ME138-MD138-MF138-LZ113+MA113)&lt;=1)*1,IF(AND(MC113,$F113=$G113,MC138+ME138&gt;=PrSettings!$M$6),(ABS(LZ113-MC138-ME138)&lt;=1)*1,IF(AND(MC113,MC138+ME138+MD138+MF138&gt;=PrSettings!$M$8),(ABS(LZ113-MC138-ME138)+ABS(MA113-MD138-MF138)&lt;=1)*1,"0")))),"")</f>
        <v/>
      </c>
      <c r="MG113" s="261"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31" customFormat="1" x14ac:dyDescent="0.25">
      <c r="A114" s="235"/>
      <c r="B114" s="238" t="str">
        <f>IF(C114="","",INDEX(Groups!$C$7:$C$65,MATCH(C114,Groups!$D$7:$D$65,0)))</f>
        <v/>
      </c>
      <c r="C114" s="239" t="str">
        <f>'World Cup'!$W$60</f>
        <v/>
      </c>
      <c r="D114" s="240" t="str">
        <f>IF(E114="","",INDEX(Groups!$C$7:$C$65,MATCH(E114,Groups!$D$7:$D$65,0)))</f>
        <v/>
      </c>
      <c r="E114" s="239" t="str">
        <f>'World Cup'!$X$60</f>
        <v/>
      </c>
      <c r="F114" s="241" t="str">
        <f>IF(AND('World Cup'!$W$61&lt;&gt;"",'World Cup'!$X$61&lt;&gt;""),'World Cup'!$W$61,"")</f>
        <v/>
      </c>
      <c r="G114" s="242" t="str">
        <f>IF(AND('World Cup'!$W$61&lt;&gt;"",'World Cup'!$X$61&lt;&gt;""),'World Cup'!$X$61,"")</f>
        <v/>
      </c>
      <c r="I114" s="274"/>
      <c r="J114" s="239" t="str">
        <f>IF(I114="","",VLOOKUP(I114,Language!$D$5:$E$100,2,0))</f>
        <v/>
      </c>
      <c r="K114" s="275"/>
      <c r="L114" s="239" t="str">
        <f>IF(K114="","",VLOOKUP(K114,Language!$D$5:$E$100,2,0))</f>
        <v/>
      </c>
      <c r="M114" s="275"/>
      <c r="N114" s="275"/>
      <c r="O114" s="360">
        <f>COUNTIF(I$116:I$119,K119)+COUNTIF(K$116:K$119,K119)</f>
        <v>0</v>
      </c>
      <c r="P114" s="240" t="str">
        <f t="shared" si="1612"/>
        <v/>
      </c>
      <c r="Q114" s="240" t="str">
        <f>IF((P114&lt;&gt;""),IF(OR(P139+R139&lt;&gt;Q139+S139,PrSettings!$M$4="●"),((P139+R139-Q139-S139)=(M114-N114))*(P114=1),0),"")</f>
        <v/>
      </c>
      <c r="R114" s="240" t="str">
        <f t="shared" si="1638"/>
        <v/>
      </c>
      <c r="S114" s="240" t="str">
        <f>IF(P114&lt;&gt;"",IF(O139,0,IF(ABS(P139+R139-Q139-S139)&gt;=PrSettings!$M$7,(ABS(P139+R139-Q139-S139-M114+N114)&lt;=1)*1,IF(AND(P114,$F114=$G114,P139+R139&gt;=PrSettings!$M$6),(ABS(M114-P139-R139)&lt;=1)*1,IF(AND(P114,P139+R139+Q139+S139&gt;=PrSettings!$M$8),(ABS(M114-P139-R139)+ABS(N114-Q139-S139)&lt;=1)*1,"0")))),"")</f>
        <v/>
      </c>
      <c r="T114" s="261"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74"/>
      <c r="W114" s="239" t="str">
        <f>IF(V114="","",VLOOKUP(V114,Language!$D$5:$E$100,2,0))</f>
        <v/>
      </c>
      <c r="X114" s="275"/>
      <c r="Y114" s="239" t="str">
        <f>IF(X114="","",VLOOKUP(X114,Language!$D$5:$E$100,2,0))</f>
        <v/>
      </c>
      <c r="Z114" s="275"/>
      <c r="AA114" s="275"/>
      <c r="AB114" s="360">
        <f>COUNTIF(V$116:V$119,X119)+COUNTIF(X$116:X$119,X119)</f>
        <v>0</v>
      </c>
      <c r="AC114" s="240" t="str">
        <f t="shared" si="1613"/>
        <v/>
      </c>
      <c r="AD114" s="240" t="str">
        <f>IF((AC114&lt;&gt;""),IF(OR(AC139+AE139&lt;&gt;AD139+AF139,PrSettings!$M$4="●"),((AC139+AE139-AD139-AF139)=(Z114-AA114))*(AC114=1),0),"")</f>
        <v/>
      </c>
      <c r="AE114" s="240" t="str">
        <f t="shared" si="1639"/>
        <v/>
      </c>
      <c r="AF114" s="240" t="str">
        <f>IF(AC114&lt;&gt;"",IF(AB139,0,IF(ABS(AC139+AE139-AD139-AF139)&gt;=PrSettings!$M$7,(ABS(AC139+AE139-AD139-AF139-Z114+AA114)&lt;=1)*1,IF(AND(AC114,$F114=$G114,AC139+AE139&gt;=PrSettings!$M$6),(ABS(Z114-AC139-AE139)&lt;=1)*1,IF(AND(AC114,AC139+AE139+AD139+AF139&gt;=PrSettings!$M$8),(ABS(Z114-AC139-AE139)+ABS(AA114-AD139-AF139)&lt;=1)*1,"0")))),"")</f>
        <v/>
      </c>
      <c r="AG114" s="261"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74"/>
      <c r="AJ114" s="239" t="str">
        <f>IF(AI114="","",VLOOKUP(AI114,Language!$D$5:$E$100,2,0))</f>
        <v/>
      </c>
      <c r="AK114" s="275"/>
      <c r="AL114" s="239" t="str">
        <f>IF(AK114="","",VLOOKUP(AK114,Language!$D$5:$E$100,2,0))</f>
        <v/>
      </c>
      <c r="AM114" s="275"/>
      <c r="AN114" s="275"/>
      <c r="AO114" s="360">
        <f>COUNTIF(AI$116:AI$119,AK119)+COUNTIF(AK$116:AK$119,AK119)</f>
        <v>0</v>
      </c>
      <c r="AP114" s="240" t="str">
        <f t="shared" si="1614"/>
        <v/>
      </c>
      <c r="AQ114" s="240" t="str">
        <f>IF((AP114&lt;&gt;""),IF(OR(AP139+AR139&lt;&gt;AQ139+AS139,PrSettings!$M$4="●"),((AP139+AR139-AQ139-AS139)=(AM114-AN114))*(AP114=1),0),"")</f>
        <v/>
      </c>
      <c r="AR114" s="240" t="str">
        <f t="shared" si="1640"/>
        <v/>
      </c>
      <c r="AS114" s="240" t="str">
        <f>IF(AP114&lt;&gt;"",IF(AO139,0,IF(ABS(AP139+AR139-AQ139-AS139)&gt;=PrSettings!$M$7,(ABS(AP139+AR139-AQ139-AS139-AM114+AN114)&lt;=1)*1,IF(AND(AP114,$F114=$G114,AP139+AR139&gt;=PrSettings!$M$6),(ABS(AM114-AP139-AR139)&lt;=1)*1,IF(AND(AP114,AP139+AR139+AQ139+AS139&gt;=PrSettings!$M$8),(ABS(AM114-AP139-AR139)+ABS(AN114-AQ139-AS139)&lt;=1)*1,"0")))),"")</f>
        <v/>
      </c>
      <c r="AT114" s="261"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74"/>
      <c r="AW114" s="239" t="str">
        <f>IF(AV114="","",VLOOKUP(AV114,Language!$D$5:$E$100,2,0))</f>
        <v/>
      </c>
      <c r="AX114" s="275"/>
      <c r="AY114" s="239" t="str">
        <f>IF(AX114="","",VLOOKUP(AX114,Language!$D$5:$E$100,2,0))</f>
        <v/>
      </c>
      <c r="AZ114" s="275"/>
      <c r="BA114" s="275"/>
      <c r="BB114" s="360">
        <f>COUNTIF(AV$116:AV$119,AX119)+COUNTIF(AX$116:AX$119,AX119)</f>
        <v>0</v>
      </c>
      <c r="BC114" s="240" t="str">
        <f t="shared" si="1615"/>
        <v/>
      </c>
      <c r="BD114" s="240" t="str">
        <f>IF((BC114&lt;&gt;""),IF(OR(BC139+BE139&lt;&gt;BD139+BF139,PrSettings!$M$4="●"),((BC139+BE139-BD139-BF139)=(AZ114-BA114))*(BC114=1),0),"")</f>
        <v/>
      </c>
      <c r="BE114" s="240" t="str">
        <f t="shared" si="1641"/>
        <v/>
      </c>
      <c r="BF114" s="240" t="str">
        <f>IF(BC114&lt;&gt;"",IF(BB139,0,IF(ABS(BC139+BE139-BD139-BF139)&gt;=PrSettings!$M$7,(ABS(BC139+BE139-BD139-BF139-AZ114+BA114)&lt;=1)*1,IF(AND(BC114,$F114=$G114,BC139+BE139&gt;=PrSettings!$M$6),(ABS(AZ114-BC139-BE139)&lt;=1)*1,IF(AND(BC114,BC139+BE139+BD139+BF139&gt;=PrSettings!$M$8),(ABS(AZ114-BC139-BE139)+ABS(BA114-BD139-BF139)&lt;=1)*1,"0")))),"")</f>
        <v/>
      </c>
      <c r="BG114" s="261"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74"/>
      <c r="BJ114" s="239" t="str">
        <f>IF(BI114="","",VLOOKUP(BI114,Language!$D$5:$E$100,2,0))</f>
        <v/>
      </c>
      <c r="BK114" s="275"/>
      <c r="BL114" s="239" t="str">
        <f>IF(BK114="","",VLOOKUP(BK114,Language!$D$5:$E$100,2,0))</f>
        <v/>
      </c>
      <c r="BM114" s="275"/>
      <c r="BN114" s="275"/>
      <c r="BO114" s="360">
        <f>COUNTIF(BI$116:BI$119,BK119)+COUNTIF(BK$116:BK$119,BK119)</f>
        <v>0</v>
      </c>
      <c r="BP114" s="240" t="str">
        <f t="shared" si="1616"/>
        <v/>
      </c>
      <c r="BQ114" s="240" t="str">
        <f>IF((BP114&lt;&gt;""),IF(OR(BP139+BR139&lt;&gt;BQ139+BS139,PrSettings!$M$4="●"),((BP139+BR139-BQ139-BS139)=(BM114-BN114))*(BP114=1),0),"")</f>
        <v/>
      </c>
      <c r="BR114" s="240" t="str">
        <f t="shared" si="1642"/>
        <v/>
      </c>
      <c r="BS114" s="240" t="str">
        <f>IF(BP114&lt;&gt;"",IF(BO139,0,IF(ABS(BP139+BR139-BQ139-BS139)&gt;=PrSettings!$M$7,(ABS(BP139+BR139-BQ139-BS139-BM114+BN114)&lt;=1)*1,IF(AND(BP114,$F114=$G114,BP139+BR139&gt;=PrSettings!$M$6),(ABS(BM114-BP139-BR139)&lt;=1)*1,IF(AND(BP114,BP139+BR139+BQ139+BS139&gt;=PrSettings!$M$8),(ABS(BM114-BP139-BR139)+ABS(BN114-BQ139-BS139)&lt;=1)*1,"0")))),"")</f>
        <v/>
      </c>
      <c r="BT114" s="261"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74"/>
      <c r="BW114" s="239" t="str">
        <f>IF(BV114="","",VLOOKUP(BV114,Language!$D$5:$E$100,2,0))</f>
        <v/>
      </c>
      <c r="BX114" s="275"/>
      <c r="BY114" s="239" t="str">
        <f>IF(BX114="","",VLOOKUP(BX114,Language!$D$5:$E$100,2,0))</f>
        <v/>
      </c>
      <c r="BZ114" s="275"/>
      <c r="CA114" s="275"/>
      <c r="CB114" s="360">
        <f>COUNTIF(BV$116:BV$119,BX119)+COUNTIF(BX$116:BX$119,BX119)</f>
        <v>0</v>
      </c>
      <c r="CC114" s="240" t="str">
        <f t="shared" si="1617"/>
        <v/>
      </c>
      <c r="CD114" s="240" t="str">
        <f>IF((CC114&lt;&gt;""),IF(OR(CC139+CE139&lt;&gt;CD139+CF139,PrSettings!$M$4="●"),((CC139+CE139-CD139-CF139)=(BZ114-CA114))*(CC114=1),0),"")</f>
        <v/>
      </c>
      <c r="CE114" s="240" t="str">
        <f t="shared" si="1643"/>
        <v/>
      </c>
      <c r="CF114" s="240" t="str">
        <f>IF(CC114&lt;&gt;"",IF(CB139,0,IF(ABS(CC139+CE139-CD139-CF139)&gt;=PrSettings!$M$7,(ABS(CC139+CE139-CD139-CF139-BZ114+CA114)&lt;=1)*1,IF(AND(CC114,$F114=$G114,CC139+CE139&gt;=PrSettings!$M$6),(ABS(BZ114-CC139-CE139)&lt;=1)*1,IF(AND(CC114,CC139+CE139+CD139+CF139&gt;=PrSettings!$M$8),(ABS(BZ114-CC139-CE139)+ABS(CA114-CD139-CF139)&lt;=1)*1,"0")))),"")</f>
        <v/>
      </c>
      <c r="CG114" s="261"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74"/>
      <c r="CJ114" s="239" t="str">
        <f>IF(CI114="","",VLOOKUP(CI114,Language!$D$5:$E$100,2,0))</f>
        <v/>
      </c>
      <c r="CK114" s="275"/>
      <c r="CL114" s="239" t="str">
        <f>IF(CK114="","",VLOOKUP(CK114,Language!$D$5:$E$100,2,0))</f>
        <v/>
      </c>
      <c r="CM114" s="275"/>
      <c r="CN114" s="275"/>
      <c r="CO114" s="360">
        <f>COUNTIF(CI$116:CI$119,CK119)+COUNTIF(CK$116:CK$119,CK119)</f>
        <v>0</v>
      </c>
      <c r="CP114" s="240" t="str">
        <f t="shared" si="1618"/>
        <v/>
      </c>
      <c r="CQ114" s="240" t="str">
        <f>IF((CP114&lt;&gt;""),IF(OR(CP139+CR139&lt;&gt;CQ139+CS139,PrSettings!$M$4="●"),((CP139+CR139-CQ139-CS139)=(CM114-CN114))*(CP114=1),0),"")</f>
        <v/>
      </c>
      <c r="CR114" s="240" t="str">
        <f t="shared" si="1644"/>
        <v/>
      </c>
      <c r="CS114" s="240" t="str">
        <f>IF(CP114&lt;&gt;"",IF(CO139,0,IF(ABS(CP139+CR139-CQ139-CS139)&gt;=PrSettings!$M$7,(ABS(CP139+CR139-CQ139-CS139-CM114+CN114)&lt;=1)*1,IF(AND(CP114,$F114=$G114,CP139+CR139&gt;=PrSettings!$M$6),(ABS(CM114-CP139-CR139)&lt;=1)*1,IF(AND(CP114,CP139+CR139+CQ139+CS139&gt;=PrSettings!$M$8),(ABS(CM114-CP139-CR139)+ABS(CN114-CQ139-CS139)&lt;=1)*1,"0")))),"")</f>
        <v/>
      </c>
      <c r="CT114" s="261"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74"/>
      <c r="CW114" s="239" t="str">
        <f>IF(CV114="","",VLOOKUP(CV114,Language!$D$5:$E$100,2,0))</f>
        <v/>
      </c>
      <c r="CX114" s="275"/>
      <c r="CY114" s="239" t="str">
        <f>IF(CX114="","",VLOOKUP(CX114,Language!$D$5:$E$100,2,0))</f>
        <v/>
      </c>
      <c r="CZ114" s="275"/>
      <c r="DA114" s="275"/>
      <c r="DB114" s="360">
        <f>COUNTIF(CV$116:CV$119,CX119)+COUNTIF(CX$116:CX$119,CX119)</f>
        <v>0</v>
      </c>
      <c r="DC114" s="240" t="str">
        <f t="shared" si="1619"/>
        <v/>
      </c>
      <c r="DD114" s="240" t="str">
        <f>IF((DC114&lt;&gt;""),IF(OR(DC139+DE139&lt;&gt;DD139+DF139,PrSettings!$M$4="●"),((DC139+DE139-DD139-DF139)=(CZ114-DA114))*(DC114=1),0),"")</f>
        <v/>
      </c>
      <c r="DE114" s="240" t="str">
        <f t="shared" si="1645"/>
        <v/>
      </c>
      <c r="DF114" s="240" t="str">
        <f>IF(DC114&lt;&gt;"",IF(DB139,0,IF(ABS(DC139+DE139-DD139-DF139)&gt;=PrSettings!$M$7,(ABS(DC139+DE139-DD139-DF139-CZ114+DA114)&lt;=1)*1,IF(AND(DC114,$F114=$G114,DC139+DE139&gt;=PrSettings!$M$6),(ABS(CZ114-DC139-DE139)&lt;=1)*1,IF(AND(DC114,DC139+DE139+DD139+DF139&gt;=PrSettings!$M$8),(ABS(CZ114-DC139-DE139)+ABS(DA114-DD139-DF139)&lt;=1)*1,"0")))),"")</f>
        <v/>
      </c>
      <c r="DG114" s="261"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74"/>
      <c r="DJ114" s="239" t="str">
        <f>IF(DI114="","",VLOOKUP(DI114,Language!$D$5:$E$100,2,0))</f>
        <v/>
      </c>
      <c r="DK114" s="275"/>
      <c r="DL114" s="239" t="str">
        <f>IF(DK114="","",VLOOKUP(DK114,Language!$D$5:$E$100,2,0))</f>
        <v/>
      </c>
      <c r="DM114" s="275"/>
      <c r="DN114" s="275"/>
      <c r="DO114" s="360">
        <f>COUNTIF(DI$116:DI$119,DK119)+COUNTIF(DK$116:DK$119,DK119)</f>
        <v>0</v>
      </c>
      <c r="DP114" s="240" t="str">
        <f t="shared" si="1620"/>
        <v/>
      </c>
      <c r="DQ114" s="240" t="str">
        <f>IF((DP114&lt;&gt;""),IF(OR(DP139+DR139&lt;&gt;DQ139+DS139,PrSettings!$M$4="●"),((DP139+DR139-DQ139-DS139)=(DM114-DN114))*(DP114=1),0),"")</f>
        <v/>
      </c>
      <c r="DR114" s="240" t="str">
        <f t="shared" si="1646"/>
        <v/>
      </c>
      <c r="DS114" s="240" t="str">
        <f>IF(DP114&lt;&gt;"",IF(DO139,0,IF(ABS(DP139+DR139-DQ139-DS139)&gt;=PrSettings!$M$7,(ABS(DP139+DR139-DQ139-DS139-DM114+DN114)&lt;=1)*1,IF(AND(DP114,$F114=$G114,DP139+DR139&gt;=PrSettings!$M$6),(ABS(DM114-DP139-DR139)&lt;=1)*1,IF(AND(DP114,DP139+DR139+DQ139+DS139&gt;=PrSettings!$M$8),(ABS(DM114-DP139-DR139)+ABS(DN114-DQ139-DS139)&lt;=1)*1,"0")))),"")</f>
        <v/>
      </c>
      <c r="DT114" s="261"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74"/>
      <c r="DW114" s="239" t="str">
        <f>IF(DV114="","",VLOOKUP(DV114,Language!$D$5:$E$100,2,0))</f>
        <v/>
      </c>
      <c r="DX114" s="275"/>
      <c r="DY114" s="239" t="str">
        <f>IF(DX114="","",VLOOKUP(DX114,Language!$D$5:$E$100,2,0))</f>
        <v/>
      </c>
      <c r="DZ114" s="275"/>
      <c r="EA114" s="275"/>
      <c r="EB114" s="360">
        <f>COUNTIF(DV$116:DV$119,DX119)+COUNTIF(DX$116:DX$119,DX119)</f>
        <v>0</v>
      </c>
      <c r="EC114" s="240" t="str">
        <f t="shared" si="1621"/>
        <v/>
      </c>
      <c r="ED114" s="240" t="str">
        <f>IF((EC114&lt;&gt;""),IF(OR(EC139+EE139&lt;&gt;ED139+EF139,PrSettings!$M$4="●"),((EC139+EE139-ED139-EF139)=(DZ114-EA114))*(EC114=1),0),"")</f>
        <v/>
      </c>
      <c r="EE114" s="240" t="str">
        <f t="shared" si="1647"/>
        <v/>
      </c>
      <c r="EF114" s="240" t="str">
        <f>IF(EC114&lt;&gt;"",IF(EB139,0,IF(ABS(EC139+EE139-ED139-EF139)&gt;=PrSettings!$M$7,(ABS(EC139+EE139-ED139-EF139-DZ114+EA114)&lt;=1)*1,IF(AND(EC114,$F114=$G114,EC139+EE139&gt;=PrSettings!$M$6),(ABS(DZ114-EC139-EE139)&lt;=1)*1,IF(AND(EC114,EC139+EE139+ED139+EF139&gt;=PrSettings!$M$8),(ABS(DZ114-EC139-EE139)+ABS(EA114-ED139-EF139)&lt;=1)*1,"0")))),"")</f>
        <v/>
      </c>
      <c r="EG114" s="261"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74"/>
      <c r="EJ114" s="239" t="str">
        <f>IF(EI114="","",VLOOKUP(EI114,Language!$D$5:$E$100,2,0))</f>
        <v/>
      </c>
      <c r="EK114" s="275"/>
      <c r="EL114" s="239" t="str">
        <f>IF(EK114="","",VLOOKUP(EK114,Language!$D$5:$E$100,2,0))</f>
        <v/>
      </c>
      <c r="EM114" s="275"/>
      <c r="EN114" s="275"/>
      <c r="EO114" s="360">
        <f>COUNTIF(EI$116:EI$119,EK119)+COUNTIF(EK$116:EK$119,EK119)</f>
        <v>0</v>
      </c>
      <c r="EP114" s="240" t="str">
        <f t="shared" si="1622"/>
        <v/>
      </c>
      <c r="EQ114" s="240" t="str">
        <f>IF((EP114&lt;&gt;""),IF(OR(EP139+ER139&lt;&gt;EQ139+ES139,PrSettings!$M$4="●"),((EP139+ER139-EQ139-ES139)=(EM114-EN114))*(EP114=1),0),"")</f>
        <v/>
      </c>
      <c r="ER114" s="240" t="str">
        <f t="shared" si="1648"/>
        <v/>
      </c>
      <c r="ES114" s="240" t="str">
        <f>IF(EP114&lt;&gt;"",IF(EO139,0,IF(ABS(EP139+ER139-EQ139-ES139)&gt;=PrSettings!$M$7,(ABS(EP139+ER139-EQ139-ES139-EM114+EN114)&lt;=1)*1,IF(AND(EP114,$F114=$G114,EP139+ER139&gt;=PrSettings!$M$6),(ABS(EM114-EP139-ER139)&lt;=1)*1,IF(AND(EP114,EP139+ER139+EQ139+ES139&gt;=PrSettings!$M$8),(ABS(EM114-EP139-ER139)+ABS(EN114-EQ139-ES139)&lt;=1)*1,"0")))),"")</f>
        <v/>
      </c>
      <c r="ET114" s="261"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74"/>
      <c r="EW114" s="239" t="str">
        <f>IF(EV114="","",VLOOKUP(EV114,Language!$D$5:$E$100,2,0))</f>
        <v/>
      </c>
      <c r="EX114" s="275"/>
      <c r="EY114" s="239" t="str">
        <f>IF(EX114="","",VLOOKUP(EX114,Language!$D$5:$E$100,2,0))</f>
        <v/>
      </c>
      <c r="EZ114" s="275"/>
      <c r="FA114" s="275"/>
      <c r="FB114" s="360">
        <f>COUNTIF(EV$116:EV$119,EX119)+COUNTIF(EX$116:EX$119,EX119)</f>
        <v>0</v>
      </c>
      <c r="FC114" s="240" t="str">
        <f t="shared" si="1623"/>
        <v/>
      </c>
      <c r="FD114" s="240" t="str">
        <f>IF((FC114&lt;&gt;""),IF(OR(FC139+FE139&lt;&gt;FD139+FF139,PrSettings!$M$4="●"),((FC139+FE139-FD139-FF139)=(EZ114-FA114))*(FC114=1),0),"")</f>
        <v/>
      </c>
      <c r="FE114" s="240" t="str">
        <f t="shared" si="1649"/>
        <v/>
      </c>
      <c r="FF114" s="240" t="str">
        <f>IF(FC114&lt;&gt;"",IF(FB139,0,IF(ABS(FC139+FE139-FD139-FF139)&gt;=PrSettings!$M$7,(ABS(FC139+FE139-FD139-FF139-EZ114+FA114)&lt;=1)*1,IF(AND(FC114,$F114=$G114,FC139+FE139&gt;=PrSettings!$M$6),(ABS(EZ114-FC139-FE139)&lt;=1)*1,IF(AND(FC114,FC139+FE139+FD139+FF139&gt;=PrSettings!$M$8),(ABS(EZ114-FC139-FE139)+ABS(FA114-FD139-FF139)&lt;=1)*1,"0")))),"")</f>
        <v/>
      </c>
      <c r="FG114" s="261"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74"/>
      <c r="FJ114" s="239" t="str">
        <f>IF(FI114="","",VLOOKUP(FI114,Language!$D$5:$E$100,2,0))</f>
        <v/>
      </c>
      <c r="FK114" s="275"/>
      <c r="FL114" s="239" t="str">
        <f>IF(FK114="","",VLOOKUP(FK114,Language!$D$5:$E$100,2,0))</f>
        <v/>
      </c>
      <c r="FM114" s="275"/>
      <c r="FN114" s="275"/>
      <c r="FO114" s="360">
        <f>COUNTIF(FI$116:FI$119,FK119)+COUNTIF(FK$116:FK$119,FK119)</f>
        <v>0</v>
      </c>
      <c r="FP114" s="240" t="str">
        <f t="shared" si="1624"/>
        <v/>
      </c>
      <c r="FQ114" s="240" t="str">
        <f>IF((FP114&lt;&gt;""),IF(OR(FP139+FR139&lt;&gt;FQ139+FS139,PrSettings!$M$4="●"),((FP139+FR139-FQ139-FS139)=(FM114-FN114))*(FP114=1),0),"")</f>
        <v/>
      </c>
      <c r="FR114" s="240" t="str">
        <f t="shared" si="1650"/>
        <v/>
      </c>
      <c r="FS114" s="240" t="str">
        <f>IF(FP114&lt;&gt;"",IF(FO139,0,IF(ABS(FP139+FR139-FQ139-FS139)&gt;=PrSettings!$M$7,(ABS(FP139+FR139-FQ139-FS139-FM114+FN114)&lt;=1)*1,IF(AND(FP114,$F114=$G114,FP139+FR139&gt;=PrSettings!$M$6),(ABS(FM114-FP139-FR139)&lt;=1)*1,IF(AND(FP114,FP139+FR139+FQ139+FS139&gt;=PrSettings!$M$8),(ABS(FM114-FP139-FR139)+ABS(FN114-FQ139-FS139)&lt;=1)*1,"0")))),"")</f>
        <v/>
      </c>
      <c r="FT114" s="261"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74"/>
      <c r="FW114" s="239" t="str">
        <f>IF(FV114="","",VLOOKUP(FV114,Language!$D$5:$E$100,2,0))</f>
        <v/>
      </c>
      <c r="FX114" s="275"/>
      <c r="FY114" s="239" t="str">
        <f>IF(FX114="","",VLOOKUP(FX114,Language!$D$5:$E$100,2,0))</f>
        <v/>
      </c>
      <c r="FZ114" s="275"/>
      <c r="GA114" s="275"/>
      <c r="GB114" s="360">
        <f>COUNTIF(FV$116:FV$119,FX119)+COUNTIF(FX$116:FX$119,FX119)</f>
        <v>0</v>
      </c>
      <c r="GC114" s="240" t="str">
        <f t="shared" si="1625"/>
        <v/>
      </c>
      <c r="GD114" s="240" t="str">
        <f>IF((GC114&lt;&gt;""),IF(OR(GC139+GE139&lt;&gt;GD139+GF139,PrSettings!$M$4="●"),((GC139+GE139-GD139-GF139)=(FZ114-GA114))*(GC114=1),0),"")</f>
        <v/>
      </c>
      <c r="GE114" s="240" t="str">
        <f t="shared" si="1651"/>
        <v/>
      </c>
      <c r="GF114" s="240" t="str">
        <f>IF(GC114&lt;&gt;"",IF(GB139,0,IF(ABS(GC139+GE139-GD139-GF139)&gt;=PrSettings!$M$7,(ABS(GC139+GE139-GD139-GF139-FZ114+GA114)&lt;=1)*1,IF(AND(GC114,$F114=$G114,GC139+GE139&gt;=PrSettings!$M$6),(ABS(FZ114-GC139-GE139)&lt;=1)*1,IF(AND(GC114,GC139+GE139+GD139+GF139&gt;=PrSettings!$M$8),(ABS(FZ114-GC139-GE139)+ABS(GA114-GD139-GF139)&lt;=1)*1,"0")))),"")</f>
        <v/>
      </c>
      <c r="GG114" s="261"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74"/>
      <c r="GJ114" s="239" t="str">
        <f>IF(GI114="","",VLOOKUP(GI114,Language!$D$5:$E$100,2,0))</f>
        <v/>
      </c>
      <c r="GK114" s="275"/>
      <c r="GL114" s="239" t="str">
        <f>IF(GK114="","",VLOOKUP(GK114,Language!$D$5:$E$100,2,0))</f>
        <v/>
      </c>
      <c r="GM114" s="275"/>
      <c r="GN114" s="275"/>
      <c r="GO114" s="360">
        <f>COUNTIF(GI$116:GI$119,GK119)+COUNTIF(GK$116:GK$119,GK119)</f>
        <v>0</v>
      </c>
      <c r="GP114" s="240" t="str">
        <f t="shared" si="1626"/>
        <v/>
      </c>
      <c r="GQ114" s="240" t="str">
        <f>IF((GP114&lt;&gt;""),IF(OR(GP139+GR139&lt;&gt;GQ139+GS139,PrSettings!$M$4="●"),((GP139+GR139-GQ139-GS139)=(GM114-GN114))*(GP114=1),0),"")</f>
        <v/>
      </c>
      <c r="GR114" s="240" t="str">
        <f t="shared" si="1652"/>
        <v/>
      </c>
      <c r="GS114" s="240" t="str">
        <f>IF(GP114&lt;&gt;"",IF(GO139,0,IF(ABS(GP139+GR139-GQ139-GS139)&gt;=PrSettings!$M$7,(ABS(GP139+GR139-GQ139-GS139-GM114+GN114)&lt;=1)*1,IF(AND(GP114,$F114=$G114,GP139+GR139&gt;=PrSettings!$M$6),(ABS(GM114-GP139-GR139)&lt;=1)*1,IF(AND(GP114,GP139+GR139+GQ139+GS139&gt;=PrSettings!$M$8),(ABS(GM114-GP139-GR139)+ABS(GN114-GQ139-GS139)&lt;=1)*1,"0")))),"")</f>
        <v/>
      </c>
      <c r="GT114" s="261"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74"/>
      <c r="GW114" s="239" t="str">
        <f>IF(GV114="","",VLOOKUP(GV114,Language!$D$5:$E$100,2,0))</f>
        <v/>
      </c>
      <c r="GX114" s="275"/>
      <c r="GY114" s="239" t="str">
        <f>IF(GX114="","",VLOOKUP(GX114,Language!$D$5:$E$100,2,0))</f>
        <v/>
      </c>
      <c r="GZ114" s="275"/>
      <c r="HA114" s="275"/>
      <c r="HB114" s="360">
        <f>COUNTIF(GV$116:GV$119,GX119)+COUNTIF(GX$116:GX$119,GX119)</f>
        <v>0</v>
      </c>
      <c r="HC114" s="240" t="str">
        <f t="shared" si="1627"/>
        <v/>
      </c>
      <c r="HD114" s="240" t="str">
        <f>IF((HC114&lt;&gt;""),IF(OR(HC139+HE139&lt;&gt;HD139+HF139,PrSettings!$M$4="●"),((HC139+HE139-HD139-HF139)=(GZ114-HA114))*(HC114=1),0),"")</f>
        <v/>
      </c>
      <c r="HE114" s="240" t="str">
        <f t="shared" si="1653"/>
        <v/>
      </c>
      <c r="HF114" s="240" t="str">
        <f>IF(HC114&lt;&gt;"",IF(HB139,0,IF(ABS(HC139+HE139-HD139-HF139)&gt;=PrSettings!$M$7,(ABS(HC139+HE139-HD139-HF139-GZ114+HA114)&lt;=1)*1,IF(AND(HC114,$F114=$G114,HC139+HE139&gt;=PrSettings!$M$6),(ABS(GZ114-HC139-HE139)&lt;=1)*1,IF(AND(HC114,HC139+HE139+HD139+HF139&gt;=PrSettings!$M$8),(ABS(GZ114-HC139-HE139)+ABS(HA114-HD139-HF139)&lt;=1)*1,"0")))),"")</f>
        <v/>
      </c>
      <c r="HG114" s="261"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74"/>
      <c r="HJ114" s="239" t="str">
        <f>IF(HI114="","",VLOOKUP(HI114,Language!$D$5:$E$100,2,0))</f>
        <v/>
      </c>
      <c r="HK114" s="275"/>
      <c r="HL114" s="239" t="str">
        <f>IF(HK114="","",VLOOKUP(HK114,Language!$D$5:$E$100,2,0))</f>
        <v/>
      </c>
      <c r="HM114" s="275"/>
      <c r="HN114" s="275"/>
      <c r="HO114" s="360">
        <f>COUNTIF(HI$116:HI$119,HK119)+COUNTIF(HK$116:HK$119,HK119)</f>
        <v>0</v>
      </c>
      <c r="HP114" s="240" t="str">
        <f t="shared" si="1628"/>
        <v/>
      </c>
      <c r="HQ114" s="240" t="str">
        <f>IF((HP114&lt;&gt;""),IF(OR(HP139+HR139&lt;&gt;HQ139+HS139,PrSettings!$M$4="●"),((HP139+HR139-HQ139-HS139)=(HM114-HN114))*(HP114=1),0),"")</f>
        <v/>
      </c>
      <c r="HR114" s="240" t="str">
        <f t="shared" si="1654"/>
        <v/>
      </c>
      <c r="HS114" s="240" t="str">
        <f>IF(HP114&lt;&gt;"",IF(HO139,0,IF(ABS(HP139+HR139-HQ139-HS139)&gt;=PrSettings!$M$7,(ABS(HP139+HR139-HQ139-HS139-HM114+HN114)&lt;=1)*1,IF(AND(HP114,$F114=$G114,HP139+HR139&gt;=PrSettings!$M$6),(ABS(HM114-HP139-HR139)&lt;=1)*1,IF(AND(HP114,HP139+HR139+HQ139+HS139&gt;=PrSettings!$M$8),(ABS(HM114-HP139-HR139)+ABS(HN114-HQ139-HS139)&lt;=1)*1,"0")))),"")</f>
        <v/>
      </c>
      <c r="HT114" s="261"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74"/>
      <c r="HW114" s="239" t="str">
        <f>IF(HV114="","",VLOOKUP(HV114,Language!$D$5:$E$100,2,0))</f>
        <v/>
      </c>
      <c r="HX114" s="275"/>
      <c r="HY114" s="239" t="str">
        <f>IF(HX114="","",VLOOKUP(HX114,Language!$D$5:$E$100,2,0))</f>
        <v/>
      </c>
      <c r="HZ114" s="275"/>
      <c r="IA114" s="275"/>
      <c r="IB114" s="360">
        <f>COUNTIF(HV$116:HV$119,HX119)+COUNTIF(HX$116:HX$119,HX119)</f>
        <v>0</v>
      </c>
      <c r="IC114" s="240" t="str">
        <f t="shared" si="1629"/>
        <v/>
      </c>
      <c r="ID114" s="240" t="str">
        <f>IF((IC114&lt;&gt;""),IF(OR(IC139+IE139&lt;&gt;ID139+IF139,PrSettings!$M$4="●"),((IC139+IE139-ID139-IF139)=(HZ114-IA114))*(IC114=1),0),"")</f>
        <v/>
      </c>
      <c r="IE114" s="240" t="str">
        <f t="shared" si="1655"/>
        <v/>
      </c>
      <c r="IF114" s="240" t="str">
        <f>IF(IC114&lt;&gt;"",IF(IB139,0,IF(ABS(IC139+IE139-ID139-IF139)&gt;=PrSettings!$M$7,(ABS(IC139+IE139-ID139-IF139-HZ114+IA114)&lt;=1)*1,IF(AND(IC114,$F114=$G114,IC139+IE139&gt;=PrSettings!$M$6),(ABS(HZ114-IC139-IE139)&lt;=1)*1,IF(AND(IC114,IC139+IE139+ID139+IF139&gt;=PrSettings!$M$8),(ABS(HZ114-IC139-IE139)+ABS(IA114-ID139-IF139)&lt;=1)*1,"0")))),"")</f>
        <v/>
      </c>
      <c r="IG114" s="261"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74"/>
      <c r="IJ114" s="239" t="str">
        <f>IF(II114="","",VLOOKUP(II114,Language!$D$5:$E$100,2,0))</f>
        <v/>
      </c>
      <c r="IK114" s="275"/>
      <c r="IL114" s="239" t="str">
        <f>IF(IK114="","",VLOOKUP(IK114,Language!$D$5:$E$100,2,0))</f>
        <v/>
      </c>
      <c r="IM114" s="275"/>
      <c r="IN114" s="275"/>
      <c r="IO114" s="360">
        <f>COUNTIF(II$116:II$119,IK119)+COUNTIF(IK$116:IK$119,IK119)</f>
        <v>0</v>
      </c>
      <c r="IP114" s="240" t="str">
        <f t="shared" si="1630"/>
        <v/>
      </c>
      <c r="IQ114" s="240" t="str">
        <f>IF((IP114&lt;&gt;""),IF(OR(IP139+IR139&lt;&gt;IQ139+IS139,PrSettings!$M$4="●"),((IP139+IR139-IQ139-IS139)=(IM114-IN114))*(IP114=1),0),"")</f>
        <v/>
      </c>
      <c r="IR114" s="240" t="str">
        <f t="shared" si="1656"/>
        <v/>
      </c>
      <c r="IS114" s="240" t="str">
        <f>IF(IP114&lt;&gt;"",IF(IO139,0,IF(ABS(IP139+IR139-IQ139-IS139)&gt;=PrSettings!$M$7,(ABS(IP139+IR139-IQ139-IS139-IM114+IN114)&lt;=1)*1,IF(AND(IP114,$F114=$G114,IP139+IR139&gt;=PrSettings!$M$6),(ABS(IM114-IP139-IR139)&lt;=1)*1,IF(AND(IP114,IP139+IR139+IQ139+IS139&gt;=PrSettings!$M$8),(ABS(IM114-IP139-IR139)+ABS(IN114-IQ139-IS139)&lt;=1)*1,"0")))),"")</f>
        <v/>
      </c>
      <c r="IT114" s="261"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74"/>
      <c r="IW114" s="239" t="str">
        <f>IF(IV114="","",VLOOKUP(IV114,Language!$D$5:$E$100,2,0))</f>
        <v/>
      </c>
      <c r="IX114" s="275"/>
      <c r="IY114" s="239" t="str">
        <f>IF(IX114="","",VLOOKUP(IX114,Language!$D$5:$E$100,2,0))</f>
        <v/>
      </c>
      <c r="IZ114" s="275"/>
      <c r="JA114" s="275"/>
      <c r="JB114" s="360">
        <f>COUNTIF(IV$116:IV$119,IX119)+COUNTIF(IX$116:IX$119,IX119)</f>
        <v>0</v>
      </c>
      <c r="JC114" s="240" t="str">
        <f t="shared" si="1631"/>
        <v/>
      </c>
      <c r="JD114" s="240" t="str">
        <f>IF((JC114&lt;&gt;""),IF(OR(JC139+JE139&lt;&gt;JD139+JF139,PrSettings!$M$4="●"),((JC139+JE139-JD139-JF139)=(IZ114-JA114))*(JC114=1),0),"")</f>
        <v/>
      </c>
      <c r="JE114" s="240" t="str">
        <f t="shared" si="1657"/>
        <v/>
      </c>
      <c r="JF114" s="240" t="str">
        <f>IF(JC114&lt;&gt;"",IF(JB139,0,IF(ABS(JC139+JE139-JD139-JF139)&gt;=PrSettings!$M$7,(ABS(JC139+JE139-JD139-JF139-IZ114+JA114)&lt;=1)*1,IF(AND(JC114,$F114=$G114,JC139+JE139&gt;=PrSettings!$M$6),(ABS(IZ114-JC139-JE139)&lt;=1)*1,IF(AND(JC114,JC139+JE139+JD139+JF139&gt;=PrSettings!$M$8),(ABS(IZ114-JC139-JE139)+ABS(JA114-JD139-JF139)&lt;=1)*1,"0")))),"")</f>
        <v/>
      </c>
      <c r="JG114" s="261"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74"/>
      <c r="JJ114" s="239" t="str">
        <f>IF(JI114="","",VLOOKUP(JI114,Language!$D$5:$E$100,2,0))</f>
        <v/>
      </c>
      <c r="JK114" s="275"/>
      <c r="JL114" s="239" t="str">
        <f>IF(JK114="","",VLOOKUP(JK114,Language!$D$5:$E$100,2,0))</f>
        <v/>
      </c>
      <c r="JM114" s="275"/>
      <c r="JN114" s="275"/>
      <c r="JO114" s="360">
        <f>COUNTIF(JI$116:JI$119,JK119)+COUNTIF(JK$116:JK$119,JK119)</f>
        <v>0</v>
      </c>
      <c r="JP114" s="240" t="str">
        <f t="shared" si="1632"/>
        <v/>
      </c>
      <c r="JQ114" s="240" t="str">
        <f>IF((JP114&lt;&gt;""),IF(OR(JP139+JR139&lt;&gt;JQ139+JS139,PrSettings!$M$4="●"),((JP139+JR139-JQ139-JS139)=(JM114-JN114))*(JP114=1),0),"")</f>
        <v/>
      </c>
      <c r="JR114" s="240" t="str">
        <f t="shared" si="1658"/>
        <v/>
      </c>
      <c r="JS114" s="240" t="str">
        <f>IF(JP114&lt;&gt;"",IF(JO139,0,IF(ABS(JP139+JR139-JQ139-JS139)&gt;=PrSettings!$M$7,(ABS(JP139+JR139-JQ139-JS139-JM114+JN114)&lt;=1)*1,IF(AND(JP114,$F114=$G114,JP139+JR139&gt;=PrSettings!$M$6),(ABS(JM114-JP139-JR139)&lt;=1)*1,IF(AND(JP114,JP139+JR139+JQ139+JS139&gt;=PrSettings!$M$8),(ABS(JM114-JP139-JR139)+ABS(JN114-JQ139-JS139)&lt;=1)*1,"0")))),"")</f>
        <v/>
      </c>
      <c r="JT114" s="261"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74"/>
      <c r="JW114" s="239" t="str">
        <f>IF(JV114="","",VLOOKUP(JV114,Language!$D$5:$E$100,2,0))</f>
        <v/>
      </c>
      <c r="JX114" s="275"/>
      <c r="JY114" s="239" t="str">
        <f>IF(JX114="","",VLOOKUP(JX114,Language!$D$5:$E$100,2,0))</f>
        <v/>
      </c>
      <c r="JZ114" s="275"/>
      <c r="KA114" s="275"/>
      <c r="KB114" s="360">
        <f>COUNTIF(JV$116:JV$119,JX119)+COUNTIF(JX$116:JX$119,JX119)</f>
        <v>0</v>
      </c>
      <c r="KC114" s="240" t="str">
        <f t="shared" si="1633"/>
        <v/>
      </c>
      <c r="KD114" s="240" t="str">
        <f>IF((KC114&lt;&gt;""),IF(OR(KC139+KE139&lt;&gt;KD139+KF139,PrSettings!$M$4="●"),((KC139+KE139-KD139-KF139)=(JZ114-KA114))*(KC114=1),0),"")</f>
        <v/>
      </c>
      <c r="KE114" s="240" t="str">
        <f t="shared" si="1659"/>
        <v/>
      </c>
      <c r="KF114" s="240" t="str">
        <f>IF(KC114&lt;&gt;"",IF(KB139,0,IF(ABS(KC139+KE139-KD139-KF139)&gt;=PrSettings!$M$7,(ABS(KC139+KE139-KD139-KF139-JZ114+KA114)&lt;=1)*1,IF(AND(KC114,$F114=$G114,KC139+KE139&gt;=PrSettings!$M$6),(ABS(JZ114-KC139-KE139)&lt;=1)*1,IF(AND(KC114,KC139+KE139+KD139+KF139&gt;=PrSettings!$M$8),(ABS(JZ114-KC139-KE139)+ABS(KA114-KD139-KF139)&lt;=1)*1,"0")))),"")</f>
        <v/>
      </c>
      <c r="KG114" s="261"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74"/>
      <c r="KJ114" s="239" t="str">
        <f>IF(KI114="","",VLOOKUP(KI114,Language!$D$5:$E$100,2,0))</f>
        <v/>
      </c>
      <c r="KK114" s="275"/>
      <c r="KL114" s="239" t="str">
        <f>IF(KK114="","",VLOOKUP(KK114,Language!$D$5:$E$100,2,0))</f>
        <v/>
      </c>
      <c r="KM114" s="275"/>
      <c r="KN114" s="275"/>
      <c r="KO114" s="360">
        <f>COUNTIF(KI$116:KI$119,KK119)+COUNTIF(KK$116:KK$119,KK119)</f>
        <v>0</v>
      </c>
      <c r="KP114" s="240" t="str">
        <f t="shared" si="1634"/>
        <v/>
      </c>
      <c r="KQ114" s="240" t="str">
        <f>IF((KP114&lt;&gt;""),IF(OR(KP139+KR139&lt;&gt;KQ139+KS139,PrSettings!$M$4="●"),((KP139+KR139-KQ139-KS139)=(KM114-KN114))*(KP114=1),0),"")</f>
        <v/>
      </c>
      <c r="KR114" s="240" t="str">
        <f t="shared" si="1660"/>
        <v/>
      </c>
      <c r="KS114" s="240" t="str">
        <f>IF(KP114&lt;&gt;"",IF(KO139,0,IF(ABS(KP139+KR139-KQ139-KS139)&gt;=PrSettings!$M$7,(ABS(KP139+KR139-KQ139-KS139-KM114+KN114)&lt;=1)*1,IF(AND(KP114,$F114=$G114,KP139+KR139&gt;=PrSettings!$M$6),(ABS(KM114-KP139-KR139)&lt;=1)*1,IF(AND(KP114,KP139+KR139+KQ139+KS139&gt;=PrSettings!$M$8),(ABS(KM114-KP139-KR139)+ABS(KN114-KQ139-KS139)&lt;=1)*1,"0")))),"")</f>
        <v/>
      </c>
      <c r="KT114" s="261"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74"/>
      <c r="KW114" s="239" t="str">
        <f>IF(KV114="","",VLOOKUP(KV114,Language!$D$5:$E$100,2,0))</f>
        <v/>
      </c>
      <c r="KX114" s="275"/>
      <c r="KY114" s="239" t="str">
        <f>IF(KX114="","",VLOOKUP(KX114,Language!$D$5:$E$100,2,0))</f>
        <v/>
      </c>
      <c r="KZ114" s="275"/>
      <c r="LA114" s="275"/>
      <c r="LB114" s="360">
        <f>COUNTIF(KV$116:KV$119,KX119)+COUNTIF(KX$116:KX$119,KX119)</f>
        <v>0</v>
      </c>
      <c r="LC114" s="240" t="str">
        <f t="shared" si="1635"/>
        <v/>
      </c>
      <c r="LD114" s="240" t="str">
        <f>IF((LC114&lt;&gt;""),IF(OR(LC139+LE139&lt;&gt;LD139+LF139,PrSettings!$M$4="●"),((LC139+LE139-LD139-LF139)=(KZ114-LA114))*(LC114=1),0),"")</f>
        <v/>
      </c>
      <c r="LE114" s="240" t="str">
        <f t="shared" si="1661"/>
        <v/>
      </c>
      <c r="LF114" s="240" t="str">
        <f>IF(LC114&lt;&gt;"",IF(LB139,0,IF(ABS(LC139+LE139-LD139-LF139)&gt;=PrSettings!$M$7,(ABS(LC139+LE139-LD139-LF139-KZ114+LA114)&lt;=1)*1,IF(AND(LC114,$F114=$G114,LC139+LE139&gt;=PrSettings!$M$6),(ABS(KZ114-LC139-LE139)&lt;=1)*1,IF(AND(LC114,LC139+LE139+LD139+LF139&gt;=PrSettings!$M$8),(ABS(KZ114-LC139-LE139)+ABS(LA114-LD139-LF139)&lt;=1)*1,"0")))),"")</f>
        <v/>
      </c>
      <c r="LG114" s="261"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74"/>
      <c r="LJ114" s="239" t="str">
        <f>IF(LI114="","",VLOOKUP(LI114,Language!$D$5:$E$100,2,0))</f>
        <v/>
      </c>
      <c r="LK114" s="275"/>
      <c r="LL114" s="239" t="str">
        <f>IF(LK114="","",VLOOKUP(LK114,Language!$D$5:$E$100,2,0))</f>
        <v/>
      </c>
      <c r="LM114" s="275"/>
      <c r="LN114" s="275"/>
      <c r="LO114" s="360">
        <f>COUNTIF(LI$116:LI$119,LK119)+COUNTIF(LK$116:LK$119,LK119)</f>
        <v>0</v>
      </c>
      <c r="LP114" s="240" t="str">
        <f t="shared" si="1636"/>
        <v/>
      </c>
      <c r="LQ114" s="240" t="str">
        <f>IF((LP114&lt;&gt;""),IF(OR(LP139+LR139&lt;&gt;LQ139+LS139,PrSettings!$M$4="●"),((LP139+LR139-LQ139-LS139)=(LM114-LN114))*(LP114=1),0),"")</f>
        <v/>
      </c>
      <c r="LR114" s="240" t="str">
        <f t="shared" si="1662"/>
        <v/>
      </c>
      <c r="LS114" s="240" t="str">
        <f>IF(LP114&lt;&gt;"",IF(LO139,0,IF(ABS(LP139+LR139-LQ139-LS139)&gt;=PrSettings!$M$7,(ABS(LP139+LR139-LQ139-LS139-LM114+LN114)&lt;=1)*1,IF(AND(LP114,$F114=$G114,LP139+LR139&gt;=PrSettings!$M$6),(ABS(LM114-LP139-LR139)&lt;=1)*1,IF(AND(LP114,LP139+LR139+LQ139+LS139&gt;=PrSettings!$M$8),(ABS(LM114-LP139-LR139)+ABS(LN114-LQ139-LS139)&lt;=1)*1,"0")))),"")</f>
        <v/>
      </c>
      <c r="LT114" s="261"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74"/>
      <c r="LW114" s="239" t="str">
        <f>IF(LV114="","",VLOOKUP(LV114,Language!$D$5:$E$100,2,0))</f>
        <v/>
      </c>
      <c r="LX114" s="275"/>
      <c r="LY114" s="239" t="str">
        <f>IF(LX114="","",VLOOKUP(LX114,Language!$D$5:$E$100,2,0))</f>
        <v/>
      </c>
      <c r="LZ114" s="275"/>
      <c r="MA114" s="275"/>
      <c r="MB114" s="360">
        <f>COUNTIF(LV$116:LV$119,LX119)+COUNTIF(LX$116:LX$119,LX119)</f>
        <v>0</v>
      </c>
      <c r="MC114" s="240" t="str">
        <f t="shared" si="1637"/>
        <v/>
      </c>
      <c r="MD114" s="240" t="str">
        <f>IF((MC114&lt;&gt;""),IF(OR(MC139+ME139&lt;&gt;MD139+MF139,PrSettings!$M$4="●"),((MC139+ME139-MD139-MF139)=(LZ114-MA114))*(MC114=1),0),"")</f>
        <v/>
      </c>
      <c r="ME114" s="240" t="str">
        <f t="shared" si="1663"/>
        <v/>
      </c>
      <c r="MF114" s="240" t="str">
        <f>IF(MC114&lt;&gt;"",IF(MB139,0,IF(ABS(MC139+ME139-MD139-MF139)&gt;=PrSettings!$M$7,(ABS(MC139+ME139-MD139-MF139-LZ114+MA114)&lt;=1)*1,IF(AND(MC114,$F114=$G114,MC139+ME139&gt;=PrSettings!$M$6),(ABS(LZ114-MC139-ME139)&lt;=1)*1,IF(AND(MC114,MC139+ME139+MD139+MF139&gt;=PrSettings!$M$8),(ABS(LZ114-MC139-ME139)+ABS(MA114-MD139-MF139)&lt;=1)*1,"0")))),"")</f>
        <v/>
      </c>
      <c r="MG114" s="261"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31" customFormat="1" ht="24" customHeight="1" x14ac:dyDescent="0.25">
      <c r="A115" s="235"/>
      <c r="B115" s="247" t="str">
        <f>Language!$E$216</f>
        <v>Quarter final</v>
      </c>
      <c r="C115" s="253"/>
      <c r="D115" s="253"/>
      <c r="E115" s="250"/>
      <c r="F115" s="254"/>
      <c r="G115" s="255"/>
      <c r="I115" s="247" t="str">
        <f>$B115</f>
        <v>Quarter final</v>
      </c>
      <c r="J115" s="249"/>
      <c r="K115" s="249"/>
      <c r="L115" s="250"/>
      <c r="M115" s="279"/>
      <c r="N115" s="280"/>
      <c r="O115" s="251"/>
      <c r="P115" s="251"/>
      <c r="Q115" s="263"/>
      <c r="R115" s="250"/>
      <c r="S115" s="250"/>
      <c r="T115" s="264"/>
      <c r="V115" s="247" t="str">
        <f>$B115</f>
        <v>Quarter final</v>
      </c>
      <c r="W115" s="249"/>
      <c r="X115" s="249"/>
      <c r="Y115" s="250"/>
      <c r="Z115" s="279"/>
      <c r="AA115" s="280"/>
      <c r="AB115" s="251"/>
      <c r="AC115" s="251"/>
      <c r="AD115" s="263"/>
      <c r="AE115" s="250"/>
      <c r="AF115" s="250"/>
      <c r="AG115" s="264"/>
      <c r="AI115" s="247" t="str">
        <f>$B115</f>
        <v>Quarter final</v>
      </c>
      <c r="AJ115" s="249"/>
      <c r="AK115" s="249"/>
      <c r="AL115" s="250"/>
      <c r="AM115" s="279"/>
      <c r="AN115" s="280"/>
      <c r="AO115" s="251"/>
      <c r="AP115" s="251"/>
      <c r="AQ115" s="263"/>
      <c r="AR115" s="250"/>
      <c r="AS115" s="250"/>
      <c r="AT115" s="264"/>
      <c r="AV115" s="247" t="str">
        <f>$B115</f>
        <v>Quarter final</v>
      </c>
      <c r="AW115" s="249"/>
      <c r="AX115" s="249"/>
      <c r="AY115" s="250"/>
      <c r="AZ115" s="279"/>
      <c r="BA115" s="280"/>
      <c r="BB115" s="251"/>
      <c r="BC115" s="251"/>
      <c r="BD115" s="263"/>
      <c r="BE115" s="250"/>
      <c r="BF115" s="250"/>
      <c r="BG115" s="264"/>
      <c r="BI115" s="247" t="str">
        <f>$B115</f>
        <v>Quarter final</v>
      </c>
      <c r="BJ115" s="249"/>
      <c r="BK115" s="249"/>
      <c r="BL115" s="250"/>
      <c r="BM115" s="279"/>
      <c r="BN115" s="280"/>
      <c r="BO115" s="251"/>
      <c r="BP115" s="251"/>
      <c r="BQ115" s="263"/>
      <c r="BR115" s="250"/>
      <c r="BS115" s="250"/>
      <c r="BT115" s="264"/>
      <c r="BV115" s="247" t="str">
        <f>$B115</f>
        <v>Quarter final</v>
      </c>
      <c r="BW115" s="249"/>
      <c r="BX115" s="249"/>
      <c r="BY115" s="250"/>
      <c r="BZ115" s="279"/>
      <c r="CA115" s="280"/>
      <c r="CB115" s="251"/>
      <c r="CC115" s="251"/>
      <c r="CD115" s="263"/>
      <c r="CE115" s="250"/>
      <c r="CF115" s="250"/>
      <c r="CG115" s="264"/>
      <c r="CI115" s="247" t="str">
        <f>$B115</f>
        <v>Quarter final</v>
      </c>
      <c r="CJ115" s="249"/>
      <c r="CK115" s="249"/>
      <c r="CL115" s="250"/>
      <c r="CM115" s="279"/>
      <c r="CN115" s="280"/>
      <c r="CO115" s="251"/>
      <c r="CP115" s="251"/>
      <c r="CQ115" s="263"/>
      <c r="CR115" s="250"/>
      <c r="CS115" s="250"/>
      <c r="CT115" s="264"/>
      <c r="CV115" s="247" t="str">
        <f>$B115</f>
        <v>Quarter final</v>
      </c>
      <c r="CW115" s="249"/>
      <c r="CX115" s="249"/>
      <c r="CY115" s="250"/>
      <c r="CZ115" s="279"/>
      <c r="DA115" s="280"/>
      <c r="DB115" s="251"/>
      <c r="DC115" s="251"/>
      <c r="DD115" s="263"/>
      <c r="DE115" s="250"/>
      <c r="DF115" s="250"/>
      <c r="DG115" s="264"/>
      <c r="DI115" s="247" t="str">
        <f>$B115</f>
        <v>Quarter final</v>
      </c>
      <c r="DJ115" s="249"/>
      <c r="DK115" s="249"/>
      <c r="DL115" s="250"/>
      <c r="DM115" s="279"/>
      <c r="DN115" s="280"/>
      <c r="DO115" s="251"/>
      <c r="DP115" s="251"/>
      <c r="DQ115" s="263"/>
      <c r="DR115" s="250"/>
      <c r="DS115" s="250"/>
      <c r="DT115" s="264"/>
      <c r="DV115" s="247" t="str">
        <f>$B115</f>
        <v>Quarter final</v>
      </c>
      <c r="DW115" s="249"/>
      <c r="DX115" s="249"/>
      <c r="DY115" s="250"/>
      <c r="DZ115" s="279"/>
      <c r="EA115" s="280"/>
      <c r="EB115" s="251"/>
      <c r="EC115" s="251"/>
      <c r="ED115" s="263"/>
      <c r="EE115" s="250"/>
      <c r="EF115" s="250"/>
      <c r="EG115" s="264"/>
      <c r="EI115" s="247" t="str">
        <f>$B115</f>
        <v>Quarter final</v>
      </c>
      <c r="EJ115" s="249"/>
      <c r="EK115" s="249"/>
      <c r="EL115" s="250"/>
      <c r="EM115" s="279"/>
      <c r="EN115" s="280"/>
      <c r="EO115" s="251"/>
      <c r="EP115" s="251"/>
      <c r="EQ115" s="263"/>
      <c r="ER115" s="250"/>
      <c r="ES115" s="250"/>
      <c r="ET115" s="264"/>
      <c r="EV115" s="247" t="str">
        <f>$B115</f>
        <v>Quarter final</v>
      </c>
      <c r="EW115" s="249"/>
      <c r="EX115" s="249"/>
      <c r="EY115" s="250"/>
      <c r="EZ115" s="279"/>
      <c r="FA115" s="280"/>
      <c r="FB115" s="251"/>
      <c r="FC115" s="251"/>
      <c r="FD115" s="263"/>
      <c r="FE115" s="250"/>
      <c r="FF115" s="250"/>
      <c r="FG115" s="264"/>
      <c r="FI115" s="247" t="str">
        <f>$B115</f>
        <v>Quarter final</v>
      </c>
      <c r="FJ115" s="249"/>
      <c r="FK115" s="249"/>
      <c r="FL115" s="250"/>
      <c r="FM115" s="279"/>
      <c r="FN115" s="280"/>
      <c r="FO115" s="251"/>
      <c r="FP115" s="251"/>
      <c r="FQ115" s="263"/>
      <c r="FR115" s="250"/>
      <c r="FS115" s="250"/>
      <c r="FT115" s="264"/>
      <c r="FV115" s="247" t="str">
        <f>$B115</f>
        <v>Quarter final</v>
      </c>
      <c r="FW115" s="249"/>
      <c r="FX115" s="249"/>
      <c r="FY115" s="250"/>
      <c r="FZ115" s="279"/>
      <c r="GA115" s="280"/>
      <c r="GB115" s="251"/>
      <c r="GC115" s="251"/>
      <c r="GD115" s="263"/>
      <c r="GE115" s="250"/>
      <c r="GF115" s="250"/>
      <c r="GG115" s="264"/>
      <c r="GI115" s="247" t="str">
        <f>$B115</f>
        <v>Quarter final</v>
      </c>
      <c r="GJ115" s="249"/>
      <c r="GK115" s="249"/>
      <c r="GL115" s="250"/>
      <c r="GM115" s="279"/>
      <c r="GN115" s="280"/>
      <c r="GO115" s="251"/>
      <c r="GP115" s="251"/>
      <c r="GQ115" s="263"/>
      <c r="GR115" s="250"/>
      <c r="GS115" s="250"/>
      <c r="GT115" s="264"/>
      <c r="GV115" s="247" t="str">
        <f>$B115</f>
        <v>Quarter final</v>
      </c>
      <c r="GW115" s="249"/>
      <c r="GX115" s="249"/>
      <c r="GY115" s="250"/>
      <c r="GZ115" s="279"/>
      <c r="HA115" s="280"/>
      <c r="HB115" s="251"/>
      <c r="HC115" s="251"/>
      <c r="HD115" s="263"/>
      <c r="HE115" s="250"/>
      <c r="HF115" s="250"/>
      <c r="HG115" s="264"/>
      <c r="HI115" s="247" t="str">
        <f>$B115</f>
        <v>Quarter final</v>
      </c>
      <c r="HJ115" s="249"/>
      <c r="HK115" s="249"/>
      <c r="HL115" s="250"/>
      <c r="HM115" s="279"/>
      <c r="HN115" s="280"/>
      <c r="HO115" s="251"/>
      <c r="HP115" s="251"/>
      <c r="HQ115" s="263"/>
      <c r="HR115" s="250"/>
      <c r="HS115" s="250"/>
      <c r="HT115" s="264"/>
      <c r="HV115" s="247" t="str">
        <f>$B115</f>
        <v>Quarter final</v>
      </c>
      <c r="HW115" s="249"/>
      <c r="HX115" s="249"/>
      <c r="HY115" s="250"/>
      <c r="HZ115" s="279"/>
      <c r="IA115" s="280"/>
      <c r="IB115" s="251"/>
      <c r="IC115" s="251"/>
      <c r="ID115" s="263"/>
      <c r="IE115" s="250"/>
      <c r="IF115" s="250"/>
      <c r="IG115" s="264"/>
      <c r="II115" s="247" t="str">
        <f>$B115</f>
        <v>Quarter final</v>
      </c>
      <c r="IJ115" s="249"/>
      <c r="IK115" s="249"/>
      <c r="IL115" s="250"/>
      <c r="IM115" s="279"/>
      <c r="IN115" s="280"/>
      <c r="IO115" s="251"/>
      <c r="IP115" s="251"/>
      <c r="IQ115" s="263"/>
      <c r="IR115" s="250"/>
      <c r="IS115" s="250"/>
      <c r="IT115" s="264"/>
      <c r="IV115" s="247" t="str">
        <f>$B115</f>
        <v>Quarter final</v>
      </c>
      <c r="IW115" s="249"/>
      <c r="IX115" s="249"/>
      <c r="IY115" s="250"/>
      <c r="IZ115" s="279"/>
      <c r="JA115" s="280"/>
      <c r="JB115" s="251"/>
      <c r="JC115" s="251"/>
      <c r="JD115" s="263"/>
      <c r="JE115" s="250"/>
      <c r="JF115" s="250"/>
      <c r="JG115" s="264"/>
      <c r="JI115" s="247" t="str">
        <f>$B115</f>
        <v>Quarter final</v>
      </c>
      <c r="JJ115" s="249"/>
      <c r="JK115" s="249"/>
      <c r="JL115" s="250"/>
      <c r="JM115" s="279"/>
      <c r="JN115" s="280"/>
      <c r="JO115" s="251"/>
      <c r="JP115" s="251"/>
      <c r="JQ115" s="263"/>
      <c r="JR115" s="250"/>
      <c r="JS115" s="250"/>
      <c r="JT115" s="264"/>
      <c r="JV115" s="247" t="str">
        <f>$B115</f>
        <v>Quarter final</v>
      </c>
      <c r="JW115" s="249"/>
      <c r="JX115" s="249"/>
      <c r="JY115" s="250"/>
      <c r="JZ115" s="279"/>
      <c r="KA115" s="280"/>
      <c r="KB115" s="251"/>
      <c r="KC115" s="251"/>
      <c r="KD115" s="263"/>
      <c r="KE115" s="250"/>
      <c r="KF115" s="250"/>
      <c r="KG115" s="264"/>
      <c r="KI115" s="247" t="str">
        <f>$B115</f>
        <v>Quarter final</v>
      </c>
      <c r="KJ115" s="249"/>
      <c r="KK115" s="249"/>
      <c r="KL115" s="250"/>
      <c r="KM115" s="279"/>
      <c r="KN115" s="280"/>
      <c r="KO115" s="251"/>
      <c r="KP115" s="251"/>
      <c r="KQ115" s="263"/>
      <c r="KR115" s="250"/>
      <c r="KS115" s="250"/>
      <c r="KT115" s="264"/>
      <c r="KV115" s="247" t="str">
        <f>$B115</f>
        <v>Quarter final</v>
      </c>
      <c r="KW115" s="249"/>
      <c r="KX115" s="249"/>
      <c r="KY115" s="250"/>
      <c r="KZ115" s="279"/>
      <c r="LA115" s="280"/>
      <c r="LB115" s="251"/>
      <c r="LC115" s="251"/>
      <c r="LD115" s="263"/>
      <c r="LE115" s="250"/>
      <c r="LF115" s="250"/>
      <c r="LG115" s="264"/>
      <c r="LI115" s="247" t="str">
        <f>$B115</f>
        <v>Quarter final</v>
      </c>
      <c r="LJ115" s="249"/>
      <c r="LK115" s="249"/>
      <c r="LL115" s="250"/>
      <c r="LM115" s="279"/>
      <c r="LN115" s="280"/>
      <c r="LO115" s="251"/>
      <c r="LP115" s="251"/>
      <c r="LQ115" s="263"/>
      <c r="LR115" s="250"/>
      <c r="LS115" s="250"/>
      <c r="LT115" s="264"/>
      <c r="LV115" s="247" t="str">
        <f>$B115</f>
        <v>Quarter final</v>
      </c>
      <c r="LW115" s="249"/>
      <c r="LX115" s="249"/>
      <c r="LY115" s="250"/>
      <c r="LZ115" s="279"/>
      <c r="MA115" s="280"/>
      <c r="MB115" s="251"/>
      <c r="MC115" s="251"/>
      <c r="MD115" s="263"/>
      <c r="ME115" s="250"/>
      <c r="MF115" s="250"/>
      <c r="MG115" s="264"/>
    </row>
    <row r="116" spans="1:345" s="231" customFormat="1" x14ac:dyDescent="0.25">
      <c r="A116" s="235"/>
      <c r="B116" s="238" t="str">
        <f>IF(C116="","",INDEX(Groups!$C$7:$C$65,MATCH(C116,Groups!$D$7:$D$65,0)))</f>
        <v/>
      </c>
      <c r="C116" s="239" t="str">
        <f>'World Cup'!$C$70</f>
        <v/>
      </c>
      <c r="D116" s="240" t="str">
        <f>IF(E116="","",INDEX(Groups!$C$7:$C$65,MATCH(E116,Groups!$D$7:$D$65,0)))</f>
        <v/>
      </c>
      <c r="E116" s="239" t="str">
        <f>'World Cup'!$E$70</f>
        <v/>
      </c>
      <c r="F116" s="241" t="str">
        <f>IF(AND('World Cup'!$C$71&lt;&gt;"",'World Cup'!$E$71&lt;&gt;""),'World Cup'!$C$71,"")</f>
        <v/>
      </c>
      <c r="G116" s="242" t="str">
        <f>IF(AND('World Cup'!$C$71&lt;&gt;"",'World Cup'!$E$71&lt;&gt;""),'World Cup'!$E$71,"")</f>
        <v/>
      </c>
      <c r="I116" s="274"/>
      <c r="J116" s="239" t="str">
        <f>IF(I116="","",VLOOKUP(I116,Language!$D$5:$E$100,2,0))</f>
        <v/>
      </c>
      <c r="K116" s="275"/>
      <c r="L116" s="239" t="str">
        <f>IF(K116="","",VLOOKUP(K116,Language!$D$5:$E$100,2,0))</f>
        <v/>
      </c>
      <c r="M116" s="275"/>
      <c r="N116" s="275"/>
      <c r="O116" s="360">
        <f>COUNTIF(I$116:I$119,I116)+COUNTIF(K$116:K$119,I116)</f>
        <v>0</v>
      </c>
      <c r="P116" s="240" t="str">
        <f>IF((M116&lt;&gt;"")*(N116&lt;&gt;"")*((IFERROR(VLOOKUP(I116,$B$116:$F$119,5,0),"")&lt;&gt;"")+(IFERROR(VLOOKUP(I116,$D$116:$G$119,4,0),"")&lt;&gt;""))*((IFERROR(VLOOKUP(K116,$B$116:$F$119,5,0),"")&lt;&gt;"")+(IFERROR(VLOOKUP(K116,$D$116:$G$119,4,0),"")&lt;&gt;"")),IF(O141,"0",(P141+R141&gt;Q141+S141)*(M116&gt;N116)+(P141+R141=Q141+S141)*(M116=N116)+(P141+R141&lt;Q141+S141)*(M116&lt;N116)),"")</f>
        <v/>
      </c>
      <c r="Q116" s="240" t="str">
        <f>IF((P116&lt;&gt;""),IF(OR(P141+R141&lt;&gt;Q141+S141,PrSettings!$M$4="●"),((P141+R141-Q141-S141)=(M116-N116))*(P116=1),0),"")</f>
        <v/>
      </c>
      <c r="R116" s="240" t="str">
        <f>IF((Q116&lt;&gt;""),IF(P116="0",0,(P141+R141=M116)*(Q141+S141=N116)),"")</f>
        <v/>
      </c>
      <c r="S116" s="240" t="str">
        <f>IF(P116&lt;&gt;"",IF(O141,0,IF(ABS(P141+R141-Q141-S141)&gt;=PrSettings!$M$7,(ABS(P141+R141-Q141-S141-M116+N116)&lt;=1)*1,IF(AND(P116,$F116=$G116,P141+R141&gt;=PrSettings!$M$6),(ABS(M116-P141-R141)&lt;=1)*1,IF(AND(P116,P141+R141+Q141+S141&gt;=PrSettings!$M$8),(ABS(M116-P141-R141)+ABS(N116-Q141-S141)&lt;=1)*1,"0")))),"")</f>
        <v/>
      </c>
      <c r="T116" s="261" t="str">
        <f>IF(($C$116&amp;$C$117&amp;$C$118&amp;$C$119&amp;$E$116&amp;$E$117&amp;$E$118&amp;$E$119&lt;&gt;"")*(I$116&amp;I$117&amp;I$118&amp;I$119&amp;K$116&amp;K$117&amp;K$118&amp;K$119&lt;&gt;"")*(I116&amp;K116&lt;&gt;""),IF(O116&lt;&gt;1,0,COUNTIF($B$116:$B$119,I116)+COUNTIF($D$116:$D$119,I116))+IF(O111&lt;&gt;1,0,COUNTIF($B$116:$B$119,K116)+COUNTIF($D$116:$D$119,K116)),"")</f>
        <v/>
      </c>
      <c r="V116" s="274"/>
      <c r="W116" s="239" t="str">
        <f>IF(V116="","",VLOOKUP(V116,Language!$D$5:$E$100,2,0))</f>
        <v/>
      </c>
      <c r="X116" s="275"/>
      <c r="Y116" s="239" t="str">
        <f>IF(X116="","",VLOOKUP(X116,Language!$D$5:$E$100,2,0))</f>
        <v/>
      </c>
      <c r="Z116" s="275"/>
      <c r="AA116" s="275"/>
      <c r="AB116" s="360">
        <f>COUNTIF(V$116:V$119,V116)+COUNTIF(X$116:X$119,V116)</f>
        <v>0</v>
      </c>
      <c r="AC116" s="240" t="str">
        <f>IF((Z116&lt;&gt;"")*(AA116&lt;&gt;"")*((IFERROR(VLOOKUP(V116,$B$116:$F$119,5,0),"")&lt;&gt;"")+(IFERROR(VLOOKUP(V116,$D$116:$G$119,4,0),"")&lt;&gt;""))*((IFERROR(VLOOKUP(X116,$B$116:$F$119,5,0),"")&lt;&gt;"")+(IFERROR(VLOOKUP(X116,$D$116:$G$119,4,0),"")&lt;&gt;"")),IF(AB141,"0",(AC141+AE141&gt;AD141+AF141)*(Z116&gt;AA116)+(AC141+AE141=AD141+AF141)*(Z116=AA116)+(AC141+AE141&lt;AD141+AF141)*(Z116&lt;AA116)),"")</f>
        <v/>
      </c>
      <c r="AD116" s="240" t="str">
        <f>IF((AC116&lt;&gt;""),IF(OR(AC141+AE141&lt;&gt;AD141+AF141,PrSettings!$M$4="●"),((AC141+AE141-AD141-AF141)=(Z116-AA116))*(AC116=1),0),"")</f>
        <v/>
      </c>
      <c r="AE116" s="240" t="str">
        <f>IF((AD116&lt;&gt;""),IF(AC116="0",0,(AC141+AE141=Z116)*(AD141+AF141=AA116)),"")</f>
        <v/>
      </c>
      <c r="AF116" s="240" t="str">
        <f>IF(AC116&lt;&gt;"",IF(AB141,0,IF(ABS(AC141+AE141-AD141-AF141)&gt;=PrSettings!$M$7,(ABS(AC141+AE141-AD141-AF141-Z116+AA116)&lt;=1)*1,IF(AND(AC116,$F116=$G116,AC141+AE141&gt;=PrSettings!$M$6),(ABS(Z116-AC141-AE141)&lt;=1)*1,IF(AND(AC116,AC141+AE141+AD141+AF141&gt;=PrSettings!$M$8),(ABS(Z116-AC141-AE141)+ABS(AA116-AD141-AF141)&lt;=1)*1,"0")))),"")</f>
        <v/>
      </c>
      <c r="AG116" s="261" t="str">
        <f>IF(($C$116&amp;$C$117&amp;$C$118&amp;$C$119&amp;$E$116&amp;$E$117&amp;$E$118&amp;$E$119&lt;&gt;"")*(V$116&amp;V$117&amp;V$118&amp;V$119&amp;X$116&amp;X$117&amp;X$118&amp;X$119&lt;&gt;"")*(V116&amp;X116&lt;&gt;""),IF(AB116&lt;&gt;1,0,COUNTIF($B$116:$B$119,V116)+COUNTIF($D$116:$D$119,V116))+IF(AB111&lt;&gt;1,0,COUNTIF($B$116:$B$119,X116)+COUNTIF($D$116:$D$119,X116)),"")</f>
        <v/>
      </c>
      <c r="AI116" s="274"/>
      <c r="AJ116" s="239" t="str">
        <f>IF(AI116="","",VLOOKUP(AI116,Language!$D$5:$E$100,2,0))</f>
        <v/>
      </c>
      <c r="AK116" s="275"/>
      <c r="AL116" s="239" t="str">
        <f>IF(AK116="","",VLOOKUP(AK116,Language!$D$5:$E$100,2,0))</f>
        <v/>
      </c>
      <c r="AM116" s="275"/>
      <c r="AN116" s="275"/>
      <c r="AO116" s="360">
        <f>COUNTIF(AI$116:AI$119,AI116)+COUNTIF(AK$116:AK$119,AI116)</f>
        <v>0</v>
      </c>
      <c r="AP116" s="240"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40" t="str">
        <f>IF((AP116&lt;&gt;""),IF(OR(AP141+AR141&lt;&gt;AQ141+AS141,PrSettings!$M$4="●"),((AP141+AR141-AQ141-AS141)=(AM116-AN116))*(AP116=1),0),"")</f>
        <v/>
      </c>
      <c r="AR116" s="240" t="str">
        <f>IF((AQ116&lt;&gt;""),IF(AP116="0",0,(AP141+AR141=AM116)*(AQ141+AS141=AN116)),"")</f>
        <v/>
      </c>
      <c r="AS116" s="240" t="str">
        <f>IF(AP116&lt;&gt;"",IF(AO141,0,IF(ABS(AP141+AR141-AQ141-AS141)&gt;=PrSettings!$M$7,(ABS(AP141+AR141-AQ141-AS141-AM116+AN116)&lt;=1)*1,IF(AND(AP116,$F116=$G116,AP141+AR141&gt;=PrSettings!$M$6),(ABS(AM116-AP141-AR141)&lt;=1)*1,IF(AND(AP116,AP141+AR141+AQ141+AS141&gt;=PrSettings!$M$8),(ABS(AM116-AP141-AR141)+ABS(AN116-AQ141-AS141)&lt;=1)*1,"0")))),"")</f>
        <v/>
      </c>
      <c r="AT116" s="261" t="str">
        <f>IF(($C$116&amp;$C$117&amp;$C$118&amp;$C$119&amp;$E$116&amp;$E$117&amp;$E$118&amp;$E$119&lt;&gt;"")*(AI$116&amp;AI$117&amp;AI$118&amp;AI$119&amp;AK$116&amp;AK$117&amp;AK$118&amp;AK$119&lt;&gt;"")*(AI116&amp;AK116&lt;&gt;""),IF(AO116&lt;&gt;1,0,COUNTIF($B$116:$B$119,AI116)+COUNTIF($D$116:$D$119,AI116))+IF(AO111&lt;&gt;1,0,COUNTIF($B$116:$B$119,AK116)+COUNTIF($D$116:$D$119,AK116)),"")</f>
        <v/>
      </c>
      <c r="AV116" s="274"/>
      <c r="AW116" s="239" t="str">
        <f>IF(AV116="","",VLOOKUP(AV116,Language!$D$5:$E$100,2,0))</f>
        <v/>
      </c>
      <c r="AX116" s="275"/>
      <c r="AY116" s="239" t="str">
        <f>IF(AX116="","",VLOOKUP(AX116,Language!$D$5:$E$100,2,0))</f>
        <v/>
      </c>
      <c r="AZ116" s="275"/>
      <c r="BA116" s="275"/>
      <c r="BB116" s="360">
        <f>COUNTIF(AV$116:AV$119,AV116)+COUNTIF(AX$116:AX$119,AV116)</f>
        <v>0</v>
      </c>
      <c r="BC116" s="240"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40" t="str">
        <f>IF((BC116&lt;&gt;""),IF(OR(BC141+BE141&lt;&gt;BD141+BF141,PrSettings!$M$4="●"),((BC141+BE141-BD141-BF141)=(AZ116-BA116))*(BC116=1),0),"")</f>
        <v/>
      </c>
      <c r="BE116" s="240" t="str">
        <f>IF((BD116&lt;&gt;""),IF(BC116="0",0,(BC141+BE141=AZ116)*(BD141+BF141=BA116)),"")</f>
        <v/>
      </c>
      <c r="BF116" s="240" t="str">
        <f>IF(BC116&lt;&gt;"",IF(BB141,0,IF(ABS(BC141+BE141-BD141-BF141)&gt;=PrSettings!$M$7,(ABS(BC141+BE141-BD141-BF141-AZ116+BA116)&lt;=1)*1,IF(AND(BC116,$F116=$G116,BC141+BE141&gt;=PrSettings!$M$6),(ABS(AZ116-BC141-BE141)&lt;=1)*1,IF(AND(BC116,BC141+BE141+BD141+BF141&gt;=PrSettings!$M$8),(ABS(AZ116-BC141-BE141)+ABS(BA116-BD141-BF141)&lt;=1)*1,"0")))),"")</f>
        <v/>
      </c>
      <c r="BG116" s="261" t="str">
        <f>IF(($C$116&amp;$C$117&amp;$C$118&amp;$C$119&amp;$E$116&amp;$E$117&amp;$E$118&amp;$E$119&lt;&gt;"")*(AV$116&amp;AV$117&amp;AV$118&amp;AV$119&amp;AX$116&amp;AX$117&amp;AX$118&amp;AX$119&lt;&gt;"")*(AV116&amp;AX116&lt;&gt;""),IF(BB116&lt;&gt;1,0,COUNTIF($B$116:$B$119,AV116)+COUNTIF($D$116:$D$119,AV116))+IF(BB111&lt;&gt;1,0,COUNTIF($B$116:$B$119,AX116)+COUNTIF($D$116:$D$119,AX116)),"")</f>
        <v/>
      </c>
      <c r="BI116" s="274"/>
      <c r="BJ116" s="239" t="str">
        <f>IF(BI116="","",VLOOKUP(BI116,Language!$D$5:$E$100,2,0))</f>
        <v/>
      </c>
      <c r="BK116" s="275"/>
      <c r="BL116" s="239" t="str">
        <f>IF(BK116="","",VLOOKUP(BK116,Language!$D$5:$E$100,2,0))</f>
        <v/>
      </c>
      <c r="BM116" s="275"/>
      <c r="BN116" s="275"/>
      <c r="BO116" s="360">
        <f>COUNTIF(BI$116:BI$119,BI116)+COUNTIF(BK$116:BK$119,BI116)</f>
        <v>0</v>
      </c>
      <c r="BP116" s="240"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40" t="str">
        <f>IF((BP116&lt;&gt;""),IF(OR(BP141+BR141&lt;&gt;BQ141+BS141,PrSettings!$M$4="●"),((BP141+BR141-BQ141-BS141)=(BM116-BN116))*(BP116=1),0),"")</f>
        <v/>
      </c>
      <c r="BR116" s="240" t="str">
        <f>IF((BQ116&lt;&gt;""),IF(BP116="0",0,(BP141+BR141=BM116)*(BQ141+BS141=BN116)),"")</f>
        <v/>
      </c>
      <c r="BS116" s="240" t="str">
        <f>IF(BP116&lt;&gt;"",IF(BO141,0,IF(ABS(BP141+BR141-BQ141-BS141)&gt;=PrSettings!$M$7,(ABS(BP141+BR141-BQ141-BS141-BM116+BN116)&lt;=1)*1,IF(AND(BP116,$F116=$G116,BP141+BR141&gt;=PrSettings!$M$6),(ABS(BM116-BP141-BR141)&lt;=1)*1,IF(AND(BP116,BP141+BR141+BQ141+BS141&gt;=PrSettings!$M$8),(ABS(BM116-BP141-BR141)+ABS(BN116-BQ141-BS141)&lt;=1)*1,"0")))),"")</f>
        <v/>
      </c>
      <c r="BT116" s="261" t="str">
        <f>IF(($C$116&amp;$C$117&amp;$C$118&amp;$C$119&amp;$E$116&amp;$E$117&amp;$E$118&amp;$E$119&lt;&gt;"")*(BI$116&amp;BI$117&amp;BI$118&amp;BI$119&amp;BK$116&amp;BK$117&amp;BK$118&amp;BK$119&lt;&gt;"")*(BI116&amp;BK116&lt;&gt;""),IF(BO116&lt;&gt;1,0,COUNTIF($B$116:$B$119,BI116)+COUNTIF($D$116:$D$119,BI116))+IF(BO111&lt;&gt;1,0,COUNTIF($B$116:$B$119,BK116)+COUNTIF($D$116:$D$119,BK116)),"")</f>
        <v/>
      </c>
      <c r="BV116" s="274"/>
      <c r="BW116" s="239" t="str">
        <f>IF(BV116="","",VLOOKUP(BV116,Language!$D$5:$E$100,2,0))</f>
        <v/>
      </c>
      <c r="BX116" s="275"/>
      <c r="BY116" s="239" t="str">
        <f>IF(BX116="","",VLOOKUP(BX116,Language!$D$5:$E$100,2,0))</f>
        <v/>
      </c>
      <c r="BZ116" s="275"/>
      <c r="CA116" s="275"/>
      <c r="CB116" s="360">
        <f>COUNTIF(BV$116:BV$119,BV116)+COUNTIF(BX$116:BX$119,BV116)</f>
        <v>0</v>
      </c>
      <c r="CC116" s="240"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40" t="str">
        <f>IF((CC116&lt;&gt;""),IF(OR(CC141+CE141&lt;&gt;CD141+CF141,PrSettings!$M$4="●"),((CC141+CE141-CD141-CF141)=(BZ116-CA116))*(CC116=1),0),"")</f>
        <v/>
      </c>
      <c r="CE116" s="240" t="str">
        <f>IF((CD116&lt;&gt;""),IF(CC116="0",0,(CC141+CE141=BZ116)*(CD141+CF141=CA116)),"")</f>
        <v/>
      </c>
      <c r="CF116" s="240" t="str">
        <f>IF(CC116&lt;&gt;"",IF(CB141,0,IF(ABS(CC141+CE141-CD141-CF141)&gt;=PrSettings!$M$7,(ABS(CC141+CE141-CD141-CF141-BZ116+CA116)&lt;=1)*1,IF(AND(CC116,$F116=$G116,CC141+CE141&gt;=PrSettings!$M$6),(ABS(BZ116-CC141-CE141)&lt;=1)*1,IF(AND(CC116,CC141+CE141+CD141+CF141&gt;=PrSettings!$M$8),(ABS(BZ116-CC141-CE141)+ABS(CA116-CD141-CF141)&lt;=1)*1,"0")))),"")</f>
        <v/>
      </c>
      <c r="CG116" s="261" t="str">
        <f>IF(($C$116&amp;$C$117&amp;$C$118&amp;$C$119&amp;$E$116&amp;$E$117&amp;$E$118&amp;$E$119&lt;&gt;"")*(BV$116&amp;BV$117&amp;BV$118&amp;BV$119&amp;BX$116&amp;BX$117&amp;BX$118&amp;BX$119&lt;&gt;"")*(BV116&amp;BX116&lt;&gt;""),IF(CB116&lt;&gt;1,0,COUNTIF($B$116:$B$119,BV116)+COUNTIF($D$116:$D$119,BV116))+IF(CB111&lt;&gt;1,0,COUNTIF($B$116:$B$119,BX116)+COUNTIF($D$116:$D$119,BX116)),"")</f>
        <v/>
      </c>
      <c r="CI116" s="274"/>
      <c r="CJ116" s="239" t="str">
        <f>IF(CI116="","",VLOOKUP(CI116,Language!$D$5:$E$100,2,0))</f>
        <v/>
      </c>
      <c r="CK116" s="275"/>
      <c r="CL116" s="239" t="str">
        <f>IF(CK116="","",VLOOKUP(CK116,Language!$D$5:$E$100,2,0))</f>
        <v/>
      </c>
      <c r="CM116" s="275"/>
      <c r="CN116" s="275"/>
      <c r="CO116" s="360">
        <f>COUNTIF(CI$116:CI$119,CI116)+COUNTIF(CK$116:CK$119,CI116)</f>
        <v>0</v>
      </c>
      <c r="CP116" s="240"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40" t="str">
        <f>IF((CP116&lt;&gt;""),IF(OR(CP141+CR141&lt;&gt;CQ141+CS141,PrSettings!$M$4="●"),((CP141+CR141-CQ141-CS141)=(CM116-CN116))*(CP116=1),0),"")</f>
        <v/>
      </c>
      <c r="CR116" s="240" t="str">
        <f>IF((CQ116&lt;&gt;""),IF(CP116="0",0,(CP141+CR141=CM116)*(CQ141+CS141=CN116)),"")</f>
        <v/>
      </c>
      <c r="CS116" s="240" t="str">
        <f>IF(CP116&lt;&gt;"",IF(CO141,0,IF(ABS(CP141+CR141-CQ141-CS141)&gt;=PrSettings!$M$7,(ABS(CP141+CR141-CQ141-CS141-CM116+CN116)&lt;=1)*1,IF(AND(CP116,$F116=$G116,CP141+CR141&gt;=PrSettings!$M$6),(ABS(CM116-CP141-CR141)&lt;=1)*1,IF(AND(CP116,CP141+CR141+CQ141+CS141&gt;=PrSettings!$M$8),(ABS(CM116-CP141-CR141)+ABS(CN116-CQ141-CS141)&lt;=1)*1,"0")))),"")</f>
        <v/>
      </c>
      <c r="CT116" s="261" t="str">
        <f>IF(($C$116&amp;$C$117&amp;$C$118&amp;$C$119&amp;$E$116&amp;$E$117&amp;$E$118&amp;$E$119&lt;&gt;"")*(CI$116&amp;CI$117&amp;CI$118&amp;CI$119&amp;CK$116&amp;CK$117&amp;CK$118&amp;CK$119&lt;&gt;"")*(CI116&amp;CK116&lt;&gt;""),IF(CO116&lt;&gt;1,0,COUNTIF($B$116:$B$119,CI116)+COUNTIF($D$116:$D$119,CI116))+IF(CO111&lt;&gt;1,0,COUNTIF($B$116:$B$119,CK116)+COUNTIF($D$116:$D$119,CK116)),"")</f>
        <v/>
      </c>
      <c r="CV116" s="274"/>
      <c r="CW116" s="239" t="str">
        <f>IF(CV116="","",VLOOKUP(CV116,Language!$D$5:$E$100,2,0))</f>
        <v/>
      </c>
      <c r="CX116" s="275"/>
      <c r="CY116" s="239" t="str">
        <f>IF(CX116="","",VLOOKUP(CX116,Language!$D$5:$E$100,2,0))</f>
        <v/>
      </c>
      <c r="CZ116" s="275"/>
      <c r="DA116" s="275"/>
      <c r="DB116" s="360">
        <f>COUNTIF(CV$116:CV$119,CV116)+COUNTIF(CX$116:CX$119,CV116)</f>
        <v>0</v>
      </c>
      <c r="DC116" s="240"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40" t="str">
        <f>IF((DC116&lt;&gt;""),IF(OR(DC141+DE141&lt;&gt;DD141+DF141,PrSettings!$M$4="●"),((DC141+DE141-DD141-DF141)=(CZ116-DA116))*(DC116=1),0),"")</f>
        <v/>
      </c>
      <c r="DE116" s="240" t="str">
        <f>IF((DD116&lt;&gt;""),IF(DC116="0",0,(DC141+DE141=CZ116)*(DD141+DF141=DA116)),"")</f>
        <v/>
      </c>
      <c r="DF116" s="240" t="str">
        <f>IF(DC116&lt;&gt;"",IF(DB141,0,IF(ABS(DC141+DE141-DD141-DF141)&gt;=PrSettings!$M$7,(ABS(DC141+DE141-DD141-DF141-CZ116+DA116)&lt;=1)*1,IF(AND(DC116,$F116=$G116,DC141+DE141&gt;=PrSettings!$M$6),(ABS(CZ116-DC141-DE141)&lt;=1)*1,IF(AND(DC116,DC141+DE141+DD141+DF141&gt;=PrSettings!$M$8),(ABS(CZ116-DC141-DE141)+ABS(DA116-DD141-DF141)&lt;=1)*1,"0")))),"")</f>
        <v/>
      </c>
      <c r="DG116" s="261" t="str">
        <f>IF(($C$116&amp;$C$117&amp;$C$118&amp;$C$119&amp;$E$116&amp;$E$117&amp;$E$118&amp;$E$119&lt;&gt;"")*(CV$116&amp;CV$117&amp;CV$118&amp;CV$119&amp;CX$116&amp;CX$117&amp;CX$118&amp;CX$119&lt;&gt;"")*(CV116&amp;CX116&lt;&gt;""),IF(DB116&lt;&gt;1,0,COUNTIF($B$116:$B$119,CV116)+COUNTIF($D$116:$D$119,CV116))+IF(DB111&lt;&gt;1,0,COUNTIF($B$116:$B$119,CX116)+COUNTIF($D$116:$D$119,CX116)),"")</f>
        <v/>
      </c>
      <c r="DI116" s="274"/>
      <c r="DJ116" s="239" t="str">
        <f>IF(DI116="","",VLOOKUP(DI116,Language!$D$5:$E$100,2,0))</f>
        <v/>
      </c>
      <c r="DK116" s="275"/>
      <c r="DL116" s="239" t="str">
        <f>IF(DK116="","",VLOOKUP(DK116,Language!$D$5:$E$100,2,0))</f>
        <v/>
      </c>
      <c r="DM116" s="275"/>
      <c r="DN116" s="275"/>
      <c r="DO116" s="360">
        <f>COUNTIF(DI$116:DI$119,DI116)+COUNTIF(DK$116:DK$119,DI116)</f>
        <v>0</v>
      </c>
      <c r="DP116" s="240"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40" t="str">
        <f>IF((DP116&lt;&gt;""),IF(OR(DP141+DR141&lt;&gt;DQ141+DS141,PrSettings!$M$4="●"),((DP141+DR141-DQ141-DS141)=(DM116-DN116))*(DP116=1),0),"")</f>
        <v/>
      </c>
      <c r="DR116" s="240" t="str">
        <f>IF((DQ116&lt;&gt;""),IF(DP116="0",0,(DP141+DR141=DM116)*(DQ141+DS141=DN116)),"")</f>
        <v/>
      </c>
      <c r="DS116" s="240" t="str">
        <f>IF(DP116&lt;&gt;"",IF(DO141,0,IF(ABS(DP141+DR141-DQ141-DS141)&gt;=PrSettings!$M$7,(ABS(DP141+DR141-DQ141-DS141-DM116+DN116)&lt;=1)*1,IF(AND(DP116,$F116=$G116,DP141+DR141&gt;=PrSettings!$M$6),(ABS(DM116-DP141-DR141)&lt;=1)*1,IF(AND(DP116,DP141+DR141+DQ141+DS141&gt;=PrSettings!$M$8),(ABS(DM116-DP141-DR141)+ABS(DN116-DQ141-DS141)&lt;=1)*1,"0")))),"")</f>
        <v/>
      </c>
      <c r="DT116" s="261" t="str">
        <f>IF(($C$116&amp;$C$117&amp;$C$118&amp;$C$119&amp;$E$116&amp;$E$117&amp;$E$118&amp;$E$119&lt;&gt;"")*(DI$116&amp;DI$117&amp;DI$118&amp;DI$119&amp;DK$116&amp;DK$117&amp;DK$118&amp;DK$119&lt;&gt;"")*(DI116&amp;DK116&lt;&gt;""),IF(DO116&lt;&gt;1,0,COUNTIF($B$116:$B$119,DI116)+COUNTIF($D$116:$D$119,DI116))+IF(DO111&lt;&gt;1,0,COUNTIF($B$116:$B$119,DK116)+COUNTIF($D$116:$D$119,DK116)),"")</f>
        <v/>
      </c>
      <c r="DV116" s="274"/>
      <c r="DW116" s="239" t="str">
        <f>IF(DV116="","",VLOOKUP(DV116,Language!$D$5:$E$100,2,0))</f>
        <v/>
      </c>
      <c r="DX116" s="275"/>
      <c r="DY116" s="239" t="str">
        <f>IF(DX116="","",VLOOKUP(DX116,Language!$D$5:$E$100,2,0))</f>
        <v/>
      </c>
      <c r="DZ116" s="275"/>
      <c r="EA116" s="275"/>
      <c r="EB116" s="360">
        <f>COUNTIF(DV$116:DV$119,DV116)+COUNTIF(DX$116:DX$119,DV116)</f>
        <v>0</v>
      </c>
      <c r="EC116" s="240"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40" t="str">
        <f>IF((EC116&lt;&gt;""),IF(OR(EC141+EE141&lt;&gt;ED141+EF141,PrSettings!$M$4="●"),((EC141+EE141-ED141-EF141)=(DZ116-EA116))*(EC116=1),0),"")</f>
        <v/>
      </c>
      <c r="EE116" s="240" t="str">
        <f>IF((ED116&lt;&gt;""),IF(EC116="0",0,(EC141+EE141=DZ116)*(ED141+EF141=EA116)),"")</f>
        <v/>
      </c>
      <c r="EF116" s="240" t="str">
        <f>IF(EC116&lt;&gt;"",IF(EB141,0,IF(ABS(EC141+EE141-ED141-EF141)&gt;=PrSettings!$M$7,(ABS(EC141+EE141-ED141-EF141-DZ116+EA116)&lt;=1)*1,IF(AND(EC116,$F116=$G116,EC141+EE141&gt;=PrSettings!$M$6),(ABS(DZ116-EC141-EE141)&lt;=1)*1,IF(AND(EC116,EC141+EE141+ED141+EF141&gt;=PrSettings!$M$8),(ABS(DZ116-EC141-EE141)+ABS(EA116-ED141-EF141)&lt;=1)*1,"0")))),"")</f>
        <v/>
      </c>
      <c r="EG116" s="261" t="str">
        <f>IF(($C$116&amp;$C$117&amp;$C$118&amp;$C$119&amp;$E$116&amp;$E$117&amp;$E$118&amp;$E$119&lt;&gt;"")*(DV$116&amp;DV$117&amp;DV$118&amp;DV$119&amp;DX$116&amp;DX$117&amp;DX$118&amp;DX$119&lt;&gt;"")*(DV116&amp;DX116&lt;&gt;""),IF(EB116&lt;&gt;1,0,COUNTIF($B$116:$B$119,DV116)+COUNTIF($D$116:$D$119,DV116))+IF(EB111&lt;&gt;1,0,COUNTIF($B$116:$B$119,DX116)+COUNTIF($D$116:$D$119,DX116)),"")</f>
        <v/>
      </c>
      <c r="EI116" s="274"/>
      <c r="EJ116" s="239" t="str">
        <f>IF(EI116="","",VLOOKUP(EI116,Language!$D$5:$E$100,2,0))</f>
        <v/>
      </c>
      <c r="EK116" s="275"/>
      <c r="EL116" s="239" t="str">
        <f>IF(EK116="","",VLOOKUP(EK116,Language!$D$5:$E$100,2,0))</f>
        <v/>
      </c>
      <c r="EM116" s="275"/>
      <c r="EN116" s="275"/>
      <c r="EO116" s="360">
        <f>COUNTIF(EI$116:EI$119,EI116)+COUNTIF(EK$116:EK$119,EI116)</f>
        <v>0</v>
      </c>
      <c r="EP116" s="240"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40" t="str">
        <f>IF((EP116&lt;&gt;""),IF(OR(EP141+ER141&lt;&gt;EQ141+ES141,PrSettings!$M$4="●"),((EP141+ER141-EQ141-ES141)=(EM116-EN116))*(EP116=1),0),"")</f>
        <v/>
      </c>
      <c r="ER116" s="240" t="str">
        <f>IF((EQ116&lt;&gt;""),IF(EP116="0",0,(EP141+ER141=EM116)*(EQ141+ES141=EN116)),"")</f>
        <v/>
      </c>
      <c r="ES116" s="240" t="str">
        <f>IF(EP116&lt;&gt;"",IF(EO141,0,IF(ABS(EP141+ER141-EQ141-ES141)&gt;=PrSettings!$M$7,(ABS(EP141+ER141-EQ141-ES141-EM116+EN116)&lt;=1)*1,IF(AND(EP116,$F116=$G116,EP141+ER141&gt;=PrSettings!$M$6),(ABS(EM116-EP141-ER141)&lt;=1)*1,IF(AND(EP116,EP141+ER141+EQ141+ES141&gt;=PrSettings!$M$8),(ABS(EM116-EP141-ER141)+ABS(EN116-EQ141-ES141)&lt;=1)*1,"0")))),"")</f>
        <v/>
      </c>
      <c r="ET116" s="261" t="str">
        <f>IF(($C$116&amp;$C$117&amp;$C$118&amp;$C$119&amp;$E$116&amp;$E$117&amp;$E$118&amp;$E$119&lt;&gt;"")*(EI$116&amp;EI$117&amp;EI$118&amp;EI$119&amp;EK$116&amp;EK$117&amp;EK$118&amp;EK$119&lt;&gt;"")*(EI116&amp;EK116&lt;&gt;""),IF(EO116&lt;&gt;1,0,COUNTIF($B$116:$B$119,EI116)+COUNTIF($D$116:$D$119,EI116))+IF(EO111&lt;&gt;1,0,COUNTIF($B$116:$B$119,EK116)+COUNTIF($D$116:$D$119,EK116)),"")</f>
        <v/>
      </c>
      <c r="EV116" s="274"/>
      <c r="EW116" s="239" t="str">
        <f>IF(EV116="","",VLOOKUP(EV116,Language!$D$5:$E$100,2,0))</f>
        <v/>
      </c>
      <c r="EX116" s="275"/>
      <c r="EY116" s="239" t="str">
        <f>IF(EX116="","",VLOOKUP(EX116,Language!$D$5:$E$100,2,0))</f>
        <v/>
      </c>
      <c r="EZ116" s="275"/>
      <c r="FA116" s="275"/>
      <c r="FB116" s="360">
        <f>COUNTIF(EV$116:EV$119,EV116)+COUNTIF(EX$116:EX$119,EV116)</f>
        <v>0</v>
      </c>
      <c r="FC116" s="240"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40" t="str">
        <f>IF((FC116&lt;&gt;""),IF(OR(FC141+FE141&lt;&gt;FD141+FF141,PrSettings!$M$4="●"),((FC141+FE141-FD141-FF141)=(EZ116-FA116))*(FC116=1),0),"")</f>
        <v/>
      </c>
      <c r="FE116" s="240" t="str">
        <f>IF((FD116&lt;&gt;""),IF(FC116="0",0,(FC141+FE141=EZ116)*(FD141+FF141=FA116)),"")</f>
        <v/>
      </c>
      <c r="FF116" s="240" t="str">
        <f>IF(FC116&lt;&gt;"",IF(FB141,0,IF(ABS(FC141+FE141-FD141-FF141)&gt;=PrSettings!$M$7,(ABS(FC141+FE141-FD141-FF141-EZ116+FA116)&lt;=1)*1,IF(AND(FC116,$F116=$G116,FC141+FE141&gt;=PrSettings!$M$6),(ABS(EZ116-FC141-FE141)&lt;=1)*1,IF(AND(FC116,FC141+FE141+FD141+FF141&gt;=PrSettings!$M$8),(ABS(EZ116-FC141-FE141)+ABS(FA116-FD141-FF141)&lt;=1)*1,"0")))),"")</f>
        <v/>
      </c>
      <c r="FG116" s="261" t="str">
        <f>IF(($C$116&amp;$C$117&amp;$C$118&amp;$C$119&amp;$E$116&amp;$E$117&amp;$E$118&amp;$E$119&lt;&gt;"")*(EV$116&amp;EV$117&amp;EV$118&amp;EV$119&amp;EX$116&amp;EX$117&amp;EX$118&amp;EX$119&lt;&gt;"")*(EV116&amp;EX116&lt;&gt;""),IF(FB116&lt;&gt;1,0,COUNTIF($B$116:$B$119,EV116)+COUNTIF($D$116:$D$119,EV116))+IF(FB111&lt;&gt;1,0,COUNTIF($B$116:$B$119,EX116)+COUNTIF($D$116:$D$119,EX116)),"")</f>
        <v/>
      </c>
      <c r="FI116" s="274"/>
      <c r="FJ116" s="239" t="str">
        <f>IF(FI116="","",VLOOKUP(FI116,Language!$D$5:$E$100,2,0))</f>
        <v/>
      </c>
      <c r="FK116" s="275"/>
      <c r="FL116" s="239" t="str">
        <f>IF(FK116="","",VLOOKUP(FK116,Language!$D$5:$E$100,2,0))</f>
        <v/>
      </c>
      <c r="FM116" s="275"/>
      <c r="FN116" s="275"/>
      <c r="FO116" s="360">
        <f>COUNTIF(FI$116:FI$119,FI116)+COUNTIF(FK$116:FK$119,FI116)</f>
        <v>0</v>
      </c>
      <c r="FP116" s="240"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40" t="str">
        <f>IF((FP116&lt;&gt;""),IF(OR(FP141+FR141&lt;&gt;FQ141+FS141,PrSettings!$M$4="●"),((FP141+FR141-FQ141-FS141)=(FM116-FN116))*(FP116=1),0),"")</f>
        <v/>
      </c>
      <c r="FR116" s="240" t="str">
        <f>IF((FQ116&lt;&gt;""),IF(FP116="0",0,(FP141+FR141=FM116)*(FQ141+FS141=FN116)),"")</f>
        <v/>
      </c>
      <c r="FS116" s="240" t="str">
        <f>IF(FP116&lt;&gt;"",IF(FO141,0,IF(ABS(FP141+FR141-FQ141-FS141)&gt;=PrSettings!$M$7,(ABS(FP141+FR141-FQ141-FS141-FM116+FN116)&lt;=1)*1,IF(AND(FP116,$F116=$G116,FP141+FR141&gt;=PrSettings!$M$6),(ABS(FM116-FP141-FR141)&lt;=1)*1,IF(AND(FP116,FP141+FR141+FQ141+FS141&gt;=PrSettings!$M$8),(ABS(FM116-FP141-FR141)+ABS(FN116-FQ141-FS141)&lt;=1)*1,"0")))),"")</f>
        <v/>
      </c>
      <c r="FT116" s="261" t="str">
        <f>IF(($C$116&amp;$C$117&amp;$C$118&amp;$C$119&amp;$E$116&amp;$E$117&amp;$E$118&amp;$E$119&lt;&gt;"")*(FI$116&amp;FI$117&amp;FI$118&amp;FI$119&amp;FK$116&amp;FK$117&amp;FK$118&amp;FK$119&lt;&gt;"")*(FI116&amp;FK116&lt;&gt;""),IF(FO116&lt;&gt;1,0,COUNTIF($B$116:$B$119,FI116)+COUNTIF($D$116:$D$119,FI116))+IF(FO111&lt;&gt;1,0,COUNTIF($B$116:$B$119,FK116)+COUNTIF($D$116:$D$119,FK116)),"")</f>
        <v/>
      </c>
      <c r="FV116" s="274"/>
      <c r="FW116" s="239" t="str">
        <f>IF(FV116="","",VLOOKUP(FV116,Language!$D$5:$E$100,2,0))</f>
        <v/>
      </c>
      <c r="FX116" s="275"/>
      <c r="FY116" s="239" t="str">
        <f>IF(FX116="","",VLOOKUP(FX116,Language!$D$5:$E$100,2,0))</f>
        <v/>
      </c>
      <c r="FZ116" s="275"/>
      <c r="GA116" s="275"/>
      <c r="GB116" s="360">
        <f>COUNTIF(FV$116:FV$119,FV116)+COUNTIF(FX$116:FX$119,FV116)</f>
        <v>0</v>
      </c>
      <c r="GC116" s="240"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40" t="str">
        <f>IF((GC116&lt;&gt;""),IF(OR(GC141+GE141&lt;&gt;GD141+GF141,PrSettings!$M$4="●"),((GC141+GE141-GD141-GF141)=(FZ116-GA116))*(GC116=1),0),"")</f>
        <v/>
      </c>
      <c r="GE116" s="240" t="str">
        <f>IF((GD116&lt;&gt;""),IF(GC116="0",0,(GC141+GE141=FZ116)*(GD141+GF141=GA116)),"")</f>
        <v/>
      </c>
      <c r="GF116" s="240" t="str">
        <f>IF(GC116&lt;&gt;"",IF(GB141,0,IF(ABS(GC141+GE141-GD141-GF141)&gt;=PrSettings!$M$7,(ABS(GC141+GE141-GD141-GF141-FZ116+GA116)&lt;=1)*1,IF(AND(GC116,$F116=$G116,GC141+GE141&gt;=PrSettings!$M$6),(ABS(FZ116-GC141-GE141)&lt;=1)*1,IF(AND(GC116,GC141+GE141+GD141+GF141&gt;=PrSettings!$M$8),(ABS(FZ116-GC141-GE141)+ABS(GA116-GD141-GF141)&lt;=1)*1,"0")))),"")</f>
        <v/>
      </c>
      <c r="GG116" s="261" t="str">
        <f>IF(($C$116&amp;$C$117&amp;$C$118&amp;$C$119&amp;$E$116&amp;$E$117&amp;$E$118&amp;$E$119&lt;&gt;"")*(FV$116&amp;FV$117&amp;FV$118&amp;FV$119&amp;FX$116&amp;FX$117&amp;FX$118&amp;FX$119&lt;&gt;"")*(FV116&amp;FX116&lt;&gt;""),IF(GB116&lt;&gt;1,0,COUNTIF($B$116:$B$119,FV116)+COUNTIF($D$116:$D$119,FV116))+IF(GB111&lt;&gt;1,0,COUNTIF($B$116:$B$119,FX116)+COUNTIF($D$116:$D$119,FX116)),"")</f>
        <v/>
      </c>
      <c r="GI116" s="274"/>
      <c r="GJ116" s="239" t="str">
        <f>IF(GI116="","",VLOOKUP(GI116,Language!$D$5:$E$100,2,0))</f>
        <v/>
      </c>
      <c r="GK116" s="275"/>
      <c r="GL116" s="239" t="str">
        <f>IF(GK116="","",VLOOKUP(GK116,Language!$D$5:$E$100,2,0))</f>
        <v/>
      </c>
      <c r="GM116" s="275"/>
      <c r="GN116" s="275"/>
      <c r="GO116" s="360">
        <f>COUNTIF(GI$116:GI$119,GI116)+COUNTIF(GK$116:GK$119,GI116)</f>
        <v>0</v>
      </c>
      <c r="GP116" s="240"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40" t="str">
        <f>IF((GP116&lt;&gt;""),IF(OR(GP141+GR141&lt;&gt;GQ141+GS141,PrSettings!$M$4="●"),((GP141+GR141-GQ141-GS141)=(GM116-GN116))*(GP116=1),0),"")</f>
        <v/>
      </c>
      <c r="GR116" s="240" t="str">
        <f>IF((GQ116&lt;&gt;""),IF(GP116="0",0,(GP141+GR141=GM116)*(GQ141+GS141=GN116)),"")</f>
        <v/>
      </c>
      <c r="GS116" s="240" t="str">
        <f>IF(GP116&lt;&gt;"",IF(GO141,0,IF(ABS(GP141+GR141-GQ141-GS141)&gt;=PrSettings!$M$7,(ABS(GP141+GR141-GQ141-GS141-GM116+GN116)&lt;=1)*1,IF(AND(GP116,$F116=$G116,GP141+GR141&gt;=PrSettings!$M$6),(ABS(GM116-GP141-GR141)&lt;=1)*1,IF(AND(GP116,GP141+GR141+GQ141+GS141&gt;=PrSettings!$M$8),(ABS(GM116-GP141-GR141)+ABS(GN116-GQ141-GS141)&lt;=1)*1,"0")))),"")</f>
        <v/>
      </c>
      <c r="GT116" s="261" t="str">
        <f>IF(($C$116&amp;$C$117&amp;$C$118&amp;$C$119&amp;$E$116&amp;$E$117&amp;$E$118&amp;$E$119&lt;&gt;"")*(GI$116&amp;GI$117&amp;GI$118&amp;GI$119&amp;GK$116&amp;GK$117&amp;GK$118&amp;GK$119&lt;&gt;"")*(GI116&amp;GK116&lt;&gt;""),IF(GO116&lt;&gt;1,0,COUNTIF($B$116:$B$119,GI116)+COUNTIF($D$116:$D$119,GI116))+IF(GO111&lt;&gt;1,0,COUNTIF($B$116:$B$119,GK116)+COUNTIF($D$116:$D$119,GK116)),"")</f>
        <v/>
      </c>
      <c r="GV116" s="274"/>
      <c r="GW116" s="239" t="str">
        <f>IF(GV116="","",VLOOKUP(GV116,Language!$D$5:$E$100,2,0))</f>
        <v/>
      </c>
      <c r="GX116" s="275"/>
      <c r="GY116" s="239" t="str">
        <f>IF(GX116="","",VLOOKUP(GX116,Language!$D$5:$E$100,2,0))</f>
        <v/>
      </c>
      <c r="GZ116" s="275"/>
      <c r="HA116" s="275"/>
      <c r="HB116" s="360">
        <f>COUNTIF(GV$116:GV$119,GV116)+COUNTIF(GX$116:GX$119,GV116)</f>
        <v>0</v>
      </c>
      <c r="HC116" s="240"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40" t="str">
        <f>IF((HC116&lt;&gt;""),IF(OR(HC141+HE141&lt;&gt;HD141+HF141,PrSettings!$M$4="●"),((HC141+HE141-HD141-HF141)=(GZ116-HA116))*(HC116=1),0),"")</f>
        <v/>
      </c>
      <c r="HE116" s="240" t="str">
        <f>IF((HD116&lt;&gt;""),IF(HC116="0",0,(HC141+HE141=GZ116)*(HD141+HF141=HA116)),"")</f>
        <v/>
      </c>
      <c r="HF116" s="240" t="str">
        <f>IF(HC116&lt;&gt;"",IF(HB141,0,IF(ABS(HC141+HE141-HD141-HF141)&gt;=PrSettings!$M$7,(ABS(HC141+HE141-HD141-HF141-GZ116+HA116)&lt;=1)*1,IF(AND(HC116,$F116=$G116,HC141+HE141&gt;=PrSettings!$M$6),(ABS(GZ116-HC141-HE141)&lt;=1)*1,IF(AND(HC116,HC141+HE141+HD141+HF141&gt;=PrSettings!$M$8),(ABS(GZ116-HC141-HE141)+ABS(HA116-HD141-HF141)&lt;=1)*1,"0")))),"")</f>
        <v/>
      </c>
      <c r="HG116" s="261" t="str">
        <f>IF(($C$116&amp;$C$117&amp;$C$118&amp;$C$119&amp;$E$116&amp;$E$117&amp;$E$118&amp;$E$119&lt;&gt;"")*(GV$116&amp;GV$117&amp;GV$118&amp;GV$119&amp;GX$116&amp;GX$117&amp;GX$118&amp;GX$119&lt;&gt;"")*(GV116&amp;GX116&lt;&gt;""),IF(HB116&lt;&gt;1,0,COUNTIF($B$116:$B$119,GV116)+COUNTIF($D$116:$D$119,GV116))+IF(HB111&lt;&gt;1,0,COUNTIF($B$116:$B$119,GX116)+COUNTIF($D$116:$D$119,GX116)),"")</f>
        <v/>
      </c>
      <c r="HI116" s="274"/>
      <c r="HJ116" s="239" t="str">
        <f>IF(HI116="","",VLOOKUP(HI116,Language!$D$5:$E$100,2,0))</f>
        <v/>
      </c>
      <c r="HK116" s="275"/>
      <c r="HL116" s="239" t="str">
        <f>IF(HK116="","",VLOOKUP(HK116,Language!$D$5:$E$100,2,0))</f>
        <v/>
      </c>
      <c r="HM116" s="275"/>
      <c r="HN116" s="275"/>
      <c r="HO116" s="360">
        <f>COUNTIF(HI$116:HI$119,HI116)+COUNTIF(HK$116:HK$119,HI116)</f>
        <v>0</v>
      </c>
      <c r="HP116" s="240"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40" t="str">
        <f>IF((HP116&lt;&gt;""),IF(OR(HP141+HR141&lt;&gt;HQ141+HS141,PrSettings!$M$4="●"),((HP141+HR141-HQ141-HS141)=(HM116-HN116))*(HP116=1),0),"")</f>
        <v/>
      </c>
      <c r="HR116" s="240" t="str">
        <f>IF((HQ116&lt;&gt;""),IF(HP116="0",0,(HP141+HR141=HM116)*(HQ141+HS141=HN116)),"")</f>
        <v/>
      </c>
      <c r="HS116" s="240" t="str">
        <f>IF(HP116&lt;&gt;"",IF(HO141,0,IF(ABS(HP141+HR141-HQ141-HS141)&gt;=PrSettings!$M$7,(ABS(HP141+HR141-HQ141-HS141-HM116+HN116)&lt;=1)*1,IF(AND(HP116,$F116=$G116,HP141+HR141&gt;=PrSettings!$M$6),(ABS(HM116-HP141-HR141)&lt;=1)*1,IF(AND(HP116,HP141+HR141+HQ141+HS141&gt;=PrSettings!$M$8),(ABS(HM116-HP141-HR141)+ABS(HN116-HQ141-HS141)&lt;=1)*1,"0")))),"")</f>
        <v/>
      </c>
      <c r="HT116" s="261" t="str">
        <f>IF(($C$116&amp;$C$117&amp;$C$118&amp;$C$119&amp;$E$116&amp;$E$117&amp;$E$118&amp;$E$119&lt;&gt;"")*(HI$116&amp;HI$117&amp;HI$118&amp;HI$119&amp;HK$116&amp;HK$117&amp;HK$118&amp;HK$119&lt;&gt;"")*(HI116&amp;HK116&lt;&gt;""),IF(HO116&lt;&gt;1,0,COUNTIF($B$116:$B$119,HI116)+COUNTIF($D$116:$D$119,HI116))+IF(HO111&lt;&gt;1,0,COUNTIF($B$116:$B$119,HK116)+COUNTIF($D$116:$D$119,HK116)),"")</f>
        <v/>
      </c>
      <c r="HV116" s="274"/>
      <c r="HW116" s="239" t="str">
        <f>IF(HV116="","",VLOOKUP(HV116,Language!$D$5:$E$100,2,0))</f>
        <v/>
      </c>
      <c r="HX116" s="275"/>
      <c r="HY116" s="239" t="str">
        <f>IF(HX116="","",VLOOKUP(HX116,Language!$D$5:$E$100,2,0))</f>
        <v/>
      </c>
      <c r="HZ116" s="275"/>
      <c r="IA116" s="275"/>
      <c r="IB116" s="360">
        <f>COUNTIF(HV$116:HV$119,HV116)+COUNTIF(HX$116:HX$119,HV116)</f>
        <v>0</v>
      </c>
      <c r="IC116" s="240"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40" t="str">
        <f>IF((IC116&lt;&gt;""),IF(OR(IC141+IE141&lt;&gt;ID141+IF141,PrSettings!$M$4="●"),((IC141+IE141-ID141-IF141)=(HZ116-IA116))*(IC116=1),0),"")</f>
        <v/>
      </c>
      <c r="IE116" s="240" t="str">
        <f>IF((ID116&lt;&gt;""),IF(IC116="0",0,(IC141+IE141=HZ116)*(ID141+IF141=IA116)),"")</f>
        <v/>
      </c>
      <c r="IF116" s="240" t="str">
        <f>IF(IC116&lt;&gt;"",IF(IB141,0,IF(ABS(IC141+IE141-ID141-IF141)&gt;=PrSettings!$M$7,(ABS(IC141+IE141-ID141-IF141-HZ116+IA116)&lt;=1)*1,IF(AND(IC116,$F116=$G116,IC141+IE141&gt;=PrSettings!$M$6),(ABS(HZ116-IC141-IE141)&lt;=1)*1,IF(AND(IC116,IC141+IE141+ID141+IF141&gt;=PrSettings!$M$8),(ABS(HZ116-IC141-IE141)+ABS(IA116-ID141-IF141)&lt;=1)*1,"0")))),"")</f>
        <v/>
      </c>
      <c r="IG116" s="261" t="str">
        <f>IF(($C$116&amp;$C$117&amp;$C$118&amp;$C$119&amp;$E$116&amp;$E$117&amp;$E$118&amp;$E$119&lt;&gt;"")*(HV$116&amp;HV$117&amp;HV$118&amp;HV$119&amp;HX$116&amp;HX$117&amp;HX$118&amp;HX$119&lt;&gt;"")*(HV116&amp;HX116&lt;&gt;""),IF(IB116&lt;&gt;1,0,COUNTIF($B$116:$B$119,HV116)+COUNTIF($D$116:$D$119,HV116))+IF(IB111&lt;&gt;1,0,COUNTIF($B$116:$B$119,HX116)+COUNTIF($D$116:$D$119,HX116)),"")</f>
        <v/>
      </c>
      <c r="II116" s="274"/>
      <c r="IJ116" s="239" t="str">
        <f>IF(II116="","",VLOOKUP(II116,Language!$D$5:$E$100,2,0))</f>
        <v/>
      </c>
      <c r="IK116" s="275"/>
      <c r="IL116" s="239" t="str">
        <f>IF(IK116="","",VLOOKUP(IK116,Language!$D$5:$E$100,2,0))</f>
        <v/>
      </c>
      <c r="IM116" s="275"/>
      <c r="IN116" s="275"/>
      <c r="IO116" s="360">
        <f>COUNTIF(II$116:II$119,II116)+COUNTIF(IK$116:IK$119,II116)</f>
        <v>0</v>
      </c>
      <c r="IP116" s="240"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40" t="str">
        <f>IF((IP116&lt;&gt;""),IF(OR(IP141+IR141&lt;&gt;IQ141+IS141,PrSettings!$M$4="●"),((IP141+IR141-IQ141-IS141)=(IM116-IN116))*(IP116=1),0),"")</f>
        <v/>
      </c>
      <c r="IR116" s="240" t="str">
        <f>IF((IQ116&lt;&gt;""),IF(IP116="0",0,(IP141+IR141=IM116)*(IQ141+IS141=IN116)),"")</f>
        <v/>
      </c>
      <c r="IS116" s="240" t="str">
        <f>IF(IP116&lt;&gt;"",IF(IO141,0,IF(ABS(IP141+IR141-IQ141-IS141)&gt;=PrSettings!$M$7,(ABS(IP141+IR141-IQ141-IS141-IM116+IN116)&lt;=1)*1,IF(AND(IP116,$F116=$G116,IP141+IR141&gt;=PrSettings!$M$6),(ABS(IM116-IP141-IR141)&lt;=1)*1,IF(AND(IP116,IP141+IR141+IQ141+IS141&gt;=PrSettings!$M$8),(ABS(IM116-IP141-IR141)+ABS(IN116-IQ141-IS141)&lt;=1)*1,"0")))),"")</f>
        <v/>
      </c>
      <c r="IT116" s="261" t="str">
        <f>IF(($C$116&amp;$C$117&amp;$C$118&amp;$C$119&amp;$E$116&amp;$E$117&amp;$E$118&amp;$E$119&lt;&gt;"")*(II$116&amp;II$117&amp;II$118&amp;II$119&amp;IK$116&amp;IK$117&amp;IK$118&amp;IK$119&lt;&gt;"")*(II116&amp;IK116&lt;&gt;""),IF(IO116&lt;&gt;1,0,COUNTIF($B$116:$B$119,II116)+COUNTIF($D$116:$D$119,II116))+IF(IO111&lt;&gt;1,0,COUNTIF($B$116:$B$119,IK116)+COUNTIF($D$116:$D$119,IK116)),"")</f>
        <v/>
      </c>
      <c r="IV116" s="274"/>
      <c r="IW116" s="239" t="str">
        <f>IF(IV116="","",VLOOKUP(IV116,Language!$D$5:$E$100,2,0))</f>
        <v/>
      </c>
      <c r="IX116" s="275"/>
      <c r="IY116" s="239" t="str">
        <f>IF(IX116="","",VLOOKUP(IX116,Language!$D$5:$E$100,2,0))</f>
        <v/>
      </c>
      <c r="IZ116" s="275"/>
      <c r="JA116" s="275"/>
      <c r="JB116" s="360">
        <f>COUNTIF(IV$116:IV$119,IV116)+COUNTIF(IX$116:IX$119,IV116)</f>
        <v>0</v>
      </c>
      <c r="JC116" s="240"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40" t="str">
        <f>IF((JC116&lt;&gt;""),IF(OR(JC141+JE141&lt;&gt;JD141+JF141,PrSettings!$M$4="●"),((JC141+JE141-JD141-JF141)=(IZ116-JA116))*(JC116=1),0),"")</f>
        <v/>
      </c>
      <c r="JE116" s="240" t="str">
        <f>IF((JD116&lt;&gt;""),IF(JC116="0",0,(JC141+JE141=IZ116)*(JD141+JF141=JA116)),"")</f>
        <v/>
      </c>
      <c r="JF116" s="240" t="str">
        <f>IF(JC116&lt;&gt;"",IF(JB141,0,IF(ABS(JC141+JE141-JD141-JF141)&gt;=PrSettings!$M$7,(ABS(JC141+JE141-JD141-JF141-IZ116+JA116)&lt;=1)*1,IF(AND(JC116,$F116=$G116,JC141+JE141&gt;=PrSettings!$M$6),(ABS(IZ116-JC141-JE141)&lt;=1)*1,IF(AND(JC116,JC141+JE141+JD141+JF141&gt;=PrSettings!$M$8),(ABS(IZ116-JC141-JE141)+ABS(JA116-JD141-JF141)&lt;=1)*1,"0")))),"")</f>
        <v/>
      </c>
      <c r="JG116" s="261" t="str">
        <f>IF(($C$116&amp;$C$117&amp;$C$118&amp;$C$119&amp;$E$116&amp;$E$117&amp;$E$118&amp;$E$119&lt;&gt;"")*(IV$116&amp;IV$117&amp;IV$118&amp;IV$119&amp;IX$116&amp;IX$117&amp;IX$118&amp;IX$119&lt;&gt;"")*(IV116&amp;IX116&lt;&gt;""),IF(JB116&lt;&gt;1,0,COUNTIF($B$116:$B$119,IV116)+COUNTIF($D$116:$D$119,IV116))+IF(JB111&lt;&gt;1,0,COUNTIF($B$116:$B$119,IX116)+COUNTIF($D$116:$D$119,IX116)),"")</f>
        <v/>
      </c>
      <c r="JI116" s="274"/>
      <c r="JJ116" s="239" t="str">
        <f>IF(JI116="","",VLOOKUP(JI116,Language!$D$5:$E$100,2,0))</f>
        <v/>
      </c>
      <c r="JK116" s="275"/>
      <c r="JL116" s="239" t="str">
        <f>IF(JK116="","",VLOOKUP(JK116,Language!$D$5:$E$100,2,0))</f>
        <v/>
      </c>
      <c r="JM116" s="275"/>
      <c r="JN116" s="275"/>
      <c r="JO116" s="360">
        <f>COUNTIF(JI$116:JI$119,JI116)+COUNTIF(JK$116:JK$119,JI116)</f>
        <v>0</v>
      </c>
      <c r="JP116" s="240"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40" t="str">
        <f>IF((JP116&lt;&gt;""),IF(OR(JP141+JR141&lt;&gt;JQ141+JS141,PrSettings!$M$4="●"),((JP141+JR141-JQ141-JS141)=(JM116-JN116))*(JP116=1),0),"")</f>
        <v/>
      </c>
      <c r="JR116" s="240" t="str">
        <f>IF((JQ116&lt;&gt;""),IF(JP116="0",0,(JP141+JR141=JM116)*(JQ141+JS141=JN116)),"")</f>
        <v/>
      </c>
      <c r="JS116" s="240" t="str">
        <f>IF(JP116&lt;&gt;"",IF(JO141,0,IF(ABS(JP141+JR141-JQ141-JS141)&gt;=PrSettings!$M$7,(ABS(JP141+JR141-JQ141-JS141-JM116+JN116)&lt;=1)*1,IF(AND(JP116,$F116=$G116,JP141+JR141&gt;=PrSettings!$M$6),(ABS(JM116-JP141-JR141)&lt;=1)*1,IF(AND(JP116,JP141+JR141+JQ141+JS141&gt;=PrSettings!$M$8),(ABS(JM116-JP141-JR141)+ABS(JN116-JQ141-JS141)&lt;=1)*1,"0")))),"")</f>
        <v/>
      </c>
      <c r="JT116" s="261" t="str">
        <f>IF(($C$116&amp;$C$117&amp;$C$118&amp;$C$119&amp;$E$116&amp;$E$117&amp;$E$118&amp;$E$119&lt;&gt;"")*(JI$116&amp;JI$117&amp;JI$118&amp;JI$119&amp;JK$116&amp;JK$117&amp;JK$118&amp;JK$119&lt;&gt;"")*(JI116&amp;JK116&lt;&gt;""),IF(JO116&lt;&gt;1,0,COUNTIF($B$116:$B$119,JI116)+COUNTIF($D$116:$D$119,JI116))+IF(JO111&lt;&gt;1,0,COUNTIF($B$116:$B$119,JK116)+COUNTIF($D$116:$D$119,JK116)),"")</f>
        <v/>
      </c>
      <c r="JV116" s="274"/>
      <c r="JW116" s="239" t="str">
        <f>IF(JV116="","",VLOOKUP(JV116,Language!$D$5:$E$100,2,0))</f>
        <v/>
      </c>
      <c r="JX116" s="275"/>
      <c r="JY116" s="239" t="str">
        <f>IF(JX116="","",VLOOKUP(JX116,Language!$D$5:$E$100,2,0))</f>
        <v/>
      </c>
      <c r="JZ116" s="275"/>
      <c r="KA116" s="275"/>
      <c r="KB116" s="360">
        <f>COUNTIF(JV$116:JV$119,JV116)+COUNTIF(JX$116:JX$119,JV116)</f>
        <v>0</v>
      </c>
      <c r="KC116" s="240"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40" t="str">
        <f>IF((KC116&lt;&gt;""),IF(OR(KC141+KE141&lt;&gt;KD141+KF141,PrSettings!$M$4="●"),((KC141+KE141-KD141-KF141)=(JZ116-KA116))*(KC116=1),0),"")</f>
        <v/>
      </c>
      <c r="KE116" s="240" t="str">
        <f>IF((KD116&lt;&gt;""),IF(KC116="0",0,(KC141+KE141=JZ116)*(KD141+KF141=KA116)),"")</f>
        <v/>
      </c>
      <c r="KF116" s="240" t="str">
        <f>IF(KC116&lt;&gt;"",IF(KB141,0,IF(ABS(KC141+KE141-KD141-KF141)&gt;=PrSettings!$M$7,(ABS(KC141+KE141-KD141-KF141-JZ116+KA116)&lt;=1)*1,IF(AND(KC116,$F116=$G116,KC141+KE141&gt;=PrSettings!$M$6),(ABS(JZ116-KC141-KE141)&lt;=1)*1,IF(AND(KC116,KC141+KE141+KD141+KF141&gt;=PrSettings!$M$8),(ABS(JZ116-KC141-KE141)+ABS(KA116-KD141-KF141)&lt;=1)*1,"0")))),"")</f>
        <v/>
      </c>
      <c r="KG116" s="261" t="str">
        <f>IF(($C$116&amp;$C$117&amp;$C$118&amp;$C$119&amp;$E$116&amp;$E$117&amp;$E$118&amp;$E$119&lt;&gt;"")*(JV$116&amp;JV$117&amp;JV$118&amp;JV$119&amp;JX$116&amp;JX$117&amp;JX$118&amp;JX$119&lt;&gt;"")*(JV116&amp;JX116&lt;&gt;""),IF(KB116&lt;&gt;1,0,COUNTIF($B$116:$B$119,JV116)+COUNTIF($D$116:$D$119,JV116))+IF(KB111&lt;&gt;1,0,COUNTIF($B$116:$B$119,JX116)+COUNTIF($D$116:$D$119,JX116)),"")</f>
        <v/>
      </c>
      <c r="KI116" s="274"/>
      <c r="KJ116" s="239" t="str">
        <f>IF(KI116="","",VLOOKUP(KI116,Language!$D$5:$E$100,2,0))</f>
        <v/>
      </c>
      <c r="KK116" s="275"/>
      <c r="KL116" s="239" t="str">
        <f>IF(KK116="","",VLOOKUP(KK116,Language!$D$5:$E$100,2,0))</f>
        <v/>
      </c>
      <c r="KM116" s="275"/>
      <c r="KN116" s="275"/>
      <c r="KO116" s="360">
        <f>COUNTIF(KI$116:KI$119,KI116)+COUNTIF(KK$116:KK$119,KI116)</f>
        <v>0</v>
      </c>
      <c r="KP116" s="240"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40" t="str">
        <f>IF((KP116&lt;&gt;""),IF(OR(KP141+KR141&lt;&gt;KQ141+KS141,PrSettings!$M$4="●"),((KP141+KR141-KQ141-KS141)=(KM116-KN116))*(KP116=1),0),"")</f>
        <v/>
      </c>
      <c r="KR116" s="240" t="str">
        <f>IF((KQ116&lt;&gt;""),IF(KP116="0",0,(KP141+KR141=KM116)*(KQ141+KS141=KN116)),"")</f>
        <v/>
      </c>
      <c r="KS116" s="240" t="str">
        <f>IF(KP116&lt;&gt;"",IF(KO141,0,IF(ABS(KP141+KR141-KQ141-KS141)&gt;=PrSettings!$M$7,(ABS(KP141+KR141-KQ141-KS141-KM116+KN116)&lt;=1)*1,IF(AND(KP116,$F116=$G116,KP141+KR141&gt;=PrSettings!$M$6),(ABS(KM116-KP141-KR141)&lt;=1)*1,IF(AND(KP116,KP141+KR141+KQ141+KS141&gt;=PrSettings!$M$8),(ABS(KM116-KP141-KR141)+ABS(KN116-KQ141-KS141)&lt;=1)*1,"0")))),"")</f>
        <v/>
      </c>
      <c r="KT116" s="261" t="str">
        <f>IF(($C$116&amp;$C$117&amp;$C$118&amp;$C$119&amp;$E$116&amp;$E$117&amp;$E$118&amp;$E$119&lt;&gt;"")*(KI$116&amp;KI$117&amp;KI$118&amp;KI$119&amp;KK$116&amp;KK$117&amp;KK$118&amp;KK$119&lt;&gt;"")*(KI116&amp;KK116&lt;&gt;""),IF(KO116&lt;&gt;1,0,COUNTIF($B$116:$B$119,KI116)+COUNTIF($D$116:$D$119,KI116))+IF(KO111&lt;&gt;1,0,COUNTIF($B$116:$B$119,KK116)+COUNTIF($D$116:$D$119,KK116)),"")</f>
        <v/>
      </c>
      <c r="KV116" s="274"/>
      <c r="KW116" s="239" t="str">
        <f>IF(KV116="","",VLOOKUP(KV116,Language!$D$5:$E$100,2,0))</f>
        <v/>
      </c>
      <c r="KX116" s="275"/>
      <c r="KY116" s="239" t="str">
        <f>IF(KX116="","",VLOOKUP(KX116,Language!$D$5:$E$100,2,0))</f>
        <v/>
      </c>
      <c r="KZ116" s="275"/>
      <c r="LA116" s="275"/>
      <c r="LB116" s="360">
        <f>COUNTIF(KV$116:KV$119,KV116)+COUNTIF(KX$116:KX$119,KV116)</f>
        <v>0</v>
      </c>
      <c r="LC116" s="240"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40" t="str">
        <f>IF((LC116&lt;&gt;""),IF(OR(LC141+LE141&lt;&gt;LD141+LF141,PrSettings!$M$4="●"),((LC141+LE141-LD141-LF141)=(KZ116-LA116))*(LC116=1),0),"")</f>
        <v/>
      </c>
      <c r="LE116" s="240" t="str">
        <f>IF((LD116&lt;&gt;""),IF(LC116="0",0,(LC141+LE141=KZ116)*(LD141+LF141=LA116)),"")</f>
        <v/>
      </c>
      <c r="LF116" s="240" t="str">
        <f>IF(LC116&lt;&gt;"",IF(LB141,0,IF(ABS(LC141+LE141-LD141-LF141)&gt;=PrSettings!$M$7,(ABS(LC141+LE141-LD141-LF141-KZ116+LA116)&lt;=1)*1,IF(AND(LC116,$F116=$G116,LC141+LE141&gt;=PrSettings!$M$6),(ABS(KZ116-LC141-LE141)&lt;=1)*1,IF(AND(LC116,LC141+LE141+LD141+LF141&gt;=PrSettings!$M$8),(ABS(KZ116-LC141-LE141)+ABS(LA116-LD141-LF141)&lt;=1)*1,"0")))),"")</f>
        <v/>
      </c>
      <c r="LG116" s="261" t="str">
        <f>IF(($C$116&amp;$C$117&amp;$C$118&amp;$C$119&amp;$E$116&amp;$E$117&amp;$E$118&amp;$E$119&lt;&gt;"")*(KV$116&amp;KV$117&amp;KV$118&amp;KV$119&amp;KX$116&amp;KX$117&amp;KX$118&amp;KX$119&lt;&gt;"")*(KV116&amp;KX116&lt;&gt;""),IF(LB116&lt;&gt;1,0,COUNTIF($B$116:$B$119,KV116)+COUNTIF($D$116:$D$119,KV116))+IF(LB111&lt;&gt;1,0,COUNTIF($B$116:$B$119,KX116)+COUNTIF($D$116:$D$119,KX116)),"")</f>
        <v/>
      </c>
      <c r="LI116" s="274"/>
      <c r="LJ116" s="239" t="str">
        <f>IF(LI116="","",VLOOKUP(LI116,Language!$D$5:$E$100,2,0))</f>
        <v/>
      </c>
      <c r="LK116" s="275"/>
      <c r="LL116" s="239" t="str">
        <f>IF(LK116="","",VLOOKUP(LK116,Language!$D$5:$E$100,2,0))</f>
        <v/>
      </c>
      <c r="LM116" s="275"/>
      <c r="LN116" s="275"/>
      <c r="LO116" s="360">
        <f>COUNTIF(LI$116:LI$119,LI116)+COUNTIF(LK$116:LK$119,LI116)</f>
        <v>0</v>
      </c>
      <c r="LP116" s="240"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40" t="str">
        <f>IF((LP116&lt;&gt;""),IF(OR(LP141+LR141&lt;&gt;LQ141+LS141,PrSettings!$M$4="●"),((LP141+LR141-LQ141-LS141)=(LM116-LN116))*(LP116=1),0),"")</f>
        <v/>
      </c>
      <c r="LR116" s="240" t="str">
        <f>IF((LQ116&lt;&gt;""),IF(LP116="0",0,(LP141+LR141=LM116)*(LQ141+LS141=LN116)),"")</f>
        <v/>
      </c>
      <c r="LS116" s="240" t="str">
        <f>IF(LP116&lt;&gt;"",IF(LO141,0,IF(ABS(LP141+LR141-LQ141-LS141)&gt;=PrSettings!$M$7,(ABS(LP141+LR141-LQ141-LS141-LM116+LN116)&lt;=1)*1,IF(AND(LP116,$F116=$G116,LP141+LR141&gt;=PrSettings!$M$6),(ABS(LM116-LP141-LR141)&lt;=1)*1,IF(AND(LP116,LP141+LR141+LQ141+LS141&gt;=PrSettings!$M$8),(ABS(LM116-LP141-LR141)+ABS(LN116-LQ141-LS141)&lt;=1)*1,"0")))),"")</f>
        <v/>
      </c>
      <c r="LT116" s="261" t="str">
        <f>IF(($C$116&amp;$C$117&amp;$C$118&amp;$C$119&amp;$E$116&amp;$E$117&amp;$E$118&amp;$E$119&lt;&gt;"")*(LI$116&amp;LI$117&amp;LI$118&amp;LI$119&amp;LK$116&amp;LK$117&amp;LK$118&amp;LK$119&lt;&gt;"")*(LI116&amp;LK116&lt;&gt;""),IF(LO116&lt;&gt;1,0,COUNTIF($B$116:$B$119,LI116)+COUNTIF($D$116:$D$119,LI116))+IF(LO111&lt;&gt;1,0,COUNTIF($B$116:$B$119,LK116)+COUNTIF($D$116:$D$119,LK116)),"")</f>
        <v/>
      </c>
      <c r="LV116" s="274"/>
      <c r="LW116" s="239" t="str">
        <f>IF(LV116="","",VLOOKUP(LV116,Language!$D$5:$E$100,2,0))</f>
        <v/>
      </c>
      <c r="LX116" s="275"/>
      <c r="LY116" s="239" t="str">
        <f>IF(LX116="","",VLOOKUP(LX116,Language!$D$5:$E$100,2,0))</f>
        <v/>
      </c>
      <c r="LZ116" s="275"/>
      <c r="MA116" s="275"/>
      <c r="MB116" s="360">
        <f>COUNTIF(LV$116:LV$119,LV116)+COUNTIF(LX$116:LX$119,LV116)</f>
        <v>0</v>
      </c>
      <c r="MC116" s="240"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40" t="str">
        <f>IF((MC116&lt;&gt;""),IF(OR(MC141+ME141&lt;&gt;MD141+MF141,PrSettings!$M$4="●"),((MC141+ME141-MD141-MF141)=(LZ116-MA116))*(MC116=1),0),"")</f>
        <v/>
      </c>
      <c r="ME116" s="240" t="str">
        <f>IF((MD116&lt;&gt;""),IF(MC116="0",0,(MC141+ME141=LZ116)*(MD141+MF141=MA116)),"")</f>
        <v/>
      </c>
      <c r="MF116" s="240" t="str">
        <f>IF(MC116&lt;&gt;"",IF(MB141,0,IF(ABS(MC141+ME141-MD141-MF141)&gt;=PrSettings!$M$7,(ABS(MC141+ME141-MD141-MF141-LZ116+MA116)&lt;=1)*1,IF(AND(MC116,$F116=$G116,MC141+ME141&gt;=PrSettings!$M$6),(ABS(LZ116-MC141-ME141)&lt;=1)*1,IF(AND(MC116,MC141+ME141+MD141+MF141&gt;=PrSettings!$M$8),(ABS(LZ116-MC141-ME141)+ABS(MA116-MD141-MF141)&lt;=1)*1,"0")))),"")</f>
        <v/>
      </c>
      <c r="MG116" s="261"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31" customFormat="1" x14ac:dyDescent="0.25">
      <c r="A117" s="235"/>
      <c r="B117" s="238" t="str">
        <f>IF(C117="","",INDEX(Groups!$C$7:$C$65,MATCH(C117,Groups!$D$7:$D$65,0)))</f>
        <v/>
      </c>
      <c r="C117" s="239" t="str">
        <f>'World Cup'!$I$70</f>
        <v/>
      </c>
      <c r="D117" s="240" t="str">
        <f>IF(E117="","",INDEX(Groups!$C$7:$C$65,MATCH(E117,Groups!$D$7:$D$65,0)))</f>
        <v/>
      </c>
      <c r="E117" s="239" t="str">
        <f>'World Cup'!$K$70</f>
        <v/>
      </c>
      <c r="F117" s="241" t="str">
        <f>IF(AND('World Cup'!$I$71&lt;&gt;"",'World Cup'!$K$71&lt;&gt;""),'World Cup'!$I$71,"")</f>
        <v/>
      </c>
      <c r="G117" s="242" t="str">
        <f>IF(AND('World Cup'!$I$71&lt;&gt;"",'World Cup'!$K$71&lt;&gt;""),'World Cup'!$K$71,"")</f>
        <v/>
      </c>
      <c r="I117" s="274"/>
      <c r="J117" s="239" t="str">
        <f>IF(I117="","",VLOOKUP(I117,Language!$D$5:$E$100,2,0))</f>
        <v/>
      </c>
      <c r="K117" s="275"/>
      <c r="L117" s="239" t="str">
        <f>IF(K117="","",VLOOKUP(K117,Language!$D$5:$E$100,2,0))</f>
        <v/>
      </c>
      <c r="M117" s="275"/>
      <c r="N117" s="275"/>
      <c r="O117" s="360">
        <f>COUNTIF(I$116:I$119,I117)+COUNTIF(K$116:K$119,I117)</f>
        <v>0</v>
      </c>
      <c r="P117" s="240" t="str">
        <f>IF((M117&lt;&gt;"")*(N117&lt;&gt;"")*((IFERROR(VLOOKUP(I117,$B$116:$F$119,5,0),"")&lt;&gt;"")+(IFERROR(VLOOKUP(I117,$D$116:$G$119,4,0),"")&lt;&gt;""))*((IFERROR(VLOOKUP(K117,$B$116:$F$119,5,0),"")&lt;&gt;"")+(IFERROR(VLOOKUP(K117,$D$116:$G$119,4,0),"")&lt;&gt;"")),IF(O142,"0",(P142+R142&gt;Q142+S142)*(M117&gt;N117)+(P142+R142=Q142+S142)*(M117=N117)+(P142+R142&lt;Q142+S142)*(M117&lt;N117)),"")</f>
        <v/>
      </c>
      <c r="Q117" s="240" t="str">
        <f>IF((P117&lt;&gt;""),IF(OR(P142+R142&lt;&gt;Q142+S142,PrSettings!$M$4="●"),((P142+R142-Q142-S142)=(M117-N117))*(P117=1),0),"")</f>
        <v/>
      </c>
      <c r="R117" s="240" t="str">
        <f t="shared" ref="R117:R119" si="1664">IF((Q117&lt;&gt;""),IF(P117="0",0,(P142+R142=M117)*(Q142+S142=N117)),"")</f>
        <v/>
      </c>
      <c r="S117" s="240" t="str">
        <f>IF(P117&lt;&gt;"",IF(O142,0,IF(ABS(P142+R142-Q142-S142)&gt;=PrSettings!$M$7,(ABS(P142+R142-Q142-S142-M117+N117)&lt;=1)*1,IF(AND(P117,$F117=$G117,P142+R142&gt;=PrSettings!$M$6),(ABS(M117-P142-R142)&lt;=1)*1,IF(AND(P117,P142+R142+Q142+S142&gt;=PrSettings!$M$8),(ABS(M117-P142-R142)+ABS(N117-Q142-S142)&lt;=1)*1,"0")))),"")</f>
        <v/>
      </c>
      <c r="T117" s="261"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74"/>
      <c r="W117" s="239" t="str">
        <f>IF(V117="","",VLOOKUP(V117,Language!$D$5:$E$100,2,0))</f>
        <v/>
      </c>
      <c r="X117" s="275"/>
      <c r="Y117" s="239" t="str">
        <f>IF(X117="","",VLOOKUP(X117,Language!$D$5:$E$100,2,0))</f>
        <v/>
      </c>
      <c r="Z117" s="275"/>
      <c r="AA117" s="275"/>
      <c r="AB117" s="360">
        <f>COUNTIF(V$116:V$119,V117)+COUNTIF(X$116:X$119,V117)</f>
        <v>0</v>
      </c>
      <c r="AC117" s="240" t="str">
        <f>IF((Z117&lt;&gt;"")*(AA117&lt;&gt;"")*((IFERROR(VLOOKUP(V117,$B$116:$F$119,5,0),"")&lt;&gt;"")+(IFERROR(VLOOKUP(V117,$D$116:$G$119,4,0),"")&lt;&gt;""))*((IFERROR(VLOOKUP(X117,$B$116:$F$119,5,0),"")&lt;&gt;"")+(IFERROR(VLOOKUP(X117,$D$116:$G$119,4,0),"")&lt;&gt;"")),IF(AB142,"0",(AC142+AE142&gt;AD142+AF142)*(Z117&gt;AA117)+(AC142+AE142=AD142+AF142)*(Z117=AA117)+(AC142+AE142&lt;AD142+AF142)*(Z117&lt;AA117)),"")</f>
        <v/>
      </c>
      <c r="AD117" s="240" t="str">
        <f>IF((AC117&lt;&gt;""),IF(OR(AC142+AE142&lt;&gt;AD142+AF142,PrSettings!$M$4="●"),((AC142+AE142-AD142-AF142)=(Z117-AA117))*(AC117=1),0),"")</f>
        <v/>
      </c>
      <c r="AE117" s="240" t="str">
        <f t="shared" ref="AE117:AE119" si="1666">IF((AD117&lt;&gt;""),IF(AC117="0",0,(AC142+AE142=Z117)*(AD142+AF142=AA117)),"")</f>
        <v/>
      </c>
      <c r="AF117" s="240" t="str">
        <f>IF(AC117&lt;&gt;"",IF(AB142,0,IF(ABS(AC142+AE142-AD142-AF142)&gt;=PrSettings!$M$7,(ABS(AC142+AE142-AD142-AF142-Z117+AA117)&lt;=1)*1,IF(AND(AC117,$F117=$G117,AC142+AE142&gt;=PrSettings!$M$6),(ABS(Z117-AC142-AE142)&lt;=1)*1,IF(AND(AC117,AC142+AE142+AD142+AF142&gt;=PrSettings!$M$8),(ABS(Z117-AC142-AE142)+ABS(AA117-AD142-AF142)&lt;=1)*1,"0")))),"")</f>
        <v/>
      </c>
      <c r="AG117" s="261"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74"/>
      <c r="AJ117" s="239" t="str">
        <f>IF(AI117="","",VLOOKUP(AI117,Language!$D$5:$E$100,2,0))</f>
        <v/>
      </c>
      <c r="AK117" s="275"/>
      <c r="AL117" s="239" t="str">
        <f>IF(AK117="","",VLOOKUP(AK117,Language!$D$5:$E$100,2,0))</f>
        <v/>
      </c>
      <c r="AM117" s="275"/>
      <c r="AN117" s="275"/>
      <c r="AO117" s="360">
        <f>COUNTIF(AI$116:AI$119,AI117)+COUNTIF(AK$116:AK$119,AI117)</f>
        <v>0</v>
      </c>
      <c r="AP117" s="240"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40" t="str">
        <f>IF((AP117&lt;&gt;""),IF(OR(AP142+AR142&lt;&gt;AQ142+AS142,PrSettings!$M$4="●"),((AP142+AR142-AQ142-AS142)=(AM117-AN117))*(AP117=1),0),"")</f>
        <v/>
      </c>
      <c r="AR117" s="240" t="str">
        <f t="shared" ref="AR117:AR119" si="1668">IF((AQ117&lt;&gt;""),IF(AP117="0",0,(AP142+AR142=AM117)*(AQ142+AS142=AN117)),"")</f>
        <v/>
      </c>
      <c r="AS117" s="240" t="str">
        <f>IF(AP117&lt;&gt;"",IF(AO142,0,IF(ABS(AP142+AR142-AQ142-AS142)&gt;=PrSettings!$M$7,(ABS(AP142+AR142-AQ142-AS142-AM117+AN117)&lt;=1)*1,IF(AND(AP117,$F117=$G117,AP142+AR142&gt;=PrSettings!$M$6),(ABS(AM117-AP142-AR142)&lt;=1)*1,IF(AND(AP117,AP142+AR142+AQ142+AS142&gt;=PrSettings!$M$8),(ABS(AM117-AP142-AR142)+ABS(AN117-AQ142-AS142)&lt;=1)*1,"0")))),"")</f>
        <v/>
      </c>
      <c r="AT117" s="261"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74"/>
      <c r="AW117" s="239" t="str">
        <f>IF(AV117="","",VLOOKUP(AV117,Language!$D$5:$E$100,2,0))</f>
        <v/>
      </c>
      <c r="AX117" s="275"/>
      <c r="AY117" s="239" t="str">
        <f>IF(AX117="","",VLOOKUP(AX117,Language!$D$5:$E$100,2,0))</f>
        <v/>
      </c>
      <c r="AZ117" s="275"/>
      <c r="BA117" s="275"/>
      <c r="BB117" s="360">
        <f>COUNTIF(AV$116:AV$119,AV117)+COUNTIF(AX$116:AX$119,AV117)</f>
        <v>0</v>
      </c>
      <c r="BC117" s="240"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40" t="str">
        <f>IF((BC117&lt;&gt;""),IF(OR(BC142+BE142&lt;&gt;BD142+BF142,PrSettings!$M$4="●"),((BC142+BE142-BD142-BF142)=(AZ117-BA117))*(BC117=1),0),"")</f>
        <v/>
      </c>
      <c r="BE117" s="240" t="str">
        <f t="shared" ref="BE117:BE119" si="1670">IF((BD117&lt;&gt;""),IF(BC117="0",0,(BC142+BE142=AZ117)*(BD142+BF142=BA117)),"")</f>
        <v/>
      </c>
      <c r="BF117" s="240" t="str">
        <f>IF(BC117&lt;&gt;"",IF(BB142,0,IF(ABS(BC142+BE142-BD142-BF142)&gt;=PrSettings!$M$7,(ABS(BC142+BE142-BD142-BF142-AZ117+BA117)&lt;=1)*1,IF(AND(BC117,$F117=$G117,BC142+BE142&gt;=PrSettings!$M$6),(ABS(AZ117-BC142-BE142)&lt;=1)*1,IF(AND(BC117,BC142+BE142+BD142+BF142&gt;=PrSettings!$M$8),(ABS(AZ117-BC142-BE142)+ABS(BA117-BD142-BF142)&lt;=1)*1,"0")))),"")</f>
        <v/>
      </c>
      <c r="BG117" s="261"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74"/>
      <c r="BJ117" s="239" t="str">
        <f>IF(BI117="","",VLOOKUP(BI117,Language!$D$5:$E$100,2,0))</f>
        <v/>
      </c>
      <c r="BK117" s="275"/>
      <c r="BL117" s="239" t="str">
        <f>IF(BK117="","",VLOOKUP(BK117,Language!$D$5:$E$100,2,0))</f>
        <v/>
      </c>
      <c r="BM117" s="275"/>
      <c r="BN117" s="275"/>
      <c r="BO117" s="360">
        <f>COUNTIF(BI$116:BI$119,BI117)+COUNTIF(BK$116:BK$119,BI117)</f>
        <v>0</v>
      </c>
      <c r="BP117" s="240"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40" t="str">
        <f>IF((BP117&lt;&gt;""),IF(OR(BP142+BR142&lt;&gt;BQ142+BS142,PrSettings!$M$4="●"),((BP142+BR142-BQ142-BS142)=(BM117-BN117))*(BP117=1),0),"")</f>
        <v/>
      </c>
      <c r="BR117" s="240" t="str">
        <f t="shared" ref="BR117:BR119" si="1672">IF((BQ117&lt;&gt;""),IF(BP117="0",0,(BP142+BR142=BM117)*(BQ142+BS142=BN117)),"")</f>
        <v/>
      </c>
      <c r="BS117" s="240" t="str">
        <f>IF(BP117&lt;&gt;"",IF(BO142,0,IF(ABS(BP142+BR142-BQ142-BS142)&gt;=PrSettings!$M$7,(ABS(BP142+BR142-BQ142-BS142-BM117+BN117)&lt;=1)*1,IF(AND(BP117,$F117=$G117,BP142+BR142&gt;=PrSettings!$M$6),(ABS(BM117-BP142-BR142)&lt;=1)*1,IF(AND(BP117,BP142+BR142+BQ142+BS142&gt;=PrSettings!$M$8),(ABS(BM117-BP142-BR142)+ABS(BN117-BQ142-BS142)&lt;=1)*1,"0")))),"")</f>
        <v/>
      </c>
      <c r="BT117" s="261"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74"/>
      <c r="BW117" s="239" t="str">
        <f>IF(BV117="","",VLOOKUP(BV117,Language!$D$5:$E$100,2,0))</f>
        <v/>
      </c>
      <c r="BX117" s="275"/>
      <c r="BY117" s="239" t="str">
        <f>IF(BX117="","",VLOOKUP(BX117,Language!$D$5:$E$100,2,0))</f>
        <v/>
      </c>
      <c r="BZ117" s="275"/>
      <c r="CA117" s="275"/>
      <c r="CB117" s="360">
        <f>COUNTIF(BV$116:BV$119,BV117)+COUNTIF(BX$116:BX$119,BV117)</f>
        <v>0</v>
      </c>
      <c r="CC117" s="240"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40" t="str">
        <f>IF((CC117&lt;&gt;""),IF(OR(CC142+CE142&lt;&gt;CD142+CF142,PrSettings!$M$4="●"),((CC142+CE142-CD142-CF142)=(BZ117-CA117))*(CC117=1),0),"")</f>
        <v/>
      </c>
      <c r="CE117" s="240" t="str">
        <f t="shared" ref="CE117:CE119" si="1674">IF((CD117&lt;&gt;""),IF(CC117="0",0,(CC142+CE142=BZ117)*(CD142+CF142=CA117)),"")</f>
        <v/>
      </c>
      <c r="CF117" s="240" t="str">
        <f>IF(CC117&lt;&gt;"",IF(CB142,0,IF(ABS(CC142+CE142-CD142-CF142)&gt;=PrSettings!$M$7,(ABS(CC142+CE142-CD142-CF142-BZ117+CA117)&lt;=1)*1,IF(AND(CC117,$F117=$G117,CC142+CE142&gt;=PrSettings!$M$6),(ABS(BZ117-CC142-CE142)&lt;=1)*1,IF(AND(CC117,CC142+CE142+CD142+CF142&gt;=PrSettings!$M$8),(ABS(BZ117-CC142-CE142)+ABS(CA117-CD142-CF142)&lt;=1)*1,"0")))),"")</f>
        <v/>
      </c>
      <c r="CG117" s="261"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74"/>
      <c r="CJ117" s="239" t="str">
        <f>IF(CI117="","",VLOOKUP(CI117,Language!$D$5:$E$100,2,0))</f>
        <v/>
      </c>
      <c r="CK117" s="275"/>
      <c r="CL117" s="239" t="str">
        <f>IF(CK117="","",VLOOKUP(CK117,Language!$D$5:$E$100,2,0))</f>
        <v/>
      </c>
      <c r="CM117" s="275"/>
      <c r="CN117" s="275"/>
      <c r="CO117" s="360">
        <f>COUNTIF(CI$116:CI$119,CI117)+COUNTIF(CK$116:CK$119,CI117)</f>
        <v>0</v>
      </c>
      <c r="CP117" s="240"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40" t="str">
        <f>IF((CP117&lt;&gt;""),IF(OR(CP142+CR142&lt;&gt;CQ142+CS142,PrSettings!$M$4="●"),((CP142+CR142-CQ142-CS142)=(CM117-CN117))*(CP117=1),0),"")</f>
        <v/>
      </c>
      <c r="CR117" s="240" t="str">
        <f t="shared" ref="CR117:CR119" si="1676">IF((CQ117&lt;&gt;""),IF(CP117="0",0,(CP142+CR142=CM117)*(CQ142+CS142=CN117)),"")</f>
        <v/>
      </c>
      <c r="CS117" s="240" t="str">
        <f>IF(CP117&lt;&gt;"",IF(CO142,0,IF(ABS(CP142+CR142-CQ142-CS142)&gt;=PrSettings!$M$7,(ABS(CP142+CR142-CQ142-CS142-CM117+CN117)&lt;=1)*1,IF(AND(CP117,$F117=$G117,CP142+CR142&gt;=PrSettings!$M$6),(ABS(CM117-CP142-CR142)&lt;=1)*1,IF(AND(CP117,CP142+CR142+CQ142+CS142&gt;=PrSettings!$M$8),(ABS(CM117-CP142-CR142)+ABS(CN117-CQ142-CS142)&lt;=1)*1,"0")))),"")</f>
        <v/>
      </c>
      <c r="CT117" s="261"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74"/>
      <c r="CW117" s="239" t="str">
        <f>IF(CV117="","",VLOOKUP(CV117,Language!$D$5:$E$100,2,0))</f>
        <v/>
      </c>
      <c r="CX117" s="275"/>
      <c r="CY117" s="239" t="str">
        <f>IF(CX117="","",VLOOKUP(CX117,Language!$D$5:$E$100,2,0))</f>
        <v/>
      </c>
      <c r="CZ117" s="275"/>
      <c r="DA117" s="275"/>
      <c r="DB117" s="360">
        <f>COUNTIF(CV$116:CV$119,CV117)+COUNTIF(CX$116:CX$119,CV117)</f>
        <v>0</v>
      </c>
      <c r="DC117" s="240"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40" t="str">
        <f>IF((DC117&lt;&gt;""),IF(OR(DC142+DE142&lt;&gt;DD142+DF142,PrSettings!$M$4="●"),((DC142+DE142-DD142-DF142)=(CZ117-DA117))*(DC117=1),0),"")</f>
        <v/>
      </c>
      <c r="DE117" s="240" t="str">
        <f t="shared" ref="DE117:DE119" si="1678">IF((DD117&lt;&gt;""),IF(DC117="0",0,(DC142+DE142=CZ117)*(DD142+DF142=DA117)),"")</f>
        <v/>
      </c>
      <c r="DF117" s="240" t="str">
        <f>IF(DC117&lt;&gt;"",IF(DB142,0,IF(ABS(DC142+DE142-DD142-DF142)&gt;=PrSettings!$M$7,(ABS(DC142+DE142-DD142-DF142-CZ117+DA117)&lt;=1)*1,IF(AND(DC117,$F117=$G117,DC142+DE142&gt;=PrSettings!$M$6),(ABS(CZ117-DC142-DE142)&lt;=1)*1,IF(AND(DC117,DC142+DE142+DD142+DF142&gt;=PrSettings!$M$8),(ABS(CZ117-DC142-DE142)+ABS(DA117-DD142-DF142)&lt;=1)*1,"0")))),"")</f>
        <v/>
      </c>
      <c r="DG117" s="261"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74"/>
      <c r="DJ117" s="239" t="str">
        <f>IF(DI117="","",VLOOKUP(DI117,Language!$D$5:$E$100,2,0))</f>
        <v/>
      </c>
      <c r="DK117" s="275"/>
      <c r="DL117" s="239" t="str">
        <f>IF(DK117="","",VLOOKUP(DK117,Language!$D$5:$E$100,2,0))</f>
        <v/>
      </c>
      <c r="DM117" s="275"/>
      <c r="DN117" s="275"/>
      <c r="DO117" s="360">
        <f>COUNTIF(DI$116:DI$119,DI117)+COUNTIF(DK$116:DK$119,DI117)</f>
        <v>0</v>
      </c>
      <c r="DP117" s="240"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40" t="str">
        <f>IF((DP117&lt;&gt;""),IF(OR(DP142+DR142&lt;&gt;DQ142+DS142,PrSettings!$M$4="●"),((DP142+DR142-DQ142-DS142)=(DM117-DN117))*(DP117=1),0),"")</f>
        <v/>
      </c>
      <c r="DR117" s="240" t="str">
        <f t="shared" ref="DR117:DR119" si="1680">IF((DQ117&lt;&gt;""),IF(DP117="0",0,(DP142+DR142=DM117)*(DQ142+DS142=DN117)),"")</f>
        <v/>
      </c>
      <c r="DS117" s="240" t="str">
        <f>IF(DP117&lt;&gt;"",IF(DO142,0,IF(ABS(DP142+DR142-DQ142-DS142)&gt;=PrSettings!$M$7,(ABS(DP142+DR142-DQ142-DS142-DM117+DN117)&lt;=1)*1,IF(AND(DP117,$F117=$G117,DP142+DR142&gt;=PrSettings!$M$6),(ABS(DM117-DP142-DR142)&lt;=1)*1,IF(AND(DP117,DP142+DR142+DQ142+DS142&gt;=PrSettings!$M$8),(ABS(DM117-DP142-DR142)+ABS(DN117-DQ142-DS142)&lt;=1)*1,"0")))),"")</f>
        <v/>
      </c>
      <c r="DT117" s="261"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74"/>
      <c r="DW117" s="239" t="str">
        <f>IF(DV117="","",VLOOKUP(DV117,Language!$D$5:$E$100,2,0))</f>
        <v/>
      </c>
      <c r="DX117" s="275"/>
      <c r="DY117" s="239" t="str">
        <f>IF(DX117="","",VLOOKUP(DX117,Language!$D$5:$E$100,2,0))</f>
        <v/>
      </c>
      <c r="DZ117" s="275"/>
      <c r="EA117" s="275"/>
      <c r="EB117" s="360">
        <f>COUNTIF(DV$116:DV$119,DV117)+COUNTIF(DX$116:DX$119,DV117)</f>
        <v>0</v>
      </c>
      <c r="EC117" s="240"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40" t="str">
        <f>IF((EC117&lt;&gt;""),IF(OR(EC142+EE142&lt;&gt;ED142+EF142,PrSettings!$M$4="●"),((EC142+EE142-ED142-EF142)=(DZ117-EA117))*(EC117=1),0),"")</f>
        <v/>
      </c>
      <c r="EE117" s="240" t="str">
        <f t="shared" ref="EE117:EE119" si="1682">IF((ED117&lt;&gt;""),IF(EC117="0",0,(EC142+EE142=DZ117)*(ED142+EF142=EA117)),"")</f>
        <v/>
      </c>
      <c r="EF117" s="240" t="str">
        <f>IF(EC117&lt;&gt;"",IF(EB142,0,IF(ABS(EC142+EE142-ED142-EF142)&gt;=PrSettings!$M$7,(ABS(EC142+EE142-ED142-EF142-DZ117+EA117)&lt;=1)*1,IF(AND(EC117,$F117=$G117,EC142+EE142&gt;=PrSettings!$M$6),(ABS(DZ117-EC142-EE142)&lt;=1)*1,IF(AND(EC117,EC142+EE142+ED142+EF142&gt;=PrSettings!$M$8),(ABS(DZ117-EC142-EE142)+ABS(EA117-ED142-EF142)&lt;=1)*1,"0")))),"")</f>
        <v/>
      </c>
      <c r="EG117" s="261"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74"/>
      <c r="EJ117" s="239" t="str">
        <f>IF(EI117="","",VLOOKUP(EI117,Language!$D$5:$E$100,2,0))</f>
        <v/>
      </c>
      <c r="EK117" s="275"/>
      <c r="EL117" s="239" t="str">
        <f>IF(EK117="","",VLOOKUP(EK117,Language!$D$5:$E$100,2,0))</f>
        <v/>
      </c>
      <c r="EM117" s="275"/>
      <c r="EN117" s="275"/>
      <c r="EO117" s="360">
        <f>COUNTIF(EI$116:EI$119,EI117)+COUNTIF(EK$116:EK$119,EI117)</f>
        <v>0</v>
      </c>
      <c r="EP117" s="240"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40" t="str">
        <f>IF((EP117&lt;&gt;""),IF(OR(EP142+ER142&lt;&gt;EQ142+ES142,PrSettings!$M$4="●"),((EP142+ER142-EQ142-ES142)=(EM117-EN117))*(EP117=1),0),"")</f>
        <v/>
      </c>
      <c r="ER117" s="240" t="str">
        <f t="shared" ref="ER117:ER119" si="1684">IF((EQ117&lt;&gt;""),IF(EP117="0",0,(EP142+ER142=EM117)*(EQ142+ES142=EN117)),"")</f>
        <v/>
      </c>
      <c r="ES117" s="240" t="str">
        <f>IF(EP117&lt;&gt;"",IF(EO142,0,IF(ABS(EP142+ER142-EQ142-ES142)&gt;=PrSettings!$M$7,(ABS(EP142+ER142-EQ142-ES142-EM117+EN117)&lt;=1)*1,IF(AND(EP117,$F117=$G117,EP142+ER142&gt;=PrSettings!$M$6),(ABS(EM117-EP142-ER142)&lt;=1)*1,IF(AND(EP117,EP142+ER142+EQ142+ES142&gt;=PrSettings!$M$8),(ABS(EM117-EP142-ER142)+ABS(EN117-EQ142-ES142)&lt;=1)*1,"0")))),"")</f>
        <v/>
      </c>
      <c r="ET117" s="261"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74"/>
      <c r="EW117" s="239" t="str">
        <f>IF(EV117="","",VLOOKUP(EV117,Language!$D$5:$E$100,2,0))</f>
        <v/>
      </c>
      <c r="EX117" s="275"/>
      <c r="EY117" s="239" t="str">
        <f>IF(EX117="","",VLOOKUP(EX117,Language!$D$5:$E$100,2,0))</f>
        <v/>
      </c>
      <c r="EZ117" s="275"/>
      <c r="FA117" s="275"/>
      <c r="FB117" s="360">
        <f>COUNTIF(EV$116:EV$119,EV117)+COUNTIF(EX$116:EX$119,EV117)</f>
        <v>0</v>
      </c>
      <c r="FC117" s="240"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40" t="str">
        <f>IF((FC117&lt;&gt;""),IF(OR(FC142+FE142&lt;&gt;FD142+FF142,PrSettings!$M$4="●"),((FC142+FE142-FD142-FF142)=(EZ117-FA117))*(FC117=1),0),"")</f>
        <v/>
      </c>
      <c r="FE117" s="240" t="str">
        <f t="shared" ref="FE117:FE119" si="1686">IF((FD117&lt;&gt;""),IF(FC117="0",0,(FC142+FE142=EZ117)*(FD142+FF142=FA117)),"")</f>
        <v/>
      </c>
      <c r="FF117" s="240" t="str">
        <f>IF(FC117&lt;&gt;"",IF(FB142,0,IF(ABS(FC142+FE142-FD142-FF142)&gt;=PrSettings!$M$7,(ABS(FC142+FE142-FD142-FF142-EZ117+FA117)&lt;=1)*1,IF(AND(FC117,$F117=$G117,FC142+FE142&gt;=PrSettings!$M$6),(ABS(EZ117-FC142-FE142)&lt;=1)*1,IF(AND(FC117,FC142+FE142+FD142+FF142&gt;=PrSettings!$M$8),(ABS(EZ117-FC142-FE142)+ABS(FA117-FD142-FF142)&lt;=1)*1,"0")))),"")</f>
        <v/>
      </c>
      <c r="FG117" s="261"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74"/>
      <c r="FJ117" s="239" t="str">
        <f>IF(FI117="","",VLOOKUP(FI117,Language!$D$5:$E$100,2,0))</f>
        <v/>
      </c>
      <c r="FK117" s="275"/>
      <c r="FL117" s="239" t="str">
        <f>IF(FK117="","",VLOOKUP(FK117,Language!$D$5:$E$100,2,0))</f>
        <v/>
      </c>
      <c r="FM117" s="275"/>
      <c r="FN117" s="275"/>
      <c r="FO117" s="360">
        <f>COUNTIF(FI$116:FI$119,FI117)+COUNTIF(FK$116:FK$119,FI117)</f>
        <v>0</v>
      </c>
      <c r="FP117" s="240"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40" t="str">
        <f>IF((FP117&lt;&gt;""),IF(OR(FP142+FR142&lt;&gt;FQ142+FS142,PrSettings!$M$4="●"),((FP142+FR142-FQ142-FS142)=(FM117-FN117))*(FP117=1),0),"")</f>
        <v/>
      </c>
      <c r="FR117" s="240" t="str">
        <f t="shared" ref="FR117:FR119" si="1688">IF((FQ117&lt;&gt;""),IF(FP117="0",0,(FP142+FR142=FM117)*(FQ142+FS142=FN117)),"")</f>
        <v/>
      </c>
      <c r="FS117" s="240" t="str">
        <f>IF(FP117&lt;&gt;"",IF(FO142,0,IF(ABS(FP142+FR142-FQ142-FS142)&gt;=PrSettings!$M$7,(ABS(FP142+FR142-FQ142-FS142-FM117+FN117)&lt;=1)*1,IF(AND(FP117,$F117=$G117,FP142+FR142&gt;=PrSettings!$M$6),(ABS(FM117-FP142-FR142)&lt;=1)*1,IF(AND(FP117,FP142+FR142+FQ142+FS142&gt;=PrSettings!$M$8),(ABS(FM117-FP142-FR142)+ABS(FN117-FQ142-FS142)&lt;=1)*1,"0")))),"")</f>
        <v/>
      </c>
      <c r="FT117" s="261"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74"/>
      <c r="FW117" s="239" t="str">
        <f>IF(FV117="","",VLOOKUP(FV117,Language!$D$5:$E$100,2,0))</f>
        <v/>
      </c>
      <c r="FX117" s="275"/>
      <c r="FY117" s="239" t="str">
        <f>IF(FX117="","",VLOOKUP(FX117,Language!$D$5:$E$100,2,0))</f>
        <v/>
      </c>
      <c r="FZ117" s="275"/>
      <c r="GA117" s="275"/>
      <c r="GB117" s="360">
        <f>COUNTIF(FV$116:FV$119,FV117)+COUNTIF(FX$116:FX$119,FV117)</f>
        <v>0</v>
      </c>
      <c r="GC117" s="240"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40" t="str">
        <f>IF((GC117&lt;&gt;""),IF(OR(GC142+GE142&lt;&gt;GD142+GF142,PrSettings!$M$4="●"),((GC142+GE142-GD142-GF142)=(FZ117-GA117))*(GC117=1),0),"")</f>
        <v/>
      </c>
      <c r="GE117" s="240" t="str">
        <f t="shared" ref="GE117:GE119" si="1690">IF((GD117&lt;&gt;""),IF(GC117="0",0,(GC142+GE142=FZ117)*(GD142+GF142=GA117)),"")</f>
        <v/>
      </c>
      <c r="GF117" s="240" t="str">
        <f>IF(GC117&lt;&gt;"",IF(GB142,0,IF(ABS(GC142+GE142-GD142-GF142)&gt;=PrSettings!$M$7,(ABS(GC142+GE142-GD142-GF142-FZ117+GA117)&lt;=1)*1,IF(AND(GC117,$F117=$G117,GC142+GE142&gt;=PrSettings!$M$6),(ABS(FZ117-GC142-GE142)&lt;=1)*1,IF(AND(GC117,GC142+GE142+GD142+GF142&gt;=PrSettings!$M$8),(ABS(FZ117-GC142-GE142)+ABS(GA117-GD142-GF142)&lt;=1)*1,"0")))),"")</f>
        <v/>
      </c>
      <c r="GG117" s="261"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74"/>
      <c r="GJ117" s="239" t="str">
        <f>IF(GI117="","",VLOOKUP(GI117,Language!$D$5:$E$100,2,0))</f>
        <v/>
      </c>
      <c r="GK117" s="275"/>
      <c r="GL117" s="239" t="str">
        <f>IF(GK117="","",VLOOKUP(GK117,Language!$D$5:$E$100,2,0))</f>
        <v/>
      </c>
      <c r="GM117" s="275"/>
      <c r="GN117" s="275"/>
      <c r="GO117" s="360">
        <f>COUNTIF(GI$116:GI$119,GI117)+COUNTIF(GK$116:GK$119,GI117)</f>
        <v>0</v>
      </c>
      <c r="GP117" s="240"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40" t="str">
        <f>IF((GP117&lt;&gt;""),IF(OR(GP142+GR142&lt;&gt;GQ142+GS142,PrSettings!$M$4="●"),((GP142+GR142-GQ142-GS142)=(GM117-GN117))*(GP117=1),0),"")</f>
        <v/>
      </c>
      <c r="GR117" s="240" t="str">
        <f t="shared" ref="GR117:GR119" si="1692">IF((GQ117&lt;&gt;""),IF(GP117="0",0,(GP142+GR142=GM117)*(GQ142+GS142=GN117)),"")</f>
        <v/>
      </c>
      <c r="GS117" s="240" t="str">
        <f>IF(GP117&lt;&gt;"",IF(GO142,0,IF(ABS(GP142+GR142-GQ142-GS142)&gt;=PrSettings!$M$7,(ABS(GP142+GR142-GQ142-GS142-GM117+GN117)&lt;=1)*1,IF(AND(GP117,$F117=$G117,GP142+GR142&gt;=PrSettings!$M$6),(ABS(GM117-GP142-GR142)&lt;=1)*1,IF(AND(GP117,GP142+GR142+GQ142+GS142&gt;=PrSettings!$M$8),(ABS(GM117-GP142-GR142)+ABS(GN117-GQ142-GS142)&lt;=1)*1,"0")))),"")</f>
        <v/>
      </c>
      <c r="GT117" s="261"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74"/>
      <c r="GW117" s="239" t="str">
        <f>IF(GV117="","",VLOOKUP(GV117,Language!$D$5:$E$100,2,0))</f>
        <v/>
      </c>
      <c r="GX117" s="275"/>
      <c r="GY117" s="239" t="str">
        <f>IF(GX117="","",VLOOKUP(GX117,Language!$D$5:$E$100,2,0))</f>
        <v/>
      </c>
      <c r="GZ117" s="275"/>
      <c r="HA117" s="275"/>
      <c r="HB117" s="360">
        <f>COUNTIF(GV$116:GV$119,GV117)+COUNTIF(GX$116:GX$119,GV117)</f>
        <v>0</v>
      </c>
      <c r="HC117" s="240"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40" t="str">
        <f>IF((HC117&lt;&gt;""),IF(OR(HC142+HE142&lt;&gt;HD142+HF142,PrSettings!$M$4="●"),((HC142+HE142-HD142-HF142)=(GZ117-HA117))*(HC117=1),0),"")</f>
        <v/>
      </c>
      <c r="HE117" s="240" t="str">
        <f t="shared" ref="HE117:HE119" si="1694">IF((HD117&lt;&gt;""),IF(HC117="0",0,(HC142+HE142=GZ117)*(HD142+HF142=HA117)),"")</f>
        <v/>
      </c>
      <c r="HF117" s="240" t="str">
        <f>IF(HC117&lt;&gt;"",IF(HB142,0,IF(ABS(HC142+HE142-HD142-HF142)&gt;=PrSettings!$M$7,(ABS(HC142+HE142-HD142-HF142-GZ117+HA117)&lt;=1)*1,IF(AND(HC117,$F117=$G117,HC142+HE142&gt;=PrSettings!$M$6),(ABS(GZ117-HC142-HE142)&lt;=1)*1,IF(AND(HC117,HC142+HE142+HD142+HF142&gt;=PrSettings!$M$8),(ABS(GZ117-HC142-HE142)+ABS(HA117-HD142-HF142)&lt;=1)*1,"0")))),"")</f>
        <v/>
      </c>
      <c r="HG117" s="261"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74"/>
      <c r="HJ117" s="239" t="str">
        <f>IF(HI117="","",VLOOKUP(HI117,Language!$D$5:$E$100,2,0))</f>
        <v/>
      </c>
      <c r="HK117" s="275"/>
      <c r="HL117" s="239" t="str">
        <f>IF(HK117="","",VLOOKUP(HK117,Language!$D$5:$E$100,2,0))</f>
        <v/>
      </c>
      <c r="HM117" s="275"/>
      <c r="HN117" s="275"/>
      <c r="HO117" s="360">
        <f>COUNTIF(HI$116:HI$119,HI117)+COUNTIF(HK$116:HK$119,HI117)</f>
        <v>0</v>
      </c>
      <c r="HP117" s="240"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40" t="str">
        <f>IF((HP117&lt;&gt;""),IF(OR(HP142+HR142&lt;&gt;HQ142+HS142,PrSettings!$M$4="●"),((HP142+HR142-HQ142-HS142)=(HM117-HN117))*(HP117=1),0),"")</f>
        <v/>
      </c>
      <c r="HR117" s="240" t="str">
        <f t="shared" ref="HR117:HR119" si="1696">IF((HQ117&lt;&gt;""),IF(HP117="0",0,(HP142+HR142=HM117)*(HQ142+HS142=HN117)),"")</f>
        <v/>
      </c>
      <c r="HS117" s="240" t="str">
        <f>IF(HP117&lt;&gt;"",IF(HO142,0,IF(ABS(HP142+HR142-HQ142-HS142)&gt;=PrSettings!$M$7,(ABS(HP142+HR142-HQ142-HS142-HM117+HN117)&lt;=1)*1,IF(AND(HP117,$F117=$G117,HP142+HR142&gt;=PrSettings!$M$6),(ABS(HM117-HP142-HR142)&lt;=1)*1,IF(AND(HP117,HP142+HR142+HQ142+HS142&gt;=PrSettings!$M$8),(ABS(HM117-HP142-HR142)+ABS(HN117-HQ142-HS142)&lt;=1)*1,"0")))),"")</f>
        <v/>
      </c>
      <c r="HT117" s="261"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74"/>
      <c r="HW117" s="239" t="str">
        <f>IF(HV117="","",VLOOKUP(HV117,Language!$D$5:$E$100,2,0))</f>
        <v/>
      </c>
      <c r="HX117" s="275"/>
      <c r="HY117" s="239" t="str">
        <f>IF(HX117="","",VLOOKUP(HX117,Language!$D$5:$E$100,2,0))</f>
        <v/>
      </c>
      <c r="HZ117" s="275"/>
      <c r="IA117" s="275"/>
      <c r="IB117" s="360">
        <f>COUNTIF(HV$116:HV$119,HV117)+COUNTIF(HX$116:HX$119,HV117)</f>
        <v>0</v>
      </c>
      <c r="IC117" s="240"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40" t="str">
        <f>IF((IC117&lt;&gt;""),IF(OR(IC142+IE142&lt;&gt;ID142+IF142,PrSettings!$M$4="●"),((IC142+IE142-ID142-IF142)=(HZ117-IA117))*(IC117=1),0),"")</f>
        <v/>
      </c>
      <c r="IE117" s="240" t="str">
        <f t="shared" ref="IE117:IE119" si="1698">IF((ID117&lt;&gt;""),IF(IC117="0",0,(IC142+IE142=HZ117)*(ID142+IF142=IA117)),"")</f>
        <v/>
      </c>
      <c r="IF117" s="240" t="str">
        <f>IF(IC117&lt;&gt;"",IF(IB142,0,IF(ABS(IC142+IE142-ID142-IF142)&gt;=PrSettings!$M$7,(ABS(IC142+IE142-ID142-IF142-HZ117+IA117)&lt;=1)*1,IF(AND(IC117,$F117=$G117,IC142+IE142&gt;=PrSettings!$M$6),(ABS(HZ117-IC142-IE142)&lt;=1)*1,IF(AND(IC117,IC142+IE142+ID142+IF142&gt;=PrSettings!$M$8),(ABS(HZ117-IC142-IE142)+ABS(IA117-ID142-IF142)&lt;=1)*1,"0")))),"")</f>
        <v/>
      </c>
      <c r="IG117" s="261"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74"/>
      <c r="IJ117" s="239" t="str">
        <f>IF(II117="","",VLOOKUP(II117,Language!$D$5:$E$100,2,0))</f>
        <v/>
      </c>
      <c r="IK117" s="275"/>
      <c r="IL117" s="239" t="str">
        <f>IF(IK117="","",VLOOKUP(IK117,Language!$D$5:$E$100,2,0))</f>
        <v/>
      </c>
      <c r="IM117" s="275"/>
      <c r="IN117" s="275"/>
      <c r="IO117" s="360">
        <f>COUNTIF(II$116:II$119,II117)+COUNTIF(IK$116:IK$119,II117)</f>
        <v>0</v>
      </c>
      <c r="IP117" s="240"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40" t="str">
        <f>IF((IP117&lt;&gt;""),IF(OR(IP142+IR142&lt;&gt;IQ142+IS142,PrSettings!$M$4="●"),((IP142+IR142-IQ142-IS142)=(IM117-IN117))*(IP117=1),0),"")</f>
        <v/>
      </c>
      <c r="IR117" s="240" t="str">
        <f t="shared" ref="IR117:IR119" si="1700">IF((IQ117&lt;&gt;""),IF(IP117="0",0,(IP142+IR142=IM117)*(IQ142+IS142=IN117)),"")</f>
        <v/>
      </c>
      <c r="IS117" s="240" t="str">
        <f>IF(IP117&lt;&gt;"",IF(IO142,0,IF(ABS(IP142+IR142-IQ142-IS142)&gt;=PrSettings!$M$7,(ABS(IP142+IR142-IQ142-IS142-IM117+IN117)&lt;=1)*1,IF(AND(IP117,$F117=$G117,IP142+IR142&gt;=PrSettings!$M$6),(ABS(IM117-IP142-IR142)&lt;=1)*1,IF(AND(IP117,IP142+IR142+IQ142+IS142&gt;=PrSettings!$M$8),(ABS(IM117-IP142-IR142)+ABS(IN117-IQ142-IS142)&lt;=1)*1,"0")))),"")</f>
        <v/>
      </c>
      <c r="IT117" s="261"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74"/>
      <c r="IW117" s="239" t="str">
        <f>IF(IV117="","",VLOOKUP(IV117,Language!$D$5:$E$100,2,0))</f>
        <v/>
      </c>
      <c r="IX117" s="275"/>
      <c r="IY117" s="239" t="str">
        <f>IF(IX117="","",VLOOKUP(IX117,Language!$D$5:$E$100,2,0))</f>
        <v/>
      </c>
      <c r="IZ117" s="275"/>
      <c r="JA117" s="275"/>
      <c r="JB117" s="360">
        <f>COUNTIF(IV$116:IV$119,IV117)+COUNTIF(IX$116:IX$119,IV117)</f>
        <v>0</v>
      </c>
      <c r="JC117" s="240"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40" t="str">
        <f>IF((JC117&lt;&gt;""),IF(OR(JC142+JE142&lt;&gt;JD142+JF142,PrSettings!$M$4="●"),((JC142+JE142-JD142-JF142)=(IZ117-JA117))*(JC117=1),0),"")</f>
        <v/>
      </c>
      <c r="JE117" s="240" t="str">
        <f t="shared" ref="JE117:JE119" si="1702">IF((JD117&lt;&gt;""),IF(JC117="0",0,(JC142+JE142=IZ117)*(JD142+JF142=JA117)),"")</f>
        <v/>
      </c>
      <c r="JF117" s="240" t="str">
        <f>IF(JC117&lt;&gt;"",IF(JB142,0,IF(ABS(JC142+JE142-JD142-JF142)&gt;=PrSettings!$M$7,(ABS(JC142+JE142-JD142-JF142-IZ117+JA117)&lt;=1)*1,IF(AND(JC117,$F117=$G117,JC142+JE142&gt;=PrSettings!$M$6),(ABS(IZ117-JC142-JE142)&lt;=1)*1,IF(AND(JC117,JC142+JE142+JD142+JF142&gt;=PrSettings!$M$8),(ABS(IZ117-JC142-JE142)+ABS(JA117-JD142-JF142)&lt;=1)*1,"0")))),"")</f>
        <v/>
      </c>
      <c r="JG117" s="261"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74"/>
      <c r="JJ117" s="239" t="str">
        <f>IF(JI117="","",VLOOKUP(JI117,Language!$D$5:$E$100,2,0))</f>
        <v/>
      </c>
      <c r="JK117" s="275"/>
      <c r="JL117" s="239" t="str">
        <f>IF(JK117="","",VLOOKUP(JK117,Language!$D$5:$E$100,2,0))</f>
        <v/>
      </c>
      <c r="JM117" s="275"/>
      <c r="JN117" s="275"/>
      <c r="JO117" s="360">
        <f>COUNTIF(JI$116:JI$119,JI117)+COUNTIF(JK$116:JK$119,JI117)</f>
        <v>0</v>
      </c>
      <c r="JP117" s="240"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40" t="str">
        <f>IF((JP117&lt;&gt;""),IF(OR(JP142+JR142&lt;&gt;JQ142+JS142,PrSettings!$M$4="●"),((JP142+JR142-JQ142-JS142)=(JM117-JN117))*(JP117=1),0),"")</f>
        <v/>
      </c>
      <c r="JR117" s="240" t="str">
        <f t="shared" ref="JR117:JR119" si="1704">IF((JQ117&lt;&gt;""),IF(JP117="0",0,(JP142+JR142=JM117)*(JQ142+JS142=JN117)),"")</f>
        <v/>
      </c>
      <c r="JS117" s="240" t="str">
        <f>IF(JP117&lt;&gt;"",IF(JO142,0,IF(ABS(JP142+JR142-JQ142-JS142)&gt;=PrSettings!$M$7,(ABS(JP142+JR142-JQ142-JS142-JM117+JN117)&lt;=1)*1,IF(AND(JP117,$F117=$G117,JP142+JR142&gt;=PrSettings!$M$6),(ABS(JM117-JP142-JR142)&lt;=1)*1,IF(AND(JP117,JP142+JR142+JQ142+JS142&gt;=PrSettings!$M$8),(ABS(JM117-JP142-JR142)+ABS(JN117-JQ142-JS142)&lt;=1)*1,"0")))),"")</f>
        <v/>
      </c>
      <c r="JT117" s="261"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74"/>
      <c r="JW117" s="239" t="str">
        <f>IF(JV117="","",VLOOKUP(JV117,Language!$D$5:$E$100,2,0))</f>
        <v/>
      </c>
      <c r="JX117" s="275"/>
      <c r="JY117" s="239" t="str">
        <f>IF(JX117="","",VLOOKUP(JX117,Language!$D$5:$E$100,2,0))</f>
        <v/>
      </c>
      <c r="JZ117" s="275"/>
      <c r="KA117" s="275"/>
      <c r="KB117" s="360">
        <f>COUNTIF(JV$116:JV$119,JV117)+COUNTIF(JX$116:JX$119,JV117)</f>
        <v>0</v>
      </c>
      <c r="KC117" s="240"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40" t="str">
        <f>IF((KC117&lt;&gt;""),IF(OR(KC142+KE142&lt;&gt;KD142+KF142,PrSettings!$M$4="●"),((KC142+KE142-KD142-KF142)=(JZ117-KA117))*(KC117=1),0),"")</f>
        <v/>
      </c>
      <c r="KE117" s="240" t="str">
        <f t="shared" ref="KE117:KE119" si="1706">IF((KD117&lt;&gt;""),IF(KC117="0",0,(KC142+KE142=JZ117)*(KD142+KF142=KA117)),"")</f>
        <v/>
      </c>
      <c r="KF117" s="240" t="str">
        <f>IF(KC117&lt;&gt;"",IF(KB142,0,IF(ABS(KC142+KE142-KD142-KF142)&gt;=PrSettings!$M$7,(ABS(KC142+KE142-KD142-KF142-JZ117+KA117)&lt;=1)*1,IF(AND(KC117,$F117=$G117,KC142+KE142&gt;=PrSettings!$M$6),(ABS(JZ117-KC142-KE142)&lt;=1)*1,IF(AND(KC117,KC142+KE142+KD142+KF142&gt;=PrSettings!$M$8),(ABS(JZ117-KC142-KE142)+ABS(KA117-KD142-KF142)&lt;=1)*1,"0")))),"")</f>
        <v/>
      </c>
      <c r="KG117" s="261"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74"/>
      <c r="KJ117" s="239" t="str">
        <f>IF(KI117="","",VLOOKUP(KI117,Language!$D$5:$E$100,2,0))</f>
        <v/>
      </c>
      <c r="KK117" s="275"/>
      <c r="KL117" s="239" t="str">
        <f>IF(KK117="","",VLOOKUP(KK117,Language!$D$5:$E$100,2,0))</f>
        <v/>
      </c>
      <c r="KM117" s="275"/>
      <c r="KN117" s="275"/>
      <c r="KO117" s="360">
        <f>COUNTIF(KI$116:KI$119,KI117)+COUNTIF(KK$116:KK$119,KI117)</f>
        <v>0</v>
      </c>
      <c r="KP117" s="240"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40" t="str">
        <f>IF((KP117&lt;&gt;""),IF(OR(KP142+KR142&lt;&gt;KQ142+KS142,PrSettings!$M$4="●"),((KP142+KR142-KQ142-KS142)=(KM117-KN117))*(KP117=1),0),"")</f>
        <v/>
      </c>
      <c r="KR117" s="240" t="str">
        <f t="shared" ref="KR117:KR119" si="1708">IF((KQ117&lt;&gt;""),IF(KP117="0",0,(KP142+KR142=KM117)*(KQ142+KS142=KN117)),"")</f>
        <v/>
      </c>
      <c r="KS117" s="240" t="str">
        <f>IF(KP117&lt;&gt;"",IF(KO142,0,IF(ABS(KP142+KR142-KQ142-KS142)&gt;=PrSettings!$M$7,(ABS(KP142+KR142-KQ142-KS142-KM117+KN117)&lt;=1)*1,IF(AND(KP117,$F117=$G117,KP142+KR142&gt;=PrSettings!$M$6),(ABS(KM117-KP142-KR142)&lt;=1)*1,IF(AND(KP117,KP142+KR142+KQ142+KS142&gt;=PrSettings!$M$8),(ABS(KM117-KP142-KR142)+ABS(KN117-KQ142-KS142)&lt;=1)*1,"0")))),"")</f>
        <v/>
      </c>
      <c r="KT117" s="261"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74"/>
      <c r="KW117" s="239" t="str">
        <f>IF(KV117="","",VLOOKUP(KV117,Language!$D$5:$E$100,2,0))</f>
        <v/>
      </c>
      <c r="KX117" s="275"/>
      <c r="KY117" s="239" t="str">
        <f>IF(KX117="","",VLOOKUP(KX117,Language!$D$5:$E$100,2,0))</f>
        <v/>
      </c>
      <c r="KZ117" s="275"/>
      <c r="LA117" s="275"/>
      <c r="LB117" s="360">
        <f>COUNTIF(KV$116:KV$119,KV117)+COUNTIF(KX$116:KX$119,KV117)</f>
        <v>0</v>
      </c>
      <c r="LC117" s="240"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40" t="str">
        <f>IF((LC117&lt;&gt;""),IF(OR(LC142+LE142&lt;&gt;LD142+LF142,PrSettings!$M$4="●"),((LC142+LE142-LD142-LF142)=(KZ117-LA117))*(LC117=1),0),"")</f>
        <v/>
      </c>
      <c r="LE117" s="240" t="str">
        <f t="shared" ref="LE117:LE119" si="1710">IF((LD117&lt;&gt;""),IF(LC117="0",0,(LC142+LE142=KZ117)*(LD142+LF142=LA117)),"")</f>
        <v/>
      </c>
      <c r="LF117" s="240" t="str">
        <f>IF(LC117&lt;&gt;"",IF(LB142,0,IF(ABS(LC142+LE142-LD142-LF142)&gt;=PrSettings!$M$7,(ABS(LC142+LE142-LD142-LF142-KZ117+LA117)&lt;=1)*1,IF(AND(LC117,$F117=$G117,LC142+LE142&gt;=PrSettings!$M$6),(ABS(KZ117-LC142-LE142)&lt;=1)*1,IF(AND(LC117,LC142+LE142+LD142+LF142&gt;=PrSettings!$M$8),(ABS(KZ117-LC142-LE142)+ABS(LA117-LD142-LF142)&lt;=1)*1,"0")))),"")</f>
        <v/>
      </c>
      <c r="LG117" s="261"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74"/>
      <c r="LJ117" s="239" t="str">
        <f>IF(LI117="","",VLOOKUP(LI117,Language!$D$5:$E$100,2,0))</f>
        <v/>
      </c>
      <c r="LK117" s="275"/>
      <c r="LL117" s="239" t="str">
        <f>IF(LK117="","",VLOOKUP(LK117,Language!$D$5:$E$100,2,0))</f>
        <v/>
      </c>
      <c r="LM117" s="275"/>
      <c r="LN117" s="275"/>
      <c r="LO117" s="360">
        <f>COUNTIF(LI$116:LI$119,LI117)+COUNTIF(LK$116:LK$119,LI117)</f>
        <v>0</v>
      </c>
      <c r="LP117" s="240"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40" t="str">
        <f>IF((LP117&lt;&gt;""),IF(OR(LP142+LR142&lt;&gt;LQ142+LS142,PrSettings!$M$4="●"),((LP142+LR142-LQ142-LS142)=(LM117-LN117))*(LP117=1),0),"")</f>
        <v/>
      </c>
      <c r="LR117" s="240" t="str">
        <f t="shared" ref="LR117:LR119" si="1712">IF((LQ117&lt;&gt;""),IF(LP117="0",0,(LP142+LR142=LM117)*(LQ142+LS142=LN117)),"")</f>
        <v/>
      </c>
      <c r="LS117" s="240" t="str">
        <f>IF(LP117&lt;&gt;"",IF(LO142,0,IF(ABS(LP142+LR142-LQ142-LS142)&gt;=PrSettings!$M$7,(ABS(LP142+LR142-LQ142-LS142-LM117+LN117)&lt;=1)*1,IF(AND(LP117,$F117=$G117,LP142+LR142&gt;=PrSettings!$M$6),(ABS(LM117-LP142-LR142)&lt;=1)*1,IF(AND(LP117,LP142+LR142+LQ142+LS142&gt;=PrSettings!$M$8),(ABS(LM117-LP142-LR142)+ABS(LN117-LQ142-LS142)&lt;=1)*1,"0")))),"")</f>
        <v/>
      </c>
      <c r="LT117" s="261"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74"/>
      <c r="LW117" s="239" t="str">
        <f>IF(LV117="","",VLOOKUP(LV117,Language!$D$5:$E$100,2,0))</f>
        <v/>
      </c>
      <c r="LX117" s="275"/>
      <c r="LY117" s="239" t="str">
        <f>IF(LX117="","",VLOOKUP(LX117,Language!$D$5:$E$100,2,0))</f>
        <v/>
      </c>
      <c r="LZ117" s="275"/>
      <c r="MA117" s="275"/>
      <c r="MB117" s="360">
        <f>COUNTIF(LV$116:LV$119,LV117)+COUNTIF(LX$116:LX$119,LV117)</f>
        <v>0</v>
      </c>
      <c r="MC117" s="240"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40" t="str">
        <f>IF((MC117&lt;&gt;""),IF(OR(MC142+ME142&lt;&gt;MD142+MF142,PrSettings!$M$4="●"),((MC142+ME142-MD142-MF142)=(LZ117-MA117))*(MC117=1),0),"")</f>
        <v/>
      </c>
      <c r="ME117" s="240" t="str">
        <f t="shared" ref="ME117:ME119" si="1714">IF((MD117&lt;&gt;""),IF(MC117="0",0,(MC142+ME142=LZ117)*(MD142+MF142=MA117)),"")</f>
        <v/>
      </c>
      <c r="MF117" s="240" t="str">
        <f>IF(MC117&lt;&gt;"",IF(MB142,0,IF(ABS(MC142+ME142-MD142-MF142)&gt;=PrSettings!$M$7,(ABS(MC142+ME142-MD142-MF142-LZ117+MA117)&lt;=1)*1,IF(AND(MC117,$F117=$G117,MC142+ME142&gt;=PrSettings!$M$6),(ABS(LZ117-MC142-ME142)&lt;=1)*1,IF(AND(MC117,MC142+ME142+MD142+MF142&gt;=PrSettings!$M$8),(ABS(LZ117-MC142-ME142)+ABS(MA117-MD142-MF142)&lt;=1)*1,"0")))),"")</f>
        <v/>
      </c>
      <c r="MG117" s="261"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31" customFormat="1" x14ac:dyDescent="0.25">
      <c r="A118" s="235"/>
      <c r="B118" s="238" t="str">
        <f>IF(C118="","",INDEX(Groups!$C$7:$C$65,MATCH(C118,Groups!$D$7:$D$65,0)))</f>
        <v/>
      </c>
      <c r="C118" s="239" t="str">
        <f>'World Cup'!$O$70</f>
        <v/>
      </c>
      <c r="D118" s="240" t="str">
        <f>IF(E118="","",INDEX(Groups!$C$7:$C$65,MATCH(E118,Groups!$D$7:$D$65,0)))</f>
        <v/>
      </c>
      <c r="E118" s="239" t="str">
        <f>'World Cup'!$Q$70</f>
        <v/>
      </c>
      <c r="F118" s="241" t="str">
        <f>IF(AND('World Cup'!$O$71&lt;&gt;"",'World Cup'!$Q$71&lt;&gt;""),'World Cup'!$O$71,"")</f>
        <v/>
      </c>
      <c r="G118" s="242" t="str">
        <f>IF(AND('World Cup'!$O$71&lt;&gt;"",'World Cup'!$Q$71&lt;&gt;""),'World Cup'!$Q$71,"")</f>
        <v/>
      </c>
      <c r="I118" s="274"/>
      <c r="J118" s="239" t="str">
        <f>IF(I118="","",VLOOKUP(I118,Language!$D$5:$E$100,2,0))</f>
        <v/>
      </c>
      <c r="K118" s="275"/>
      <c r="L118" s="239" t="str">
        <f>IF(K118="","",VLOOKUP(K118,Language!$D$5:$E$100,2,0))</f>
        <v/>
      </c>
      <c r="M118" s="275"/>
      <c r="N118" s="275"/>
      <c r="O118" s="360">
        <f>COUNTIF(I$116:I$119,I118)+COUNTIF(K$116:K$119,I118)</f>
        <v>0</v>
      </c>
      <c r="P118" s="240" t="str">
        <f>IF((M118&lt;&gt;"")*(N118&lt;&gt;"")*((IFERROR(VLOOKUP(I118,$B$116:$F$119,5,0),"")&lt;&gt;"")+(IFERROR(VLOOKUP(I118,$D$116:$G$119,4,0),"")&lt;&gt;""))*((IFERROR(VLOOKUP(K118,$B$116:$F$119,5,0),"")&lt;&gt;"")+(IFERROR(VLOOKUP(K118,$D$116:$G$119,4,0),"")&lt;&gt;"")),IF(O143,"0",(P143+R143&gt;Q143+S143)*(M118&gt;N118)+(P143+R143=Q143+S143)*(M118=N118)+(P143+R143&lt;Q143+S143)*(M118&lt;N118)),"")</f>
        <v/>
      </c>
      <c r="Q118" s="240" t="str">
        <f>IF((P118&lt;&gt;""),IF(OR(P143+R143&lt;&gt;Q143+S143,PrSettings!$M$4="●"),((P143+R143-Q143-S143)=(M118-N118))*(P118=1),0),"")</f>
        <v/>
      </c>
      <c r="R118" s="240" t="str">
        <f t="shared" si="1664"/>
        <v/>
      </c>
      <c r="S118" s="240" t="str">
        <f>IF(P118&lt;&gt;"",IF(O143,0,IF(ABS(P143+R143-Q143-S143)&gt;=PrSettings!$M$7,(ABS(P143+R143-Q143-S143-M118+N118)&lt;=1)*1,IF(AND(P118,$F118=$G118,P143+R143&gt;=PrSettings!$M$6),(ABS(M118-P143-R143)&lt;=1)*1,IF(AND(P118,P143+R143+Q143+S143&gt;=PrSettings!$M$8),(ABS(M118-P143-R143)+ABS(N118-Q143-S143)&lt;=1)*1,"0")))),"")</f>
        <v/>
      </c>
      <c r="T118" s="261" t="str">
        <f t="shared" si="1665"/>
        <v/>
      </c>
      <c r="U118" s="547"/>
      <c r="V118" s="274"/>
      <c r="W118" s="239" t="str">
        <f>IF(V118="","",VLOOKUP(V118,Language!$D$5:$E$100,2,0))</f>
        <v/>
      </c>
      <c r="X118" s="275"/>
      <c r="Y118" s="239" t="str">
        <f>IF(X118="","",VLOOKUP(X118,Language!$D$5:$E$100,2,0))</f>
        <v/>
      </c>
      <c r="Z118" s="275"/>
      <c r="AA118" s="275"/>
      <c r="AB118" s="360">
        <f>COUNTIF(V$116:V$119,V118)+COUNTIF(X$116:X$119,V118)</f>
        <v>0</v>
      </c>
      <c r="AC118" s="240" t="str">
        <f>IF((Z118&lt;&gt;"")*(AA118&lt;&gt;"")*((IFERROR(VLOOKUP(V118,$B$116:$F$119,5,0),"")&lt;&gt;"")+(IFERROR(VLOOKUP(V118,$D$116:$G$119,4,0),"")&lt;&gt;""))*((IFERROR(VLOOKUP(X118,$B$116:$F$119,5,0),"")&lt;&gt;"")+(IFERROR(VLOOKUP(X118,$D$116:$G$119,4,0),"")&lt;&gt;"")),IF(AB143,"0",(AC143+AE143&gt;AD143+AF143)*(Z118&gt;AA118)+(AC143+AE143=AD143+AF143)*(Z118=AA118)+(AC143+AE143&lt;AD143+AF143)*(Z118&lt;AA118)),"")</f>
        <v/>
      </c>
      <c r="AD118" s="240" t="str">
        <f>IF((AC118&lt;&gt;""),IF(OR(AC143+AE143&lt;&gt;AD143+AF143,PrSettings!$M$4="●"),((AC143+AE143-AD143-AF143)=(Z118-AA118))*(AC118=1),0),"")</f>
        <v/>
      </c>
      <c r="AE118" s="240" t="str">
        <f t="shared" si="1666"/>
        <v/>
      </c>
      <c r="AF118" s="240" t="str">
        <f>IF(AC118&lt;&gt;"",IF(AB143,0,IF(ABS(AC143+AE143-AD143-AF143)&gt;=PrSettings!$M$7,(ABS(AC143+AE143-AD143-AF143-Z118+AA118)&lt;=1)*1,IF(AND(AC118,$F118=$G118,AC143+AE143&gt;=PrSettings!$M$6),(ABS(Z118-AC143-AE143)&lt;=1)*1,IF(AND(AC118,AC143+AE143+AD143+AF143&gt;=PrSettings!$M$8),(ABS(Z118-AC143-AE143)+ABS(AA118-AD143-AF143)&lt;=1)*1,"0")))),"")</f>
        <v/>
      </c>
      <c r="AG118" s="261" t="str">
        <f t="shared" si="1667"/>
        <v/>
      </c>
      <c r="AI118" s="274"/>
      <c r="AJ118" s="239" t="str">
        <f>IF(AI118="","",VLOOKUP(AI118,Language!$D$5:$E$100,2,0))</f>
        <v/>
      </c>
      <c r="AK118" s="275"/>
      <c r="AL118" s="239" t="str">
        <f>IF(AK118="","",VLOOKUP(AK118,Language!$D$5:$E$100,2,0))</f>
        <v/>
      </c>
      <c r="AM118" s="275"/>
      <c r="AN118" s="275"/>
      <c r="AO118" s="360">
        <f>COUNTIF(AI$116:AI$119,AI118)+COUNTIF(AK$116:AK$119,AI118)</f>
        <v>0</v>
      </c>
      <c r="AP118" s="240"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240" t="str">
        <f>IF((AP118&lt;&gt;""),IF(OR(AP143+AR143&lt;&gt;AQ143+AS143,PrSettings!$M$4="●"),((AP143+AR143-AQ143-AS143)=(AM118-AN118))*(AP118=1),0),"")</f>
        <v/>
      </c>
      <c r="AR118" s="240" t="str">
        <f t="shared" si="1668"/>
        <v/>
      </c>
      <c r="AS118" s="240" t="str">
        <f>IF(AP118&lt;&gt;"",IF(AO143,0,IF(ABS(AP143+AR143-AQ143-AS143)&gt;=PrSettings!$M$7,(ABS(AP143+AR143-AQ143-AS143-AM118+AN118)&lt;=1)*1,IF(AND(AP118,$F118=$G118,AP143+AR143&gt;=PrSettings!$M$6),(ABS(AM118-AP143-AR143)&lt;=1)*1,IF(AND(AP118,AP143+AR143+AQ143+AS143&gt;=PrSettings!$M$8),(ABS(AM118-AP143-AR143)+ABS(AN118-AQ143-AS143)&lt;=1)*1,"0")))),"")</f>
        <v/>
      </c>
      <c r="AT118" s="261" t="str">
        <f t="shared" si="1669"/>
        <v/>
      </c>
      <c r="AV118" s="274"/>
      <c r="AW118" s="239" t="str">
        <f>IF(AV118="","",VLOOKUP(AV118,Language!$D$5:$E$100,2,0))</f>
        <v/>
      </c>
      <c r="AX118" s="275"/>
      <c r="AY118" s="239" t="str">
        <f>IF(AX118="","",VLOOKUP(AX118,Language!$D$5:$E$100,2,0))</f>
        <v/>
      </c>
      <c r="AZ118" s="275"/>
      <c r="BA118" s="275"/>
      <c r="BB118" s="360">
        <f>COUNTIF(AV$116:AV$119,AV118)+COUNTIF(AX$116:AX$119,AV118)</f>
        <v>0</v>
      </c>
      <c r="BC118" s="240"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240" t="str">
        <f>IF((BC118&lt;&gt;""),IF(OR(BC143+BE143&lt;&gt;BD143+BF143,PrSettings!$M$4="●"),((BC143+BE143-BD143-BF143)=(AZ118-BA118))*(BC118=1),0),"")</f>
        <v/>
      </c>
      <c r="BE118" s="240" t="str">
        <f t="shared" si="1670"/>
        <v/>
      </c>
      <c r="BF118" s="240" t="str">
        <f>IF(BC118&lt;&gt;"",IF(BB143,0,IF(ABS(BC143+BE143-BD143-BF143)&gt;=PrSettings!$M$7,(ABS(BC143+BE143-BD143-BF143-AZ118+BA118)&lt;=1)*1,IF(AND(BC118,$F118=$G118,BC143+BE143&gt;=PrSettings!$M$6),(ABS(AZ118-BC143-BE143)&lt;=1)*1,IF(AND(BC118,BC143+BE143+BD143+BF143&gt;=PrSettings!$M$8),(ABS(AZ118-BC143-BE143)+ABS(BA118-BD143-BF143)&lt;=1)*1,"0")))),"")</f>
        <v/>
      </c>
      <c r="BG118" s="261" t="str">
        <f t="shared" si="1671"/>
        <v/>
      </c>
      <c r="BI118" s="274"/>
      <c r="BJ118" s="239" t="str">
        <f>IF(BI118="","",VLOOKUP(BI118,Language!$D$5:$E$100,2,0))</f>
        <v/>
      </c>
      <c r="BK118" s="275"/>
      <c r="BL118" s="239" t="str">
        <f>IF(BK118="","",VLOOKUP(BK118,Language!$D$5:$E$100,2,0))</f>
        <v/>
      </c>
      <c r="BM118" s="275"/>
      <c r="BN118" s="275"/>
      <c r="BO118" s="360">
        <f>COUNTIF(BI$116:BI$119,BI118)+COUNTIF(BK$116:BK$119,BI118)</f>
        <v>0</v>
      </c>
      <c r="BP118" s="240"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240" t="str">
        <f>IF((BP118&lt;&gt;""),IF(OR(BP143+BR143&lt;&gt;BQ143+BS143,PrSettings!$M$4="●"),((BP143+BR143-BQ143-BS143)=(BM118-BN118))*(BP118=1),0),"")</f>
        <v/>
      </c>
      <c r="BR118" s="240" t="str">
        <f t="shared" si="1672"/>
        <v/>
      </c>
      <c r="BS118" s="240" t="str">
        <f>IF(BP118&lt;&gt;"",IF(BO143,0,IF(ABS(BP143+BR143-BQ143-BS143)&gt;=PrSettings!$M$7,(ABS(BP143+BR143-BQ143-BS143-BM118+BN118)&lt;=1)*1,IF(AND(BP118,$F118=$G118,BP143+BR143&gt;=PrSettings!$M$6),(ABS(BM118-BP143-BR143)&lt;=1)*1,IF(AND(BP118,BP143+BR143+BQ143+BS143&gt;=PrSettings!$M$8),(ABS(BM118-BP143-BR143)+ABS(BN118-BQ143-BS143)&lt;=1)*1,"0")))),"")</f>
        <v/>
      </c>
      <c r="BT118" s="261" t="str">
        <f t="shared" si="1673"/>
        <v/>
      </c>
      <c r="BV118" s="274"/>
      <c r="BW118" s="239" t="str">
        <f>IF(BV118="","",VLOOKUP(BV118,Language!$D$5:$E$100,2,0))</f>
        <v/>
      </c>
      <c r="BX118" s="275"/>
      <c r="BY118" s="239" t="str">
        <f>IF(BX118="","",VLOOKUP(BX118,Language!$D$5:$E$100,2,0))</f>
        <v/>
      </c>
      <c r="BZ118" s="275"/>
      <c r="CA118" s="275"/>
      <c r="CB118" s="360">
        <f>COUNTIF(BV$116:BV$119,BV118)+COUNTIF(BX$116:BX$119,BV118)</f>
        <v>0</v>
      </c>
      <c r="CC118" s="240"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240" t="str">
        <f>IF((CC118&lt;&gt;""),IF(OR(CC143+CE143&lt;&gt;CD143+CF143,PrSettings!$M$4="●"),((CC143+CE143-CD143-CF143)=(BZ118-CA118))*(CC118=1),0),"")</f>
        <v/>
      </c>
      <c r="CE118" s="240" t="str">
        <f t="shared" si="1674"/>
        <v/>
      </c>
      <c r="CF118" s="240" t="str">
        <f>IF(CC118&lt;&gt;"",IF(CB143,0,IF(ABS(CC143+CE143-CD143-CF143)&gt;=PrSettings!$M$7,(ABS(CC143+CE143-CD143-CF143-BZ118+CA118)&lt;=1)*1,IF(AND(CC118,$F118=$G118,CC143+CE143&gt;=PrSettings!$M$6),(ABS(BZ118-CC143-CE143)&lt;=1)*1,IF(AND(CC118,CC143+CE143+CD143+CF143&gt;=PrSettings!$M$8),(ABS(BZ118-CC143-CE143)+ABS(CA118-CD143-CF143)&lt;=1)*1,"0")))),"")</f>
        <v/>
      </c>
      <c r="CG118" s="261" t="str">
        <f t="shared" si="1675"/>
        <v/>
      </c>
      <c r="CI118" s="274"/>
      <c r="CJ118" s="239" t="str">
        <f>IF(CI118="","",VLOOKUP(CI118,Language!$D$5:$E$100,2,0))</f>
        <v/>
      </c>
      <c r="CK118" s="275"/>
      <c r="CL118" s="239" t="str">
        <f>IF(CK118="","",VLOOKUP(CK118,Language!$D$5:$E$100,2,0))</f>
        <v/>
      </c>
      <c r="CM118" s="275"/>
      <c r="CN118" s="275"/>
      <c r="CO118" s="360">
        <f>COUNTIF(CI$116:CI$119,CI118)+COUNTIF(CK$116:CK$119,CI118)</f>
        <v>0</v>
      </c>
      <c r="CP118" s="240"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240" t="str">
        <f>IF((CP118&lt;&gt;""),IF(OR(CP143+CR143&lt;&gt;CQ143+CS143,PrSettings!$M$4="●"),((CP143+CR143-CQ143-CS143)=(CM118-CN118))*(CP118=1),0),"")</f>
        <v/>
      </c>
      <c r="CR118" s="240" t="str">
        <f t="shared" si="1676"/>
        <v/>
      </c>
      <c r="CS118" s="240" t="str">
        <f>IF(CP118&lt;&gt;"",IF(CO143,0,IF(ABS(CP143+CR143-CQ143-CS143)&gt;=PrSettings!$M$7,(ABS(CP143+CR143-CQ143-CS143-CM118+CN118)&lt;=1)*1,IF(AND(CP118,$F118=$G118,CP143+CR143&gt;=PrSettings!$M$6),(ABS(CM118-CP143-CR143)&lt;=1)*1,IF(AND(CP118,CP143+CR143+CQ143+CS143&gt;=PrSettings!$M$8),(ABS(CM118-CP143-CR143)+ABS(CN118-CQ143-CS143)&lt;=1)*1,"0")))),"")</f>
        <v/>
      </c>
      <c r="CT118" s="261" t="str">
        <f t="shared" si="1677"/>
        <v/>
      </c>
      <c r="CV118" s="274"/>
      <c r="CW118" s="239" t="str">
        <f>IF(CV118="","",VLOOKUP(CV118,Language!$D$5:$E$100,2,0))</f>
        <v/>
      </c>
      <c r="CX118" s="275"/>
      <c r="CY118" s="239" t="str">
        <f>IF(CX118="","",VLOOKUP(CX118,Language!$D$5:$E$100,2,0))</f>
        <v/>
      </c>
      <c r="CZ118" s="275"/>
      <c r="DA118" s="275"/>
      <c r="DB118" s="360">
        <f>COUNTIF(CV$116:CV$119,CV118)+COUNTIF(CX$116:CX$119,CV118)</f>
        <v>0</v>
      </c>
      <c r="DC118" s="240"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240" t="str">
        <f>IF((DC118&lt;&gt;""),IF(OR(DC143+DE143&lt;&gt;DD143+DF143,PrSettings!$M$4="●"),((DC143+DE143-DD143-DF143)=(CZ118-DA118))*(DC118=1),0),"")</f>
        <v/>
      </c>
      <c r="DE118" s="240" t="str">
        <f t="shared" si="1678"/>
        <v/>
      </c>
      <c r="DF118" s="240" t="str">
        <f>IF(DC118&lt;&gt;"",IF(DB143,0,IF(ABS(DC143+DE143-DD143-DF143)&gt;=PrSettings!$M$7,(ABS(DC143+DE143-DD143-DF143-CZ118+DA118)&lt;=1)*1,IF(AND(DC118,$F118=$G118,DC143+DE143&gt;=PrSettings!$M$6),(ABS(CZ118-DC143-DE143)&lt;=1)*1,IF(AND(DC118,DC143+DE143+DD143+DF143&gt;=PrSettings!$M$8),(ABS(CZ118-DC143-DE143)+ABS(DA118-DD143-DF143)&lt;=1)*1,"0")))),"")</f>
        <v/>
      </c>
      <c r="DG118" s="261" t="str">
        <f t="shared" si="1679"/>
        <v/>
      </c>
      <c r="DI118" s="274"/>
      <c r="DJ118" s="239" t="str">
        <f>IF(DI118="","",VLOOKUP(DI118,Language!$D$5:$E$100,2,0))</f>
        <v/>
      </c>
      <c r="DK118" s="275"/>
      <c r="DL118" s="239" t="str">
        <f>IF(DK118="","",VLOOKUP(DK118,Language!$D$5:$E$100,2,0))</f>
        <v/>
      </c>
      <c r="DM118" s="275"/>
      <c r="DN118" s="275"/>
      <c r="DO118" s="360">
        <f>COUNTIF(DI$116:DI$119,DI118)+COUNTIF(DK$116:DK$119,DI118)</f>
        <v>0</v>
      </c>
      <c r="DP118" s="240"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240" t="str">
        <f>IF((DP118&lt;&gt;""),IF(OR(DP143+DR143&lt;&gt;DQ143+DS143,PrSettings!$M$4="●"),((DP143+DR143-DQ143-DS143)=(DM118-DN118))*(DP118=1),0),"")</f>
        <v/>
      </c>
      <c r="DR118" s="240" t="str">
        <f t="shared" si="1680"/>
        <v/>
      </c>
      <c r="DS118" s="240" t="str">
        <f>IF(DP118&lt;&gt;"",IF(DO143,0,IF(ABS(DP143+DR143-DQ143-DS143)&gt;=PrSettings!$M$7,(ABS(DP143+DR143-DQ143-DS143-DM118+DN118)&lt;=1)*1,IF(AND(DP118,$F118=$G118,DP143+DR143&gt;=PrSettings!$M$6),(ABS(DM118-DP143-DR143)&lt;=1)*1,IF(AND(DP118,DP143+DR143+DQ143+DS143&gt;=PrSettings!$M$8),(ABS(DM118-DP143-DR143)+ABS(DN118-DQ143-DS143)&lt;=1)*1,"0")))),"")</f>
        <v/>
      </c>
      <c r="DT118" s="261" t="str">
        <f t="shared" si="1681"/>
        <v/>
      </c>
      <c r="DV118" s="274"/>
      <c r="DW118" s="239" t="str">
        <f>IF(DV118="","",VLOOKUP(DV118,Language!$D$5:$E$100,2,0))</f>
        <v/>
      </c>
      <c r="DX118" s="275"/>
      <c r="DY118" s="239" t="str">
        <f>IF(DX118="","",VLOOKUP(DX118,Language!$D$5:$E$100,2,0))</f>
        <v/>
      </c>
      <c r="DZ118" s="275"/>
      <c r="EA118" s="275"/>
      <c r="EB118" s="360">
        <f>COUNTIF(DV$116:DV$119,DV118)+COUNTIF(DX$116:DX$119,DV118)</f>
        <v>0</v>
      </c>
      <c r="EC118" s="240"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240" t="str">
        <f>IF((EC118&lt;&gt;""),IF(OR(EC143+EE143&lt;&gt;ED143+EF143,PrSettings!$M$4="●"),((EC143+EE143-ED143-EF143)=(DZ118-EA118))*(EC118=1),0),"")</f>
        <v/>
      </c>
      <c r="EE118" s="240" t="str">
        <f t="shared" si="1682"/>
        <v/>
      </c>
      <c r="EF118" s="240" t="str">
        <f>IF(EC118&lt;&gt;"",IF(EB143,0,IF(ABS(EC143+EE143-ED143-EF143)&gt;=PrSettings!$M$7,(ABS(EC143+EE143-ED143-EF143-DZ118+EA118)&lt;=1)*1,IF(AND(EC118,$F118=$G118,EC143+EE143&gt;=PrSettings!$M$6),(ABS(DZ118-EC143-EE143)&lt;=1)*1,IF(AND(EC118,EC143+EE143+ED143+EF143&gt;=PrSettings!$M$8),(ABS(DZ118-EC143-EE143)+ABS(EA118-ED143-EF143)&lt;=1)*1,"0")))),"")</f>
        <v/>
      </c>
      <c r="EG118" s="261" t="str">
        <f t="shared" si="1683"/>
        <v/>
      </c>
      <c r="EI118" s="274"/>
      <c r="EJ118" s="239" t="str">
        <f>IF(EI118="","",VLOOKUP(EI118,Language!$D$5:$E$100,2,0))</f>
        <v/>
      </c>
      <c r="EK118" s="275"/>
      <c r="EL118" s="239" t="str">
        <f>IF(EK118="","",VLOOKUP(EK118,Language!$D$5:$E$100,2,0))</f>
        <v/>
      </c>
      <c r="EM118" s="275"/>
      <c r="EN118" s="275"/>
      <c r="EO118" s="360">
        <f>COUNTIF(EI$116:EI$119,EI118)+COUNTIF(EK$116:EK$119,EI118)</f>
        <v>0</v>
      </c>
      <c r="EP118" s="240"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240" t="str">
        <f>IF((EP118&lt;&gt;""),IF(OR(EP143+ER143&lt;&gt;EQ143+ES143,PrSettings!$M$4="●"),((EP143+ER143-EQ143-ES143)=(EM118-EN118))*(EP118=1),0),"")</f>
        <v/>
      </c>
      <c r="ER118" s="240" t="str">
        <f t="shared" si="1684"/>
        <v/>
      </c>
      <c r="ES118" s="240" t="str">
        <f>IF(EP118&lt;&gt;"",IF(EO143,0,IF(ABS(EP143+ER143-EQ143-ES143)&gt;=PrSettings!$M$7,(ABS(EP143+ER143-EQ143-ES143-EM118+EN118)&lt;=1)*1,IF(AND(EP118,$F118=$G118,EP143+ER143&gt;=PrSettings!$M$6),(ABS(EM118-EP143-ER143)&lt;=1)*1,IF(AND(EP118,EP143+ER143+EQ143+ES143&gt;=PrSettings!$M$8),(ABS(EM118-EP143-ER143)+ABS(EN118-EQ143-ES143)&lt;=1)*1,"0")))),"")</f>
        <v/>
      </c>
      <c r="ET118" s="261" t="str">
        <f t="shared" si="1685"/>
        <v/>
      </c>
      <c r="EV118" s="274"/>
      <c r="EW118" s="239" t="str">
        <f>IF(EV118="","",VLOOKUP(EV118,Language!$D$5:$E$100,2,0))</f>
        <v/>
      </c>
      <c r="EX118" s="275"/>
      <c r="EY118" s="239" t="str">
        <f>IF(EX118="","",VLOOKUP(EX118,Language!$D$5:$E$100,2,0))</f>
        <v/>
      </c>
      <c r="EZ118" s="275"/>
      <c r="FA118" s="275"/>
      <c r="FB118" s="360">
        <f>COUNTIF(EV$116:EV$119,EV118)+COUNTIF(EX$116:EX$119,EV118)</f>
        <v>0</v>
      </c>
      <c r="FC118" s="240"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240" t="str">
        <f>IF((FC118&lt;&gt;""),IF(OR(FC143+FE143&lt;&gt;FD143+FF143,PrSettings!$M$4="●"),((FC143+FE143-FD143-FF143)=(EZ118-FA118))*(FC118=1),0),"")</f>
        <v/>
      </c>
      <c r="FE118" s="240" t="str">
        <f t="shared" si="1686"/>
        <v/>
      </c>
      <c r="FF118" s="240" t="str">
        <f>IF(FC118&lt;&gt;"",IF(FB143,0,IF(ABS(FC143+FE143-FD143-FF143)&gt;=PrSettings!$M$7,(ABS(FC143+FE143-FD143-FF143-EZ118+FA118)&lt;=1)*1,IF(AND(FC118,$F118=$G118,FC143+FE143&gt;=PrSettings!$M$6),(ABS(EZ118-FC143-FE143)&lt;=1)*1,IF(AND(FC118,FC143+FE143+FD143+FF143&gt;=PrSettings!$M$8),(ABS(EZ118-FC143-FE143)+ABS(FA118-FD143-FF143)&lt;=1)*1,"0")))),"")</f>
        <v/>
      </c>
      <c r="FG118" s="261" t="str">
        <f t="shared" si="1687"/>
        <v/>
      </c>
      <c r="FI118" s="274"/>
      <c r="FJ118" s="239" t="str">
        <f>IF(FI118="","",VLOOKUP(FI118,Language!$D$5:$E$100,2,0))</f>
        <v/>
      </c>
      <c r="FK118" s="275"/>
      <c r="FL118" s="239" t="str">
        <f>IF(FK118="","",VLOOKUP(FK118,Language!$D$5:$E$100,2,0))</f>
        <v/>
      </c>
      <c r="FM118" s="275"/>
      <c r="FN118" s="275"/>
      <c r="FO118" s="360">
        <f>COUNTIF(FI$116:FI$119,FI118)+COUNTIF(FK$116:FK$119,FI118)</f>
        <v>0</v>
      </c>
      <c r="FP118" s="240"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240" t="str">
        <f>IF((FP118&lt;&gt;""),IF(OR(FP143+FR143&lt;&gt;FQ143+FS143,PrSettings!$M$4="●"),((FP143+FR143-FQ143-FS143)=(FM118-FN118))*(FP118=1),0),"")</f>
        <v/>
      </c>
      <c r="FR118" s="240" t="str">
        <f t="shared" si="1688"/>
        <v/>
      </c>
      <c r="FS118" s="240" t="str">
        <f>IF(FP118&lt;&gt;"",IF(FO143,0,IF(ABS(FP143+FR143-FQ143-FS143)&gt;=PrSettings!$M$7,(ABS(FP143+FR143-FQ143-FS143-FM118+FN118)&lt;=1)*1,IF(AND(FP118,$F118=$G118,FP143+FR143&gt;=PrSettings!$M$6),(ABS(FM118-FP143-FR143)&lt;=1)*1,IF(AND(FP118,FP143+FR143+FQ143+FS143&gt;=PrSettings!$M$8),(ABS(FM118-FP143-FR143)+ABS(FN118-FQ143-FS143)&lt;=1)*1,"0")))),"")</f>
        <v/>
      </c>
      <c r="FT118" s="261" t="str">
        <f t="shared" si="1689"/>
        <v/>
      </c>
      <c r="FV118" s="274"/>
      <c r="FW118" s="239" t="str">
        <f>IF(FV118="","",VLOOKUP(FV118,Language!$D$5:$E$100,2,0))</f>
        <v/>
      </c>
      <c r="FX118" s="275"/>
      <c r="FY118" s="239" t="str">
        <f>IF(FX118="","",VLOOKUP(FX118,Language!$D$5:$E$100,2,0))</f>
        <v/>
      </c>
      <c r="FZ118" s="275"/>
      <c r="GA118" s="275"/>
      <c r="GB118" s="360">
        <f>COUNTIF(FV$116:FV$119,FV118)+COUNTIF(FX$116:FX$119,FV118)</f>
        <v>0</v>
      </c>
      <c r="GC118" s="240"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240" t="str">
        <f>IF((GC118&lt;&gt;""),IF(OR(GC143+GE143&lt;&gt;GD143+GF143,PrSettings!$M$4="●"),((GC143+GE143-GD143-GF143)=(FZ118-GA118))*(GC118=1),0),"")</f>
        <v/>
      </c>
      <c r="GE118" s="240" t="str">
        <f t="shared" si="1690"/>
        <v/>
      </c>
      <c r="GF118" s="240" t="str">
        <f>IF(GC118&lt;&gt;"",IF(GB143,0,IF(ABS(GC143+GE143-GD143-GF143)&gt;=PrSettings!$M$7,(ABS(GC143+GE143-GD143-GF143-FZ118+GA118)&lt;=1)*1,IF(AND(GC118,$F118=$G118,GC143+GE143&gt;=PrSettings!$M$6),(ABS(FZ118-GC143-GE143)&lt;=1)*1,IF(AND(GC118,GC143+GE143+GD143+GF143&gt;=PrSettings!$M$8),(ABS(FZ118-GC143-GE143)+ABS(GA118-GD143-GF143)&lt;=1)*1,"0")))),"")</f>
        <v/>
      </c>
      <c r="GG118" s="261" t="str">
        <f t="shared" si="1691"/>
        <v/>
      </c>
      <c r="GI118" s="274"/>
      <c r="GJ118" s="239" t="str">
        <f>IF(GI118="","",VLOOKUP(GI118,Language!$D$5:$E$100,2,0))</f>
        <v/>
      </c>
      <c r="GK118" s="275"/>
      <c r="GL118" s="239" t="str">
        <f>IF(GK118="","",VLOOKUP(GK118,Language!$D$5:$E$100,2,0))</f>
        <v/>
      </c>
      <c r="GM118" s="275"/>
      <c r="GN118" s="275"/>
      <c r="GO118" s="360">
        <f>COUNTIF(GI$116:GI$119,GI118)+COUNTIF(GK$116:GK$119,GI118)</f>
        <v>0</v>
      </c>
      <c r="GP118" s="240"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240" t="str">
        <f>IF((GP118&lt;&gt;""),IF(OR(GP143+GR143&lt;&gt;GQ143+GS143,PrSettings!$M$4="●"),((GP143+GR143-GQ143-GS143)=(GM118-GN118))*(GP118=1),0),"")</f>
        <v/>
      </c>
      <c r="GR118" s="240" t="str">
        <f t="shared" si="1692"/>
        <v/>
      </c>
      <c r="GS118" s="240" t="str">
        <f>IF(GP118&lt;&gt;"",IF(GO143,0,IF(ABS(GP143+GR143-GQ143-GS143)&gt;=PrSettings!$M$7,(ABS(GP143+GR143-GQ143-GS143-GM118+GN118)&lt;=1)*1,IF(AND(GP118,$F118=$G118,GP143+GR143&gt;=PrSettings!$M$6),(ABS(GM118-GP143-GR143)&lt;=1)*1,IF(AND(GP118,GP143+GR143+GQ143+GS143&gt;=PrSettings!$M$8),(ABS(GM118-GP143-GR143)+ABS(GN118-GQ143-GS143)&lt;=1)*1,"0")))),"")</f>
        <v/>
      </c>
      <c r="GT118" s="261" t="str">
        <f t="shared" si="1693"/>
        <v/>
      </c>
      <c r="GV118" s="274"/>
      <c r="GW118" s="239" t="str">
        <f>IF(GV118="","",VLOOKUP(GV118,Language!$D$5:$E$100,2,0))</f>
        <v/>
      </c>
      <c r="GX118" s="275"/>
      <c r="GY118" s="239" t="str">
        <f>IF(GX118="","",VLOOKUP(GX118,Language!$D$5:$E$100,2,0))</f>
        <v/>
      </c>
      <c r="GZ118" s="275"/>
      <c r="HA118" s="275"/>
      <c r="HB118" s="360">
        <f>COUNTIF(GV$116:GV$119,GV118)+COUNTIF(GX$116:GX$119,GV118)</f>
        <v>0</v>
      </c>
      <c r="HC118" s="240"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240" t="str">
        <f>IF((HC118&lt;&gt;""),IF(OR(HC143+HE143&lt;&gt;HD143+HF143,PrSettings!$M$4="●"),((HC143+HE143-HD143-HF143)=(GZ118-HA118))*(HC118=1),0),"")</f>
        <v/>
      </c>
      <c r="HE118" s="240" t="str">
        <f t="shared" si="1694"/>
        <v/>
      </c>
      <c r="HF118" s="240" t="str">
        <f>IF(HC118&lt;&gt;"",IF(HB143,0,IF(ABS(HC143+HE143-HD143-HF143)&gt;=PrSettings!$M$7,(ABS(HC143+HE143-HD143-HF143-GZ118+HA118)&lt;=1)*1,IF(AND(HC118,$F118=$G118,HC143+HE143&gt;=PrSettings!$M$6),(ABS(GZ118-HC143-HE143)&lt;=1)*1,IF(AND(HC118,HC143+HE143+HD143+HF143&gt;=PrSettings!$M$8),(ABS(GZ118-HC143-HE143)+ABS(HA118-HD143-HF143)&lt;=1)*1,"0")))),"")</f>
        <v/>
      </c>
      <c r="HG118" s="261" t="str">
        <f t="shared" si="1695"/>
        <v/>
      </c>
      <c r="HI118" s="274"/>
      <c r="HJ118" s="239" t="str">
        <f>IF(HI118="","",VLOOKUP(HI118,Language!$D$5:$E$100,2,0))</f>
        <v/>
      </c>
      <c r="HK118" s="275"/>
      <c r="HL118" s="239" t="str">
        <f>IF(HK118="","",VLOOKUP(HK118,Language!$D$5:$E$100,2,0))</f>
        <v/>
      </c>
      <c r="HM118" s="275"/>
      <c r="HN118" s="275"/>
      <c r="HO118" s="360">
        <f>COUNTIF(HI$116:HI$119,HI118)+COUNTIF(HK$116:HK$119,HI118)</f>
        <v>0</v>
      </c>
      <c r="HP118" s="240"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240" t="str">
        <f>IF((HP118&lt;&gt;""),IF(OR(HP143+HR143&lt;&gt;HQ143+HS143,PrSettings!$M$4="●"),((HP143+HR143-HQ143-HS143)=(HM118-HN118))*(HP118=1),0),"")</f>
        <v/>
      </c>
      <c r="HR118" s="240" t="str">
        <f t="shared" si="1696"/>
        <v/>
      </c>
      <c r="HS118" s="240" t="str">
        <f>IF(HP118&lt;&gt;"",IF(HO143,0,IF(ABS(HP143+HR143-HQ143-HS143)&gt;=PrSettings!$M$7,(ABS(HP143+HR143-HQ143-HS143-HM118+HN118)&lt;=1)*1,IF(AND(HP118,$F118=$G118,HP143+HR143&gt;=PrSettings!$M$6),(ABS(HM118-HP143-HR143)&lt;=1)*1,IF(AND(HP118,HP143+HR143+HQ143+HS143&gt;=PrSettings!$M$8),(ABS(HM118-HP143-HR143)+ABS(HN118-HQ143-HS143)&lt;=1)*1,"0")))),"")</f>
        <v/>
      </c>
      <c r="HT118" s="261" t="str">
        <f t="shared" si="1697"/>
        <v/>
      </c>
      <c r="HV118" s="274"/>
      <c r="HW118" s="239" t="str">
        <f>IF(HV118="","",VLOOKUP(HV118,Language!$D$5:$E$100,2,0))</f>
        <v/>
      </c>
      <c r="HX118" s="275"/>
      <c r="HY118" s="239" t="str">
        <f>IF(HX118="","",VLOOKUP(HX118,Language!$D$5:$E$100,2,0))</f>
        <v/>
      </c>
      <c r="HZ118" s="275"/>
      <c r="IA118" s="275"/>
      <c r="IB118" s="360">
        <f>COUNTIF(HV$116:HV$119,HV118)+COUNTIF(HX$116:HX$119,HV118)</f>
        <v>0</v>
      </c>
      <c r="IC118" s="240"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240" t="str">
        <f>IF((IC118&lt;&gt;""),IF(OR(IC143+IE143&lt;&gt;ID143+IF143,PrSettings!$M$4="●"),((IC143+IE143-ID143-IF143)=(HZ118-IA118))*(IC118=1),0),"")</f>
        <v/>
      </c>
      <c r="IE118" s="240" t="str">
        <f t="shared" si="1698"/>
        <v/>
      </c>
      <c r="IF118" s="240" t="str">
        <f>IF(IC118&lt;&gt;"",IF(IB143,0,IF(ABS(IC143+IE143-ID143-IF143)&gt;=PrSettings!$M$7,(ABS(IC143+IE143-ID143-IF143-HZ118+IA118)&lt;=1)*1,IF(AND(IC118,$F118=$G118,IC143+IE143&gt;=PrSettings!$M$6),(ABS(HZ118-IC143-IE143)&lt;=1)*1,IF(AND(IC118,IC143+IE143+ID143+IF143&gt;=PrSettings!$M$8),(ABS(HZ118-IC143-IE143)+ABS(IA118-ID143-IF143)&lt;=1)*1,"0")))),"")</f>
        <v/>
      </c>
      <c r="IG118" s="261" t="str">
        <f t="shared" si="1699"/>
        <v/>
      </c>
      <c r="II118" s="274"/>
      <c r="IJ118" s="239" t="str">
        <f>IF(II118="","",VLOOKUP(II118,Language!$D$5:$E$100,2,0))</f>
        <v/>
      </c>
      <c r="IK118" s="275"/>
      <c r="IL118" s="239" t="str">
        <f>IF(IK118="","",VLOOKUP(IK118,Language!$D$5:$E$100,2,0))</f>
        <v/>
      </c>
      <c r="IM118" s="275"/>
      <c r="IN118" s="275"/>
      <c r="IO118" s="360">
        <f>COUNTIF(II$116:II$119,II118)+COUNTIF(IK$116:IK$119,II118)</f>
        <v>0</v>
      </c>
      <c r="IP118" s="240"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240" t="str">
        <f>IF((IP118&lt;&gt;""),IF(OR(IP143+IR143&lt;&gt;IQ143+IS143,PrSettings!$M$4="●"),((IP143+IR143-IQ143-IS143)=(IM118-IN118))*(IP118=1),0),"")</f>
        <v/>
      </c>
      <c r="IR118" s="240" t="str">
        <f t="shared" si="1700"/>
        <v/>
      </c>
      <c r="IS118" s="240" t="str">
        <f>IF(IP118&lt;&gt;"",IF(IO143,0,IF(ABS(IP143+IR143-IQ143-IS143)&gt;=PrSettings!$M$7,(ABS(IP143+IR143-IQ143-IS143-IM118+IN118)&lt;=1)*1,IF(AND(IP118,$F118=$G118,IP143+IR143&gt;=PrSettings!$M$6),(ABS(IM118-IP143-IR143)&lt;=1)*1,IF(AND(IP118,IP143+IR143+IQ143+IS143&gt;=PrSettings!$M$8),(ABS(IM118-IP143-IR143)+ABS(IN118-IQ143-IS143)&lt;=1)*1,"0")))),"")</f>
        <v/>
      </c>
      <c r="IT118" s="261" t="str">
        <f t="shared" si="1701"/>
        <v/>
      </c>
      <c r="IV118" s="274"/>
      <c r="IW118" s="239" t="str">
        <f>IF(IV118="","",VLOOKUP(IV118,Language!$D$5:$E$100,2,0))</f>
        <v/>
      </c>
      <c r="IX118" s="275"/>
      <c r="IY118" s="239" t="str">
        <f>IF(IX118="","",VLOOKUP(IX118,Language!$D$5:$E$100,2,0))</f>
        <v/>
      </c>
      <c r="IZ118" s="275"/>
      <c r="JA118" s="275"/>
      <c r="JB118" s="360">
        <f>COUNTIF(IV$116:IV$119,IV118)+COUNTIF(IX$116:IX$119,IV118)</f>
        <v>0</v>
      </c>
      <c r="JC118" s="240"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240" t="str">
        <f>IF((JC118&lt;&gt;""),IF(OR(JC143+JE143&lt;&gt;JD143+JF143,PrSettings!$M$4="●"),((JC143+JE143-JD143-JF143)=(IZ118-JA118))*(JC118=1),0),"")</f>
        <v/>
      </c>
      <c r="JE118" s="240" t="str">
        <f t="shared" si="1702"/>
        <v/>
      </c>
      <c r="JF118" s="240" t="str">
        <f>IF(JC118&lt;&gt;"",IF(JB143,0,IF(ABS(JC143+JE143-JD143-JF143)&gt;=PrSettings!$M$7,(ABS(JC143+JE143-JD143-JF143-IZ118+JA118)&lt;=1)*1,IF(AND(JC118,$F118=$G118,JC143+JE143&gt;=PrSettings!$M$6),(ABS(IZ118-JC143-JE143)&lt;=1)*1,IF(AND(JC118,JC143+JE143+JD143+JF143&gt;=PrSettings!$M$8),(ABS(IZ118-JC143-JE143)+ABS(JA118-JD143-JF143)&lt;=1)*1,"0")))),"")</f>
        <v/>
      </c>
      <c r="JG118" s="261" t="str">
        <f t="shared" si="1703"/>
        <v/>
      </c>
      <c r="JI118" s="274"/>
      <c r="JJ118" s="239" t="str">
        <f>IF(JI118="","",VLOOKUP(JI118,Language!$D$5:$E$100,2,0))</f>
        <v/>
      </c>
      <c r="JK118" s="275"/>
      <c r="JL118" s="239" t="str">
        <f>IF(JK118="","",VLOOKUP(JK118,Language!$D$5:$E$100,2,0))</f>
        <v/>
      </c>
      <c r="JM118" s="275"/>
      <c r="JN118" s="275"/>
      <c r="JO118" s="360">
        <f>COUNTIF(JI$116:JI$119,JI118)+COUNTIF(JK$116:JK$119,JI118)</f>
        <v>0</v>
      </c>
      <c r="JP118" s="240"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240" t="str">
        <f>IF((JP118&lt;&gt;""),IF(OR(JP143+JR143&lt;&gt;JQ143+JS143,PrSettings!$M$4="●"),((JP143+JR143-JQ143-JS143)=(JM118-JN118))*(JP118=1),0),"")</f>
        <v/>
      </c>
      <c r="JR118" s="240" t="str">
        <f t="shared" si="1704"/>
        <v/>
      </c>
      <c r="JS118" s="240" t="str">
        <f>IF(JP118&lt;&gt;"",IF(JO143,0,IF(ABS(JP143+JR143-JQ143-JS143)&gt;=PrSettings!$M$7,(ABS(JP143+JR143-JQ143-JS143-JM118+JN118)&lt;=1)*1,IF(AND(JP118,$F118=$G118,JP143+JR143&gt;=PrSettings!$M$6),(ABS(JM118-JP143-JR143)&lt;=1)*1,IF(AND(JP118,JP143+JR143+JQ143+JS143&gt;=PrSettings!$M$8),(ABS(JM118-JP143-JR143)+ABS(JN118-JQ143-JS143)&lt;=1)*1,"0")))),"")</f>
        <v/>
      </c>
      <c r="JT118" s="261" t="str">
        <f t="shared" si="1705"/>
        <v/>
      </c>
      <c r="JV118" s="274"/>
      <c r="JW118" s="239" t="str">
        <f>IF(JV118="","",VLOOKUP(JV118,Language!$D$5:$E$100,2,0))</f>
        <v/>
      </c>
      <c r="JX118" s="275"/>
      <c r="JY118" s="239" t="str">
        <f>IF(JX118="","",VLOOKUP(JX118,Language!$D$5:$E$100,2,0))</f>
        <v/>
      </c>
      <c r="JZ118" s="275"/>
      <c r="KA118" s="275"/>
      <c r="KB118" s="360">
        <f>COUNTIF(JV$116:JV$119,JV118)+COUNTIF(JX$116:JX$119,JV118)</f>
        <v>0</v>
      </c>
      <c r="KC118" s="240"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240" t="str">
        <f>IF((KC118&lt;&gt;""),IF(OR(KC143+KE143&lt;&gt;KD143+KF143,PrSettings!$M$4="●"),((KC143+KE143-KD143-KF143)=(JZ118-KA118))*(KC118=1),0),"")</f>
        <v/>
      </c>
      <c r="KE118" s="240" t="str">
        <f t="shared" si="1706"/>
        <v/>
      </c>
      <c r="KF118" s="240" t="str">
        <f>IF(KC118&lt;&gt;"",IF(KB143,0,IF(ABS(KC143+KE143-KD143-KF143)&gt;=PrSettings!$M$7,(ABS(KC143+KE143-KD143-KF143-JZ118+KA118)&lt;=1)*1,IF(AND(KC118,$F118=$G118,KC143+KE143&gt;=PrSettings!$M$6),(ABS(JZ118-KC143-KE143)&lt;=1)*1,IF(AND(KC118,KC143+KE143+KD143+KF143&gt;=PrSettings!$M$8),(ABS(JZ118-KC143-KE143)+ABS(KA118-KD143-KF143)&lt;=1)*1,"0")))),"")</f>
        <v/>
      </c>
      <c r="KG118" s="261" t="str">
        <f t="shared" si="1707"/>
        <v/>
      </c>
      <c r="KI118" s="274"/>
      <c r="KJ118" s="239" t="str">
        <f>IF(KI118="","",VLOOKUP(KI118,Language!$D$5:$E$100,2,0))</f>
        <v/>
      </c>
      <c r="KK118" s="275"/>
      <c r="KL118" s="239" t="str">
        <f>IF(KK118="","",VLOOKUP(KK118,Language!$D$5:$E$100,2,0))</f>
        <v/>
      </c>
      <c r="KM118" s="275"/>
      <c r="KN118" s="275"/>
      <c r="KO118" s="360">
        <f>COUNTIF(KI$116:KI$119,KI118)+COUNTIF(KK$116:KK$119,KI118)</f>
        <v>0</v>
      </c>
      <c r="KP118" s="240"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240" t="str">
        <f>IF((KP118&lt;&gt;""),IF(OR(KP143+KR143&lt;&gt;KQ143+KS143,PrSettings!$M$4="●"),((KP143+KR143-KQ143-KS143)=(KM118-KN118))*(KP118=1),0),"")</f>
        <v/>
      </c>
      <c r="KR118" s="240" t="str">
        <f t="shared" si="1708"/>
        <v/>
      </c>
      <c r="KS118" s="240" t="str">
        <f>IF(KP118&lt;&gt;"",IF(KO143,0,IF(ABS(KP143+KR143-KQ143-KS143)&gt;=PrSettings!$M$7,(ABS(KP143+KR143-KQ143-KS143-KM118+KN118)&lt;=1)*1,IF(AND(KP118,$F118=$G118,KP143+KR143&gt;=PrSettings!$M$6),(ABS(KM118-KP143-KR143)&lt;=1)*1,IF(AND(KP118,KP143+KR143+KQ143+KS143&gt;=PrSettings!$M$8),(ABS(KM118-KP143-KR143)+ABS(KN118-KQ143-KS143)&lt;=1)*1,"0")))),"")</f>
        <v/>
      </c>
      <c r="KT118" s="261" t="str">
        <f t="shared" si="1709"/>
        <v/>
      </c>
      <c r="KV118" s="274"/>
      <c r="KW118" s="239" t="str">
        <f>IF(KV118="","",VLOOKUP(KV118,Language!$D$5:$E$100,2,0))</f>
        <v/>
      </c>
      <c r="KX118" s="275"/>
      <c r="KY118" s="239" t="str">
        <f>IF(KX118="","",VLOOKUP(KX118,Language!$D$5:$E$100,2,0))</f>
        <v/>
      </c>
      <c r="KZ118" s="275"/>
      <c r="LA118" s="275"/>
      <c r="LB118" s="360">
        <f>COUNTIF(KV$116:KV$119,KV118)+COUNTIF(KX$116:KX$119,KV118)</f>
        <v>0</v>
      </c>
      <c r="LC118" s="240"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240" t="str">
        <f>IF((LC118&lt;&gt;""),IF(OR(LC143+LE143&lt;&gt;LD143+LF143,PrSettings!$M$4="●"),((LC143+LE143-LD143-LF143)=(KZ118-LA118))*(LC118=1),0),"")</f>
        <v/>
      </c>
      <c r="LE118" s="240" t="str">
        <f t="shared" si="1710"/>
        <v/>
      </c>
      <c r="LF118" s="240" t="str">
        <f>IF(LC118&lt;&gt;"",IF(LB143,0,IF(ABS(LC143+LE143-LD143-LF143)&gt;=PrSettings!$M$7,(ABS(LC143+LE143-LD143-LF143-KZ118+LA118)&lt;=1)*1,IF(AND(LC118,$F118=$G118,LC143+LE143&gt;=PrSettings!$M$6),(ABS(KZ118-LC143-LE143)&lt;=1)*1,IF(AND(LC118,LC143+LE143+LD143+LF143&gt;=PrSettings!$M$8),(ABS(KZ118-LC143-LE143)+ABS(LA118-LD143-LF143)&lt;=1)*1,"0")))),"")</f>
        <v/>
      </c>
      <c r="LG118" s="261" t="str">
        <f t="shared" si="1711"/>
        <v/>
      </c>
      <c r="LI118" s="274"/>
      <c r="LJ118" s="239" t="str">
        <f>IF(LI118="","",VLOOKUP(LI118,Language!$D$5:$E$100,2,0))</f>
        <v/>
      </c>
      <c r="LK118" s="275"/>
      <c r="LL118" s="239" t="str">
        <f>IF(LK118="","",VLOOKUP(LK118,Language!$D$5:$E$100,2,0))</f>
        <v/>
      </c>
      <c r="LM118" s="275"/>
      <c r="LN118" s="275"/>
      <c r="LO118" s="360">
        <f>COUNTIF(LI$116:LI$119,LI118)+COUNTIF(LK$116:LK$119,LI118)</f>
        <v>0</v>
      </c>
      <c r="LP118" s="240"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240" t="str">
        <f>IF((LP118&lt;&gt;""),IF(OR(LP143+LR143&lt;&gt;LQ143+LS143,PrSettings!$M$4="●"),((LP143+LR143-LQ143-LS143)=(LM118-LN118))*(LP118=1),0),"")</f>
        <v/>
      </c>
      <c r="LR118" s="240" t="str">
        <f t="shared" si="1712"/>
        <v/>
      </c>
      <c r="LS118" s="240" t="str">
        <f>IF(LP118&lt;&gt;"",IF(LO143,0,IF(ABS(LP143+LR143-LQ143-LS143)&gt;=PrSettings!$M$7,(ABS(LP143+LR143-LQ143-LS143-LM118+LN118)&lt;=1)*1,IF(AND(LP118,$F118=$G118,LP143+LR143&gt;=PrSettings!$M$6),(ABS(LM118-LP143-LR143)&lt;=1)*1,IF(AND(LP118,LP143+LR143+LQ143+LS143&gt;=PrSettings!$M$8),(ABS(LM118-LP143-LR143)+ABS(LN118-LQ143-LS143)&lt;=1)*1,"0")))),"")</f>
        <v/>
      </c>
      <c r="LT118" s="261" t="str">
        <f t="shared" si="1713"/>
        <v/>
      </c>
      <c r="LV118" s="274"/>
      <c r="LW118" s="239" t="str">
        <f>IF(LV118="","",VLOOKUP(LV118,Language!$D$5:$E$100,2,0))</f>
        <v/>
      </c>
      <c r="LX118" s="275"/>
      <c r="LY118" s="239" t="str">
        <f>IF(LX118="","",VLOOKUP(LX118,Language!$D$5:$E$100,2,0))</f>
        <v/>
      </c>
      <c r="LZ118" s="275"/>
      <c r="MA118" s="275"/>
      <c r="MB118" s="360">
        <f>COUNTIF(LV$116:LV$119,LV118)+COUNTIF(LX$116:LX$119,LV118)</f>
        <v>0</v>
      </c>
      <c r="MC118" s="240"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240" t="str">
        <f>IF((MC118&lt;&gt;""),IF(OR(MC143+ME143&lt;&gt;MD143+MF143,PrSettings!$M$4="●"),((MC143+ME143-MD143-MF143)=(LZ118-MA118))*(MC118=1),0),"")</f>
        <v/>
      </c>
      <c r="ME118" s="240" t="str">
        <f t="shared" si="1714"/>
        <v/>
      </c>
      <c r="MF118" s="240" t="str">
        <f>IF(MC118&lt;&gt;"",IF(MB143,0,IF(ABS(MC143+ME143-MD143-MF143)&gt;=PrSettings!$M$7,(ABS(MC143+ME143-MD143-MF143-LZ118+MA118)&lt;=1)*1,IF(AND(MC118,$F118=$G118,MC143+ME143&gt;=PrSettings!$M$6),(ABS(LZ118-MC143-ME143)&lt;=1)*1,IF(AND(MC118,MC143+ME143+MD143+MF143&gt;=PrSettings!$M$8),(ABS(LZ118-MC143-ME143)+ABS(MA118-MD143-MF143)&lt;=1)*1,"0")))),"")</f>
        <v/>
      </c>
      <c r="MG118" s="261" t="str">
        <f t="shared" si="1715"/>
        <v/>
      </c>
    </row>
    <row r="119" spans="1:345" x14ac:dyDescent="0.25">
      <c r="B119" s="238" t="str">
        <f>IF(C119="","",INDEX(Groups!$C$7:$C$65,MATCH(C119,Groups!$D$7:$D$65,0)))</f>
        <v/>
      </c>
      <c r="C119" s="239" t="str">
        <f>'World Cup'!$U$70</f>
        <v/>
      </c>
      <c r="D119" s="240" t="str">
        <f>IF(E119="","",INDEX(Groups!$C$7:$C$65,MATCH(E119,Groups!$D$7:$D$65,0)))</f>
        <v/>
      </c>
      <c r="E119" s="239" t="str">
        <f>'World Cup'!$W$70</f>
        <v/>
      </c>
      <c r="F119" s="241" t="str">
        <f>IF(AND('World Cup'!$U$71&lt;&gt;"",'World Cup'!$W$71&lt;&gt;""),'World Cup'!$U$71,"")</f>
        <v/>
      </c>
      <c r="G119" s="242" t="str">
        <f>IF(AND('World Cup'!$U$71&lt;&gt;"",'World Cup'!$W$71&lt;&gt;""),'World Cup'!$W$71,"")</f>
        <v/>
      </c>
      <c r="I119" s="274"/>
      <c r="J119" s="239" t="str">
        <f>IF(I119="","",VLOOKUP(I119,Language!$D$5:$E$100,2,0))</f>
        <v/>
      </c>
      <c r="K119" s="275"/>
      <c r="L119" s="239" t="str">
        <f>IF(K119="","",VLOOKUP(K119,Language!$D$5:$E$100,2,0))</f>
        <v/>
      </c>
      <c r="M119" s="275"/>
      <c r="N119" s="275"/>
      <c r="O119" s="360">
        <f>COUNTIF(I$116:I$119,I119)+COUNTIF(K$116:K$119,I119)</f>
        <v>0</v>
      </c>
      <c r="P119" s="240" t="str">
        <f>IF((M119&lt;&gt;"")*(N119&lt;&gt;"")*((IFERROR(VLOOKUP(I119,$B$116:$F$119,5,0),"")&lt;&gt;"")+(IFERROR(VLOOKUP(I119,$D$116:$G$119,4,0),"")&lt;&gt;""))*((IFERROR(VLOOKUP(K119,$B$116:$F$119,5,0),"")&lt;&gt;"")+(IFERROR(VLOOKUP(K119,$D$116:$G$119,4,0),"")&lt;&gt;"")),IF(O144,"0",(P144+R144&gt;Q144+S144)*(M119&gt;N119)+(P144+R144=Q144+S144)*(M119=N119)+(P144+R144&lt;Q144+S144)*(M119&lt;N119)),"")</f>
        <v/>
      </c>
      <c r="Q119" s="240" t="str">
        <f>IF((P119&lt;&gt;""),IF(OR(P144+R144&lt;&gt;Q144+S144,PrSettings!$M$4="●"),((P144+R144-Q144-S144)=(M119-N119))*(P119=1),0),"")</f>
        <v/>
      </c>
      <c r="R119" s="240" t="str">
        <f t="shared" si="1664"/>
        <v/>
      </c>
      <c r="S119" s="240" t="str">
        <f>IF(P119&lt;&gt;"",IF(O144,0,IF(ABS(P144+R144-Q144-S144)&gt;=PrSettings!$M$7,(ABS(P144+R144-Q144-S144-M119+N119)&lt;=1)*1,IF(AND(P119,$F119=$G119,P144+R144&gt;=PrSettings!$M$6),(ABS(M119-P144-R144)&lt;=1)*1,IF(AND(P119,P144+R144+Q144+S144&gt;=PrSettings!$M$8),(ABS(M119-P144-R144)+ABS(N119-Q144-S144)&lt;=1)*1,"0")))),"")</f>
        <v/>
      </c>
      <c r="T119" s="261" t="str">
        <f t="shared" si="1665"/>
        <v/>
      </c>
      <c r="U119" s="382"/>
      <c r="V119" s="274"/>
      <c r="W119" s="239" t="str">
        <f>IF(V119="","",VLOOKUP(V119,Language!$D$5:$E$100,2,0))</f>
        <v/>
      </c>
      <c r="X119" s="275"/>
      <c r="Y119" s="239" t="str">
        <f>IF(X119="","",VLOOKUP(X119,Language!$D$5:$E$100,2,0))</f>
        <v/>
      </c>
      <c r="Z119" s="275"/>
      <c r="AA119" s="275"/>
      <c r="AB119" s="360">
        <f>COUNTIF(V$116:V$119,V119)+COUNTIF(X$116:X$119,V119)</f>
        <v>0</v>
      </c>
      <c r="AC119" s="240" t="str">
        <f>IF((Z119&lt;&gt;"")*(AA119&lt;&gt;"")*((IFERROR(VLOOKUP(V119,$B$116:$F$119,5,0),"")&lt;&gt;"")+(IFERROR(VLOOKUP(V119,$D$116:$G$119,4,0),"")&lt;&gt;""))*((IFERROR(VLOOKUP(X119,$B$116:$F$119,5,0),"")&lt;&gt;"")+(IFERROR(VLOOKUP(X119,$D$116:$G$119,4,0),"")&lt;&gt;"")),IF(AB144,"0",(AC144+AE144&gt;AD144+AF144)*(Z119&gt;AA119)+(AC144+AE144=AD144+AF144)*(Z119=AA119)+(AC144+AE144&lt;AD144+AF144)*(Z119&lt;AA119)),"")</f>
        <v/>
      </c>
      <c r="AD119" s="240" t="str">
        <f>IF((AC119&lt;&gt;""),IF(OR(AC144+AE144&lt;&gt;AD144+AF144,PrSettings!$M$4="●"),((AC144+AE144-AD144-AF144)=(Z119-AA119))*(AC119=1),0),"")</f>
        <v/>
      </c>
      <c r="AE119" s="240" t="str">
        <f t="shared" si="1666"/>
        <v/>
      </c>
      <c r="AF119" s="240" t="str">
        <f>IF(AC119&lt;&gt;"",IF(AB144,0,IF(ABS(AC144+AE144-AD144-AF144)&gt;=PrSettings!$M$7,(ABS(AC144+AE144-AD144-AF144-Z119+AA119)&lt;=1)*1,IF(AND(AC119,$F119=$G119,AC144+AE144&gt;=PrSettings!$M$6),(ABS(Z119-AC144-AE144)&lt;=1)*1,IF(AND(AC119,AC144+AE144+AD144+AF144&gt;=PrSettings!$M$8),(ABS(Z119-AC144-AE144)+ABS(AA119-AD144-AF144)&lt;=1)*1,"0")))),"")</f>
        <v/>
      </c>
      <c r="AG119" s="261" t="str">
        <f t="shared" si="1667"/>
        <v/>
      </c>
      <c r="AI119" s="274"/>
      <c r="AJ119" s="239" t="str">
        <f>IF(AI119="","",VLOOKUP(AI119,Language!$D$5:$E$100,2,0))</f>
        <v/>
      </c>
      <c r="AK119" s="275"/>
      <c r="AL119" s="239" t="str">
        <f>IF(AK119="","",VLOOKUP(AK119,Language!$D$5:$E$100,2,0))</f>
        <v/>
      </c>
      <c r="AM119" s="275"/>
      <c r="AN119" s="275"/>
      <c r="AO119" s="360">
        <f>COUNTIF(AI$116:AI$119,AI119)+COUNTIF(AK$116:AK$119,AI119)</f>
        <v>0</v>
      </c>
      <c r="AP119" s="240"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240" t="str">
        <f>IF((AP119&lt;&gt;""),IF(OR(AP144+AR144&lt;&gt;AQ144+AS144,PrSettings!$M$4="●"),((AP144+AR144-AQ144-AS144)=(AM119-AN119))*(AP119=1),0),"")</f>
        <v/>
      </c>
      <c r="AR119" s="240" t="str">
        <f t="shared" si="1668"/>
        <v/>
      </c>
      <c r="AS119" s="240" t="str">
        <f>IF(AP119&lt;&gt;"",IF(AO144,0,IF(ABS(AP144+AR144-AQ144-AS144)&gt;=PrSettings!$M$7,(ABS(AP144+AR144-AQ144-AS144-AM119+AN119)&lt;=1)*1,IF(AND(AP119,$F119=$G119,AP144+AR144&gt;=PrSettings!$M$6),(ABS(AM119-AP144-AR144)&lt;=1)*1,IF(AND(AP119,AP144+AR144+AQ144+AS144&gt;=PrSettings!$M$8),(ABS(AM119-AP144-AR144)+ABS(AN119-AQ144-AS144)&lt;=1)*1,"0")))),"")</f>
        <v/>
      </c>
      <c r="AT119" s="261" t="str">
        <f t="shared" si="1669"/>
        <v/>
      </c>
      <c r="AV119" s="274"/>
      <c r="AW119" s="239" t="str">
        <f>IF(AV119="","",VLOOKUP(AV119,Language!$D$5:$E$100,2,0))</f>
        <v/>
      </c>
      <c r="AX119" s="275"/>
      <c r="AY119" s="239" t="str">
        <f>IF(AX119="","",VLOOKUP(AX119,Language!$D$5:$E$100,2,0))</f>
        <v/>
      </c>
      <c r="AZ119" s="275"/>
      <c r="BA119" s="275"/>
      <c r="BB119" s="360">
        <f>COUNTIF(AV$116:AV$119,AV119)+COUNTIF(AX$116:AX$119,AV119)</f>
        <v>0</v>
      </c>
      <c r="BC119" s="240"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240" t="str">
        <f>IF((BC119&lt;&gt;""),IF(OR(BC144+BE144&lt;&gt;BD144+BF144,PrSettings!$M$4="●"),((BC144+BE144-BD144-BF144)=(AZ119-BA119))*(BC119=1),0),"")</f>
        <v/>
      </c>
      <c r="BE119" s="240" t="str">
        <f t="shared" si="1670"/>
        <v/>
      </c>
      <c r="BF119" s="240" t="str">
        <f>IF(BC119&lt;&gt;"",IF(BB144,0,IF(ABS(BC144+BE144-BD144-BF144)&gt;=PrSettings!$M$7,(ABS(BC144+BE144-BD144-BF144-AZ119+BA119)&lt;=1)*1,IF(AND(BC119,$F119=$G119,BC144+BE144&gt;=PrSettings!$M$6),(ABS(AZ119-BC144-BE144)&lt;=1)*1,IF(AND(BC119,BC144+BE144+BD144+BF144&gt;=PrSettings!$M$8),(ABS(AZ119-BC144-BE144)+ABS(BA119-BD144-BF144)&lt;=1)*1,"0")))),"")</f>
        <v/>
      </c>
      <c r="BG119" s="261" t="str">
        <f t="shared" si="1671"/>
        <v/>
      </c>
      <c r="BI119" s="274"/>
      <c r="BJ119" s="239" t="str">
        <f>IF(BI119="","",VLOOKUP(BI119,Language!$D$5:$E$100,2,0))</f>
        <v/>
      </c>
      <c r="BK119" s="275"/>
      <c r="BL119" s="239" t="str">
        <f>IF(BK119="","",VLOOKUP(BK119,Language!$D$5:$E$100,2,0))</f>
        <v/>
      </c>
      <c r="BM119" s="275"/>
      <c r="BN119" s="275"/>
      <c r="BO119" s="360">
        <f>COUNTIF(BI$116:BI$119,BI119)+COUNTIF(BK$116:BK$119,BI119)</f>
        <v>0</v>
      </c>
      <c r="BP119" s="240"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240" t="str">
        <f>IF((BP119&lt;&gt;""),IF(OR(BP144+BR144&lt;&gt;BQ144+BS144,PrSettings!$M$4="●"),((BP144+BR144-BQ144-BS144)=(BM119-BN119))*(BP119=1),0),"")</f>
        <v/>
      </c>
      <c r="BR119" s="240" t="str">
        <f t="shared" si="1672"/>
        <v/>
      </c>
      <c r="BS119" s="240" t="str">
        <f>IF(BP119&lt;&gt;"",IF(BO144,0,IF(ABS(BP144+BR144-BQ144-BS144)&gt;=PrSettings!$M$7,(ABS(BP144+BR144-BQ144-BS144-BM119+BN119)&lt;=1)*1,IF(AND(BP119,$F119=$G119,BP144+BR144&gt;=PrSettings!$M$6),(ABS(BM119-BP144-BR144)&lt;=1)*1,IF(AND(BP119,BP144+BR144+BQ144+BS144&gt;=PrSettings!$M$8),(ABS(BM119-BP144-BR144)+ABS(BN119-BQ144-BS144)&lt;=1)*1,"0")))),"")</f>
        <v/>
      </c>
      <c r="BT119" s="261" t="str">
        <f t="shared" si="1673"/>
        <v/>
      </c>
      <c r="BV119" s="274"/>
      <c r="BW119" s="239" t="str">
        <f>IF(BV119="","",VLOOKUP(BV119,Language!$D$5:$E$100,2,0))</f>
        <v/>
      </c>
      <c r="BX119" s="275"/>
      <c r="BY119" s="239" t="str">
        <f>IF(BX119="","",VLOOKUP(BX119,Language!$D$5:$E$100,2,0))</f>
        <v/>
      </c>
      <c r="BZ119" s="275"/>
      <c r="CA119" s="275"/>
      <c r="CB119" s="360">
        <f>COUNTIF(BV$116:BV$119,BV119)+COUNTIF(BX$116:BX$119,BV119)</f>
        <v>0</v>
      </c>
      <c r="CC119" s="240"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240" t="str">
        <f>IF((CC119&lt;&gt;""),IF(OR(CC144+CE144&lt;&gt;CD144+CF144,PrSettings!$M$4="●"),((CC144+CE144-CD144-CF144)=(BZ119-CA119))*(CC119=1),0),"")</f>
        <v/>
      </c>
      <c r="CE119" s="240" t="str">
        <f t="shared" si="1674"/>
        <v/>
      </c>
      <c r="CF119" s="240" t="str">
        <f>IF(CC119&lt;&gt;"",IF(CB144,0,IF(ABS(CC144+CE144-CD144-CF144)&gt;=PrSettings!$M$7,(ABS(CC144+CE144-CD144-CF144-BZ119+CA119)&lt;=1)*1,IF(AND(CC119,$F119=$G119,CC144+CE144&gt;=PrSettings!$M$6),(ABS(BZ119-CC144-CE144)&lt;=1)*1,IF(AND(CC119,CC144+CE144+CD144+CF144&gt;=PrSettings!$M$8),(ABS(BZ119-CC144-CE144)+ABS(CA119-CD144-CF144)&lt;=1)*1,"0")))),"")</f>
        <v/>
      </c>
      <c r="CG119" s="261" t="str">
        <f t="shared" si="1675"/>
        <v/>
      </c>
      <c r="CI119" s="274"/>
      <c r="CJ119" s="239" t="str">
        <f>IF(CI119="","",VLOOKUP(CI119,Language!$D$5:$E$100,2,0))</f>
        <v/>
      </c>
      <c r="CK119" s="275"/>
      <c r="CL119" s="239" t="str">
        <f>IF(CK119="","",VLOOKUP(CK119,Language!$D$5:$E$100,2,0))</f>
        <v/>
      </c>
      <c r="CM119" s="275"/>
      <c r="CN119" s="275"/>
      <c r="CO119" s="360">
        <f>COUNTIF(CI$116:CI$119,CI119)+COUNTIF(CK$116:CK$119,CI119)</f>
        <v>0</v>
      </c>
      <c r="CP119" s="240"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240" t="str">
        <f>IF((CP119&lt;&gt;""),IF(OR(CP144+CR144&lt;&gt;CQ144+CS144,PrSettings!$M$4="●"),((CP144+CR144-CQ144-CS144)=(CM119-CN119))*(CP119=1),0),"")</f>
        <v/>
      </c>
      <c r="CR119" s="240" t="str">
        <f t="shared" si="1676"/>
        <v/>
      </c>
      <c r="CS119" s="240" t="str">
        <f>IF(CP119&lt;&gt;"",IF(CO144,0,IF(ABS(CP144+CR144-CQ144-CS144)&gt;=PrSettings!$M$7,(ABS(CP144+CR144-CQ144-CS144-CM119+CN119)&lt;=1)*1,IF(AND(CP119,$F119=$G119,CP144+CR144&gt;=PrSettings!$M$6),(ABS(CM119-CP144-CR144)&lt;=1)*1,IF(AND(CP119,CP144+CR144+CQ144+CS144&gt;=PrSettings!$M$8),(ABS(CM119-CP144-CR144)+ABS(CN119-CQ144-CS144)&lt;=1)*1,"0")))),"")</f>
        <v/>
      </c>
      <c r="CT119" s="261" t="str">
        <f t="shared" si="1677"/>
        <v/>
      </c>
      <c r="CV119" s="274"/>
      <c r="CW119" s="239" t="str">
        <f>IF(CV119="","",VLOOKUP(CV119,Language!$D$5:$E$100,2,0))</f>
        <v/>
      </c>
      <c r="CX119" s="275"/>
      <c r="CY119" s="239" t="str">
        <f>IF(CX119="","",VLOOKUP(CX119,Language!$D$5:$E$100,2,0))</f>
        <v/>
      </c>
      <c r="CZ119" s="275"/>
      <c r="DA119" s="275"/>
      <c r="DB119" s="360">
        <f>COUNTIF(CV$116:CV$119,CV119)+COUNTIF(CX$116:CX$119,CV119)</f>
        <v>0</v>
      </c>
      <c r="DC119" s="240"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240" t="str">
        <f>IF((DC119&lt;&gt;""),IF(OR(DC144+DE144&lt;&gt;DD144+DF144,PrSettings!$M$4="●"),((DC144+DE144-DD144-DF144)=(CZ119-DA119))*(DC119=1),0),"")</f>
        <v/>
      </c>
      <c r="DE119" s="240" t="str">
        <f t="shared" si="1678"/>
        <v/>
      </c>
      <c r="DF119" s="240" t="str">
        <f>IF(DC119&lt;&gt;"",IF(DB144,0,IF(ABS(DC144+DE144-DD144-DF144)&gt;=PrSettings!$M$7,(ABS(DC144+DE144-DD144-DF144-CZ119+DA119)&lt;=1)*1,IF(AND(DC119,$F119=$G119,DC144+DE144&gt;=PrSettings!$M$6),(ABS(CZ119-DC144-DE144)&lt;=1)*1,IF(AND(DC119,DC144+DE144+DD144+DF144&gt;=PrSettings!$M$8),(ABS(CZ119-DC144-DE144)+ABS(DA119-DD144-DF144)&lt;=1)*1,"0")))),"")</f>
        <v/>
      </c>
      <c r="DG119" s="261" t="str">
        <f t="shared" si="1679"/>
        <v/>
      </c>
      <c r="DI119" s="274"/>
      <c r="DJ119" s="239" t="str">
        <f>IF(DI119="","",VLOOKUP(DI119,Language!$D$5:$E$100,2,0))</f>
        <v/>
      </c>
      <c r="DK119" s="275"/>
      <c r="DL119" s="239" t="str">
        <f>IF(DK119="","",VLOOKUP(DK119,Language!$D$5:$E$100,2,0))</f>
        <v/>
      </c>
      <c r="DM119" s="275"/>
      <c r="DN119" s="275"/>
      <c r="DO119" s="360">
        <f>COUNTIF(DI$116:DI$119,DI119)+COUNTIF(DK$116:DK$119,DI119)</f>
        <v>0</v>
      </c>
      <c r="DP119" s="240"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240" t="str">
        <f>IF((DP119&lt;&gt;""),IF(OR(DP144+DR144&lt;&gt;DQ144+DS144,PrSettings!$M$4="●"),((DP144+DR144-DQ144-DS144)=(DM119-DN119))*(DP119=1),0),"")</f>
        <v/>
      </c>
      <c r="DR119" s="240" t="str">
        <f t="shared" si="1680"/>
        <v/>
      </c>
      <c r="DS119" s="240" t="str">
        <f>IF(DP119&lt;&gt;"",IF(DO144,0,IF(ABS(DP144+DR144-DQ144-DS144)&gt;=PrSettings!$M$7,(ABS(DP144+DR144-DQ144-DS144-DM119+DN119)&lt;=1)*1,IF(AND(DP119,$F119=$G119,DP144+DR144&gt;=PrSettings!$M$6),(ABS(DM119-DP144-DR144)&lt;=1)*1,IF(AND(DP119,DP144+DR144+DQ144+DS144&gt;=PrSettings!$M$8),(ABS(DM119-DP144-DR144)+ABS(DN119-DQ144-DS144)&lt;=1)*1,"0")))),"")</f>
        <v/>
      </c>
      <c r="DT119" s="261" t="str">
        <f t="shared" si="1681"/>
        <v/>
      </c>
      <c r="DV119" s="274"/>
      <c r="DW119" s="239" t="str">
        <f>IF(DV119="","",VLOOKUP(DV119,Language!$D$5:$E$100,2,0))</f>
        <v/>
      </c>
      <c r="DX119" s="275"/>
      <c r="DY119" s="239" t="str">
        <f>IF(DX119="","",VLOOKUP(DX119,Language!$D$5:$E$100,2,0))</f>
        <v/>
      </c>
      <c r="DZ119" s="275"/>
      <c r="EA119" s="275"/>
      <c r="EB119" s="360">
        <f>COUNTIF(DV$116:DV$119,DV119)+COUNTIF(DX$116:DX$119,DV119)</f>
        <v>0</v>
      </c>
      <c r="EC119" s="240"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240" t="str">
        <f>IF((EC119&lt;&gt;""),IF(OR(EC144+EE144&lt;&gt;ED144+EF144,PrSettings!$M$4="●"),((EC144+EE144-ED144-EF144)=(DZ119-EA119))*(EC119=1),0),"")</f>
        <v/>
      </c>
      <c r="EE119" s="240" t="str">
        <f t="shared" si="1682"/>
        <v/>
      </c>
      <c r="EF119" s="240" t="str">
        <f>IF(EC119&lt;&gt;"",IF(EB144,0,IF(ABS(EC144+EE144-ED144-EF144)&gt;=PrSettings!$M$7,(ABS(EC144+EE144-ED144-EF144-DZ119+EA119)&lt;=1)*1,IF(AND(EC119,$F119=$G119,EC144+EE144&gt;=PrSettings!$M$6),(ABS(DZ119-EC144-EE144)&lt;=1)*1,IF(AND(EC119,EC144+EE144+ED144+EF144&gt;=PrSettings!$M$8),(ABS(DZ119-EC144-EE144)+ABS(EA119-ED144-EF144)&lt;=1)*1,"0")))),"")</f>
        <v/>
      </c>
      <c r="EG119" s="261" t="str">
        <f t="shared" si="1683"/>
        <v/>
      </c>
      <c r="EI119" s="274"/>
      <c r="EJ119" s="239" t="str">
        <f>IF(EI119="","",VLOOKUP(EI119,Language!$D$5:$E$100,2,0))</f>
        <v/>
      </c>
      <c r="EK119" s="275"/>
      <c r="EL119" s="239" t="str">
        <f>IF(EK119="","",VLOOKUP(EK119,Language!$D$5:$E$100,2,0))</f>
        <v/>
      </c>
      <c r="EM119" s="275"/>
      <c r="EN119" s="275"/>
      <c r="EO119" s="360">
        <f>COUNTIF(EI$116:EI$119,EI119)+COUNTIF(EK$116:EK$119,EI119)</f>
        <v>0</v>
      </c>
      <c r="EP119" s="240"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240" t="str">
        <f>IF((EP119&lt;&gt;""),IF(OR(EP144+ER144&lt;&gt;EQ144+ES144,PrSettings!$M$4="●"),((EP144+ER144-EQ144-ES144)=(EM119-EN119))*(EP119=1),0),"")</f>
        <v/>
      </c>
      <c r="ER119" s="240" t="str">
        <f t="shared" si="1684"/>
        <v/>
      </c>
      <c r="ES119" s="240" t="str">
        <f>IF(EP119&lt;&gt;"",IF(EO144,0,IF(ABS(EP144+ER144-EQ144-ES144)&gt;=PrSettings!$M$7,(ABS(EP144+ER144-EQ144-ES144-EM119+EN119)&lt;=1)*1,IF(AND(EP119,$F119=$G119,EP144+ER144&gt;=PrSettings!$M$6),(ABS(EM119-EP144-ER144)&lt;=1)*1,IF(AND(EP119,EP144+ER144+EQ144+ES144&gt;=PrSettings!$M$8),(ABS(EM119-EP144-ER144)+ABS(EN119-EQ144-ES144)&lt;=1)*1,"0")))),"")</f>
        <v/>
      </c>
      <c r="ET119" s="261" t="str">
        <f t="shared" si="1685"/>
        <v/>
      </c>
      <c r="EV119" s="274"/>
      <c r="EW119" s="239" t="str">
        <f>IF(EV119="","",VLOOKUP(EV119,Language!$D$5:$E$100,2,0))</f>
        <v/>
      </c>
      <c r="EX119" s="275"/>
      <c r="EY119" s="239" t="str">
        <f>IF(EX119="","",VLOOKUP(EX119,Language!$D$5:$E$100,2,0))</f>
        <v/>
      </c>
      <c r="EZ119" s="275"/>
      <c r="FA119" s="275"/>
      <c r="FB119" s="360">
        <f>COUNTIF(EV$116:EV$119,EV119)+COUNTIF(EX$116:EX$119,EV119)</f>
        <v>0</v>
      </c>
      <c r="FC119" s="240"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240" t="str">
        <f>IF((FC119&lt;&gt;""),IF(OR(FC144+FE144&lt;&gt;FD144+FF144,PrSettings!$M$4="●"),((FC144+FE144-FD144-FF144)=(EZ119-FA119))*(FC119=1),0),"")</f>
        <v/>
      </c>
      <c r="FE119" s="240" t="str">
        <f t="shared" si="1686"/>
        <v/>
      </c>
      <c r="FF119" s="240" t="str">
        <f>IF(FC119&lt;&gt;"",IF(FB144,0,IF(ABS(FC144+FE144-FD144-FF144)&gt;=PrSettings!$M$7,(ABS(FC144+FE144-FD144-FF144-EZ119+FA119)&lt;=1)*1,IF(AND(FC119,$F119=$G119,FC144+FE144&gt;=PrSettings!$M$6),(ABS(EZ119-FC144-FE144)&lt;=1)*1,IF(AND(FC119,FC144+FE144+FD144+FF144&gt;=PrSettings!$M$8),(ABS(EZ119-FC144-FE144)+ABS(FA119-FD144-FF144)&lt;=1)*1,"0")))),"")</f>
        <v/>
      </c>
      <c r="FG119" s="261" t="str">
        <f t="shared" si="1687"/>
        <v/>
      </c>
      <c r="FI119" s="274"/>
      <c r="FJ119" s="239" t="str">
        <f>IF(FI119="","",VLOOKUP(FI119,Language!$D$5:$E$100,2,0))</f>
        <v/>
      </c>
      <c r="FK119" s="275"/>
      <c r="FL119" s="239" t="str">
        <f>IF(FK119="","",VLOOKUP(FK119,Language!$D$5:$E$100,2,0))</f>
        <v/>
      </c>
      <c r="FM119" s="275"/>
      <c r="FN119" s="275"/>
      <c r="FO119" s="360">
        <f>COUNTIF(FI$116:FI$119,FI119)+COUNTIF(FK$116:FK$119,FI119)</f>
        <v>0</v>
      </c>
      <c r="FP119" s="240"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240" t="str">
        <f>IF((FP119&lt;&gt;""),IF(OR(FP144+FR144&lt;&gt;FQ144+FS144,PrSettings!$M$4="●"),((FP144+FR144-FQ144-FS144)=(FM119-FN119))*(FP119=1),0),"")</f>
        <v/>
      </c>
      <c r="FR119" s="240" t="str">
        <f t="shared" si="1688"/>
        <v/>
      </c>
      <c r="FS119" s="240" t="str">
        <f>IF(FP119&lt;&gt;"",IF(FO144,0,IF(ABS(FP144+FR144-FQ144-FS144)&gt;=PrSettings!$M$7,(ABS(FP144+FR144-FQ144-FS144-FM119+FN119)&lt;=1)*1,IF(AND(FP119,$F119=$G119,FP144+FR144&gt;=PrSettings!$M$6),(ABS(FM119-FP144-FR144)&lt;=1)*1,IF(AND(FP119,FP144+FR144+FQ144+FS144&gt;=PrSettings!$M$8),(ABS(FM119-FP144-FR144)+ABS(FN119-FQ144-FS144)&lt;=1)*1,"0")))),"")</f>
        <v/>
      </c>
      <c r="FT119" s="261" t="str">
        <f t="shared" si="1689"/>
        <v/>
      </c>
      <c r="FV119" s="274"/>
      <c r="FW119" s="239" t="str">
        <f>IF(FV119="","",VLOOKUP(FV119,Language!$D$5:$E$100,2,0))</f>
        <v/>
      </c>
      <c r="FX119" s="275"/>
      <c r="FY119" s="239" t="str">
        <f>IF(FX119="","",VLOOKUP(FX119,Language!$D$5:$E$100,2,0))</f>
        <v/>
      </c>
      <c r="FZ119" s="275"/>
      <c r="GA119" s="275"/>
      <c r="GB119" s="360">
        <f>COUNTIF(FV$116:FV$119,FV119)+COUNTIF(FX$116:FX$119,FV119)</f>
        <v>0</v>
      </c>
      <c r="GC119" s="240"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240" t="str">
        <f>IF((GC119&lt;&gt;""),IF(OR(GC144+GE144&lt;&gt;GD144+GF144,PrSettings!$M$4="●"),((GC144+GE144-GD144-GF144)=(FZ119-GA119))*(GC119=1),0),"")</f>
        <v/>
      </c>
      <c r="GE119" s="240" t="str">
        <f t="shared" si="1690"/>
        <v/>
      </c>
      <c r="GF119" s="240" t="str">
        <f>IF(GC119&lt;&gt;"",IF(GB144,0,IF(ABS(GC144+GE144-GD144-GF144)&gt;=PrSettings!$M$7,(ABS(GC144+GE144-GD144-GF144-FZ119+GA119)&lt;=1)*1,IF(AND(GC119,$F119=$G119,GC144+GE144&gt;=PrSettings!$M$6),(ABS(FZ119-GC144-GE144)&lt;=1)*1,IF(AND(GC119,GC144+GE144+GD144+GF144&gt;=PrSettings!$M$8),(ABS(FZ119-GC144-GE144)+ABS(GA119-GD144-GF144)&lt;=1)*1,"0")))),"")</f>
        <v/>
      </c>
      <c r="GG119" s="261" t="str">
        <f t="shared" si="1691"/>
        <v/>
      </c>
      <c r="GI119" s="274"/>
      <c r="GJ119" s="239" t="str">
        <f>IF(GI119="","",VLOOKUP(GI119,Language!$D$5:$E$100,2,0))</f>
        <v/>
      </c>
      <c r="GK119" s="275"/>
      <c r="GL119" s="239" t="str">
        <f>IF(GK119="","",VLOOKUP(GK119,Language!$D$5:$E$100,2,0))</f>
        <v/>
      </c>
      <c r="GM119" s="275"/>
      <c r="GN119" s="275"/>
      <c r="GO119" s="360">
        <f>COUNTIF(GI$116:GI$119,GI119)+COUNTIF(GK$116:GK$119,GI119)</f>
        <v>0</v>
      </c>
      <c r="GP119" s="240"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240" t="str">
        <f>IF((GP119&lt;&gt;""),IF(OR(GP144+GR144&lt;&gt;GQ144+GS144,PrSettings!$M$4="●"),((GP144+GR144-GQ144-GS144)=(GM119-GN119))*(GP119=1),0),"")</f>
        <v/>
      </c>
      <c r="GR119" s="240" t="str">
        <f t="shared" si="1692"/>
        <v/>
      </c>
      <c r="GS119" s="240" t="str">
        <f>IF(GP119&lt;&gt;"",IF(GO144,0,IF(ABS(GP144+GR144-GQ144-GS144)&gt;=PrSettings!$M$7,(ABS(GP144+GR144-GQ144-GS144-GM119+GN119)&lt;=1)*1,IF(AND(GP119,$F119=$G119,GP144+GR144&gt;=PrSettings!$M$6),(ABS(GM119-GP144-GR144)&lt;=1)*1,IF(AND(GP119,GP144+GR144+GQ144+GS144&gt;=PrSettings!$M$8),(ABS(GM119-GP144-GR144)+ABS(GN119-GQ144-GS144)&lt;=1)*1,"0")))),"")</f>
        <v/>
      </c>
      <c r="GT119" s="261" t="str">
        <f t="shared" si="1693"/>
        <v/>
      </c>
      <c r="GV119" s="274"/>
      <c r="GW119" s="239" t="str">
        <f>IF(GV119="","",VLOOKUP(GV119,Language!$D$5:$E$100,2,0))</f>
        <v/>
      </c>
      <c r="GX119" s="275"/>
      <c r="GY119" s="239" t="str">
        <f>IF(GX119="","",VLOOKUP(GX119,Language!$D$5:$E$100,2,0))</f>
        <v/>
      </c>
      <c r="GZ119" s="275"/>
      <c r="HA119" s="275"/>
      <c r="HB119" s="360">
        <f>COUNTIF(GV$116:GV$119,GV119)+COUNTIF(GX$116:GX$119,GV119)</f>
        <v>0</v>
      </c>
      <c r="HC119" s="240"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240" t="str">
        <f>IF((HC119&lt;&gt;""),IF(OR(HC144+HE144&lt;&gt;HD144+HF144,PrSettings!$M$4="●"),((HC144+HE144-HD144-HF144)=(GZ119-HA119))*(HC119=1),0),"")</f>
        <v/>
      </c>
      <c r="HE119" s="240" t="str">
        <f t="shared" si="1694"/>
        <v/>
      </c>
      <c r="HF119" s="240" t="str">
        <f>IF(HC119&lt;&gt;"",IF(HB144,0,IF(ABS(HC144+HE144-HD144-HF144)&gt;=PrSettings!$M$7,(ABS(HC144+HE144-HD144-HF144-GZ119+HA119)&lt;=1)*1,IF(AND(HC119,$F119=$G119,HC144+HE144&gt;=PrSettings!$M$6),(ABS(GZ119-HC144-HE144)&lt;=1)*1,IF(AND(HC119,HC144+HE144+HD144+HF144&gt;=PrSettings!$M$8),(ABS(GZ119-HC144-HE144)+ABS(HA119-HD144-HF144)&lt;=1)*1,"0")))),"")</f>
        <v/>
      </c>
      <c r="HG119" s="261" t="str">
        <f t="shared" si="1695"/>
        <v/>
      </c>
      <c r="HI119" s="274"/>
      <c r="HJ119" s="239" t="str">
        <f>IF(HI119="","",VLOOKUP(HI119,Language!$D$5:$E$100,2,0))</f>
        <v/>
      </c>
      <c r="HK119" s="275"/>
      <c r="HL119" s="239" t="str">
        <f>IF(HK119="","",VLOOKUP(HK119,Language!$D$5:$E$100,2,0))</f>
        <v/>
      </c>
      <c r="HM119" s="275"/>
      <c r="HN119" s="275"/>
      <c r="HO119" s="360">
        <f>COUNTIF(HI$116:HI$119,HI119)+COUNTIF(HK$116:HK$119,HI119)</f>
        <v>0</v>
      </c>
      <c r="HP119" s="240"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240" t="str">
        <f>IF((HP119&lt;&gt;""),IF(OR(HP144+HR144&lt;&gt;HQ144+HS144,PrSettings!$M$4="●"),((HP144+HR144-HQ144-HS144)=(HM119-HN119))*(HP119=1),0),"")</f>
        <v/>
      </c>
      <c r="HR119" s="240" t="str">
        <f t="shared" si="1696"/>
        <v/>
      </c>
      <c r="HS119" s="240" t="str">
        <f>IF(HP119&lt;&gt;"",IF(HO144,0,IF(ABS(HP144+HR144-HQ144-HS144)&gt;=PrSettings!$M$7,(ABS(HP144+HR144-HQ144-HS144-HM119+HN119)&lt;=1)*1,IF(AND(HP119,$F119=$G119,HP144+HR144&gt;=PrSettings!$M$6),(ABS(HM119-HP144-HR144)&lt;=1)*1,IF(AND(HP119,HP144+HR144+HQ144+HS144&gt;=PrSettings!$M$8),(ABS(HM119-HP144-HR144)+ABS(HN119-HQ144-HS144)&lt;=1)*1,"0")))),"")</f>
        <v/>
      </c>
      <c r="HT119" s="261" t="str">
        <f t="shared" si="1697"/>
        <v/>
      </c>
      <c r="HV119" s="274"/>
      <c r="HW119" s="239" t="str">
        <f>IF(HV119="","",VLOOKUP(HV119,Language!$D$5:$E$100,2,0))</f>
        <v/>
      </c>
      <c r="HX119" s="275"/>
      <c r="HY119" s="239" t="str">
        <f>IF(HX119="","",VLOOKUP(HX119,Language!$D$5:$E$100,2,0))</f>
        <v/>
      </c>
      <c r="HZ119" s="275"/>
      <c r="IA119" s="275"/>
      <c r="IB119" s="360">
        <f>COUNTIF(HV$116:HV$119,HV119)+COUNTIF(HX$116:HX$119,HV119)</f>
        <v>0</v>
      </c>
      <c r="IC119" s="240"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240" t="str">
        <f>IF((IC119&lt;&gt;""),IF(OR(IC144+IE144&lt;&gt;ID144+IF144,PrSettings!$M$4="●"),((IC144+IE144-ID144-IF144)=(HZ119-IA119))*(IC119=1),0),"")</f>
        <v/>
      </c>
      <c r="IE119" s="240" t="str">
        <f t="shared" si="1698"/>
        <v/>
      </c>
      <c r="IF119" s="240" t="str">
        <f>IF(IC119&lt;&gt;"",IF(IB144,0,IF(ABS(IC144+IE144-ID144-IF144)&gt;=PrSettings!$M$7,(ABS(IC144+IE144-ID144-IF144-HZ119+IA119)&lt;=1)*1,IF(AND(IC119,$F119=$G119,IC144+IE144&gt;=PrSettings!$M$6),(ABS(HZ119-IC144-IE144)&lt;=1)*1,IF(AND(IC119,IC144+IE144+ID144+IF144&gt;=PrSettings!$M$8),(ABS(HZ119-IC144-IE144)+ABS(IA119-ID144-IF144)&lt;=1)*1,"0")))),"")</f>
        <v/>
      </c>
      <c r="IG119" s="261" t="str">
        <f t="shared" si="1699"/>
        <v/>
      </c>
      <c r="II119" s="274"/>
      <c r="IJ119" s="239" t="str">
        <f>IF(II119="","",VLOOKUP(II119,Language!$D$5:$E$100,2,0))</f>
        <v/>
      </c>
      <c r="IK119" s="275"/>
      <c r="IL119" s="239" t="str">
        <f>IF(IK119="","",VLOOKUP(IK119,Language!$D$5:$E$100,2,0))</f>
        <v/>
      </c>
      <c r="IM119" s="275"/>
      <c r="IN119" s="275"/>
      <c r="IO119" s="360">
        <f>COUNTIF(II$116:II$119,II119)+COUNTIF(IK$116:IK$119,II119)</f>
        <v>0</v>
      </c>
      <c r="IP119" s="240"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240" t="str">
        <f>IF((IP119&lt;&gt;""),IF(OR(IP144+IR144&lt;&gt;IQ144+IS144,PrSettings!$M$4="●"),((IP144+IR144-IQ144-IS144)=(IM119-IN119))*(IP119=1),0),"")</f>
        <v/>
      </c>
      <c r="IR119" s="240" t="str">
        <f t="shared" si="1700"/>
        <v/>
      </c>
      <c r="IS119" s="240" t="str">
        <f>IF(IP119&lt;&gt;"",IF(IO144,0,IF(ABS(IP144+IR144-IQ144-IS144)&gt;=PrSettings!$M$7,(ABS(IP144+IR144-IQ144-IS144-IM119+IN119)&lt;=1)*1,IF(AND(IP119,$F119=$G119,IP144+IR144&gt;=PrSettings!$M$6),(ABS(IM119-IP144-IR144)&lt;=1)*1,IF(AND(IP119,IP144+IR144+IQ144+IS144&gt;=PrSettings!$M$8),(ABS(IM119-IP144-IR144)+ABS(IN119-IQ144-IS144)&lt;=1)*1,"0")))),"")</f>
        <v/>
      </c>
      <c r="IT119" s="261" t="str">
        <f t="shared" si="1701"/>
        <v/>
      </c>
      <c r="IV119" s="274"/>
      <c r="IW119" s="239" t="str">
        <f>IF(IV119="","",VLOOKUP(IV119,Language!$D$5:$E$100,2,0))</f>
        <v/>
      </c>
      <c r="IX119" s="275"/>
      <c r="IY119" s="239" t="str">
        <f>IF(IX119="","",VLOOKUP(IX119,Language!$D$5:$E$100,2,0))</f>
        <v/>
      </c>
      <c r="IZ119" s="275"/>
      <c r="JA119" s="275"/>
      <c r="JB119" s="360">
        <f>COUNTIF(IV$116:IV$119,IV119)+COUNTIF(IX$116:IX$119,IV119)</f>
        <v>0</v>
      </c>
      <c r="JC119" s="240"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240" t="str">
        <f>IF((JC119&lt;&gt;""),IF(OR(JC144+JE144&lt;&gt;JD144+JF144,PrSettings!$M$4="●"),((JC144+JE144-JD144-JF144)=(IZ119-JA119))*(JC119=1),0),"")</f>
        <v/>
      </c>
      <c r="JE119" s="240" t="str">
        <f t="shared" si="1702"/>
        <v/>
      </c>
      <c r="JF119" s="240" t="str">
        <f>IF(JC119&lt;&gt;"",IF(JB144,0,IF(ABS(JC144+JE144-JD144-JF144)&gt;=PrSettings!$M$7,(ABS(JC144+JE144-JD144-JF144-IZ119+JA119)&lt;=1)*1,IF(AND(JC119,$F119=$G119,JC144+JE144&gt;=PrSettings!$M$6),(ABS(IZ119-JC144-JE144)&lt;=1)*1,IF(AND(JC119,JC144+JE144+JD144+JF144&gt;=PrSettings!$M$8),(ABS(IZ119-JC144-JE144)+ABS(JA119-JD144-JF144)&lt;=1)*1,"0")))),"")</f>
        <v/>
      </c>
      <c r="JG119" s="261" t="str">
        <f t="shared" si="1703"/>
        <v/>
      </c>
      <c r="JI119" s="274"/>
      <c r="JJ119" s="239" t="str">
        <f>IF(JI119="","",VLOOKUP(JI119,Language!$D$5:$E$100,2,0))</f>
        <v/>
      </c>
      <c r="JK119" s="275"/>
      <c r="JL119" s="239" t="str">
        <f>IF(JK119="","",VLOOKUP(JK119,Language!$D$5:$E$100,2,0))</f>
        <v/>
      </c>
      <c r="JM119" s="275"/>
      <c r="JN119" s="275"/>
      <c r="JO119" s="360">
        <f>COUNTIF(JI$116:JI$119,JI119)+COUNTIF(JK$116:JK$119,JI119)</f>
        <v>0</v>
      </c>
      <c r="JP119" s="240"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240" t="str">
        <f>IF((JP119&lt;&gt;""),IF(OR(JP144+JR144&lt;&gt;JQ144+JS144,PrSettings!$M$4="●"),((JP144+JR144-JQ144-JS144)=(JM119-JN119))*(JP119=1),0),"")</f>
        <v/>
      </c>
      <c r="JR119" s="240" t="str">
        <f t="shared" si="1704"/>
        <v/>
      </c>
      <c r="JS119" s="240" t="str">
        <f>IF(JP119&lt;&gt;"",IF(JO144,0,IF(ABS(JP144+JR144-JQ144-JS144)&gt;=PrSettings!$M$7,(ABS(JP144+JR144-JQ144-JS144-JM119+JN119)&lt;=1)*1,IF(AND(JP119,$F119=$G119,JP144+JR144&gt;=PrSettings!$M$6),(ABS(JM119-JP144-JR144)&lt;=1)*1,IF(AND(JP119,JP144+JR144+JQ144+JS144&gt;=PrSettings!$M$8),(ABS(JM119-JP144-JR144)+ABS(JN119-JQ144-JS144)&lt;=1)*1,"0")))),"")</f>
        <v/>
      </c>
      <c r="JT119" s="261" t="str">
        <f t="shared" si="1705"/>
        <v/>
      </c>
      <c r="JV119" s="274"/>
      <c r="JW119" s="239" t="str">
        <f>IF(JV119="","",VLOOKUP(JV119,Language!$D$5:$E$100,2,0))</f>
        <v/>
      </c>
      <c r="JX119" s="275"/>
      <c r="JY119" s="239" t="str">
        <f>IF(JX119="","",VLOOKUP(JX119,Language!$D$5:$E$100,2,0))</f>
        <v/>
      </c>
      <c r="JZ119" s="275"/>
      <c r="KA119" s="275"/>
      <c r="KB119" s="360">
        <f>COUNTIF(JV$116:JV$119,JV119)+COUNTIF(JX$116:JX$119,JV119)</f>
        <v>0</v>
      </c>
      <c r="KC119" s="240"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240" t="str">
        <f>IF((KC119&lt;&gt;""),IF(OR(KC144+KE144&lt;&gt;KD144+KF144,PrSettings!$M$4="●"),((KC144+KE144-KD144-KF144)=(JZ119-KA119))*(KC119=1),0),"")</f>
        <v/>
      </c>
      <c r="KE119" s="240" t="str">
        <f t="shared" si="1706"/>
        <v/>
      </c>
      <c r="KF119" s="240" t="str">
        <f>IF(KC119&lt;&gt;"",IF(KB144,0,IF(ABS(KC144+KE144-KD144-KF144)&gt;=PrSettings!$M$7,(ABS(KC144+KE144-KD144-KF144-JZ119+KA119)&lt;=1)*1,IF(AND(KC119,$F119=$G119,KC144+KE144&gt;=PrSettings!$M$6),(ABS(JZ119-KC144-KE144)&lt;=1)*1,IF(AND(KC119,KC144+KE144+KD144+KF144&gt;=PrSettings!$M$8),(ABS(JZ119-KC144-KE144)+ABS(KA119-KD144-KF144)&lt;=1)*1,"0")))),"")</f>
        <v/>
      </c>
      <c r="KG119" s="261" t="str">
        <f t="shared" si="1707"/>
        <v/>
      </c>
      <c r="KI119" s="274"/>
      <c r="KJ119" s="239" t="str">
        <f>IF(KI119="","",VLOOKUP(KI119,Language!$D$5:$E$100,2,0))</f>
        <v/>
      </c>
      <c r="KK119" s="275"/>
      <c r="KL119" s="239" t="str">
        <f>IF(KK119="","",VLOOKUP(KK119,Language!$D$5:$E$100,2,0))</f>
        <v/>
      </c>
      <c r="KM119" s="275"/>
      <c r="KN119" s="275"/>
      <c r="KO119" s="360">
        <f>COUNTIF(KI$116:KI$119,KI119)+COUNTIF(KK$116:KK$119,KI119)</f>
        <v>0</v>
      </c>
      <c r="KP119" s="240"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240" t="str">
        <f>IF((KP119&lt;&gt;""),IF(OR(KP144+KR144&lt;&gt;KQ144+KS144,PrSettings!$M$4="●"),((KP144+KR144-KQ144-KS144)=(KM119-KN119))*(KP119=1),0),"")</f>
        <v/>
      </c>
      <c r="KR119" s="240" t="str">
        <f t="shared" si="1708"/>
        <v/>
      </c>
      <c r="KS119" s="240" t="str">
        <f>IF(KP119&lt;&gt;"",IF(KO144,0,IF(ABS(KP144+KR144-KQ144-KS144)&gt;=PrSettings!$M$7,(ABS(KP144+KR144-KQ144-KS144-KM119+KN119)&lt;=1)*1,IF(AND(KP119,$F119=$G119,KP144+KR144&gt;=PrSettings!$M$6),(ABS(KM119-KP144-KR144)&lt;=1)*1,IF(AND(KP119,KP144+KR144+KQ144+KS144&gt;=PrSettings!$M$8),(ABS(KM119-KP144-KR144)+ABS(KN119-KQ144-KS144)&lt;=1)*1,"0")))),"")</f>
        <v/>
      </c>
      <c r="KT119" s="261" t="str">
        <f t="shared" si="1709"/>
        <v/>
      </c>
      <c r="KV119" s="274"/>
      <c r="KW119" s="239" t="str">
        <f>IF(KV119="","",VLOOKUP(KV119,Language!$D$5:$E$100,2,0))</f>
        <v/>
      </c>
      <c r="KX119" s="275"/>
      <c r="KY119" s="239" t="str">
        <f>IF(KX119="","",VLOOKUP(KX119,Language!$D$5:$E$100,2,0))</f>
        <v/>
      </c>
      <c r="KZ119" s="275"/>
      <c r="LA119" s="275"/>
      <c r="LB119" s="360">
        <f>COUNTIF(KV$116:KV$119,KV119)+COUNTIF(KX$116:KX$119,KV119)</f>
        <v>0</v>
      </c>
      <c r="LC119" s="240"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240" t="str">
        <f>IF((LC119&lt;&gt;""),IF(OR(LC144+LE144&lt;&gt;LD144+LF144,PrSettings!$M$4="●"),((LC144+LE144-LD144-LF144)=(KZ119-LA119))*(LC119=1),0),"")</f>
        <v/>
      </c>
      <c r="LE119" s="240" t="str">
        <f t="shared" si="1710"/>
        <v/>
      </c>
      <c r="LF119" s="240" t="str">
        <f>IF(LC119&lt;&gt;"",IF(LB144,0,IF(ABS(LC144+LE144-LD144-LF144)&gt;=PrSettings!$M$7,(ABS(LC144+LE144-LD144-LF144-KZ119+LA119)&lt;=1)*1,IF(AND(LC119,$F119=$G119,LC144+LE144&gt;=PrSettings!$M$6),(ABS(KZ119-LC144-LE144)&lt;=1)*1,IF(AND(LC119,LC144+LE144+LD144+LF144&gt;=PrSettings!$M$8),(ABS(KZ119-LC144-LE144)+ABS(LA119-LD144-LF144)&lt;=1)*1,"0")))),"")</f>
        <v/>
      </c>
      <c r="LG119" s="261" t="str">
        <f t="shared" si="1711"/>
        <v/>
      </c>
      <c r="LI119" s="274"/>
      <c r="LJ119" s="239" t="str">
        <f>IF(LI119="","",VLOOKUP(LI119,Language!$D$5:$E$100,2,0))</f>
        <v/>
      </c>
      <c r="LK119" s="275"/>
      <c r="LL119" s="239" t="str">
        <f>IF(LK119="","",VLOOKUP(LK119,Language!$D$5:$E$100,2,0))</f>
        <v/>
      </c>
      <c r="LM119" s="275"/>
      <c r="LN119" s="275"/>
      <c r="LO119" s="360">
        <f>COUNTIF(LI$116:LI$119,LI119)+COUNTIF(LK$116:LK$119,LI119)</f>
        <v>0</v>
      </c>
      <c r="LP119" s="240"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240" t="str">
        <f>IF((LP119&lt;&gt;""),IF(OR(LP144+LR144&lt;&gt;LQ144+LS144,PrSettings!$M$4="●"),((LP144+LR144-LQ144-LS144)=(LM119-LN119))*(LP119=1),0),"")</f>
        <v/>
      </c>
      <c r="LR119" s="240" t="str">
        <f t="shared" si="1712"/>
        <v/>
      </c>
      <c r="LS119" s="240" t="str">
        <f>IF(LP119&lt;&gt;"",IF(LO144,0,IF(ABS(LP144+LR144-LQ144-LS144)&gt;=PrSettings!$M$7,(ABS(LP144+LR144-LQ144-LS144-LM119+LN119)&lt;=1)*1,IF(AND(LP119,$F119=$G119,LP144+LR144&gt;=PrSettings!$M$6),(ABS(LM119-LP144-LR144)&lt;=1)*1,IF(AND(LP119,LP144+LR144+LQ144+LS144&gt;=PrSettings!$M$8),(ABS(LM119-LP144-LR144)+ABS(LN119-LQ144-LS144)&lt;=1)*1,"0")))),"")</f>
        <v/>
      </c>
      <c r="LT119" s="261" t="str">
        <f t="shared" si="1713"/>
        <v/>
      </c>
      <c r="LV119" s="274"/>
      <c r="LW119" s="239" t="str">
        <f>IF(LV119="","",VLOOKUP(LV119,Language!$D$5:$E$100,2,0))</f>
        <v/>
      </c>
      <c r="LX119" s="275"/>
      <c r="LY119" s="239" t="str">
        <f>IF(LX119="","",VLOOKUP(LX119,Language!$D$5:$E$100,2,0))</f>
        <v/>
      </c>
      <c r="LZ119" s="275"/>
      <c r="MA119" s="275"/>
      <c r="MB119" s="360">
        <f>COUNTIF(LV$116:LV$119,LV119)+COUNTIF(LX$116:LX$119,LV119)</f>
        <v>0</v>
      </c>
      <c r="MC119" s="240"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240" t="str">
        <f>IF((MC119&lt;&gt;""),IF(OR(MC144+ME144&lt;&gt;MD144+MF144,PrSettings!$M$4="●"),((MC144+ME144-MD144-MF144)=(LZ119-MA119))*(MC119=1),0),"")</f>
        <v/>
      </c>
      <c r="ME119" s="240" t="str">
        <f t="shared" si="1714"/>
        <v/>
      </c>
      <c r="MF119" s="240" t="str">
        <f>IF(MC119&lt;&gt;"",IF(MB144,0,IF(ABS(MC144+ME144-MD144-MF144)&gt;=PrSettings!$M$7,(ABS(MC144+ME144-MD144-MF144-LZ119+MA119)&lt;=1)*1,IF(AND(MC119,$F119=$G119,MC144+ME144&gt;=PrSettings!$M$6),(ABS(LZ119-MC144-ME144)&lt;=1)*1,IF(AND(MC119,MC144+ME144+MD144+MF144&gt;=PrSettings!$M$8),(ABS(LZ119-MC144-ME144)+ABS(MA119-MD144-MF144)&lt;=1)*1,"0")))),"")</f>
        <v/>
      </c>
      <c r="MG119" s="261" t="str">
        <f t="shared" si="1715"/>
        <v/>
      </c>
    </row>
    <row r="120" spans="1:345" ht="24" customHeight="1" x14ac:dyDescent="0.25">
      <c r="B120" s="247" t="str">
        <f>Language!$E$217</f>
        <v>Semi-Final</v>
      </c>
      <c r="C120" s="248"/>
      <c r="D120" s="253"/>
      <c r="E120" s="250"/>
      <c r="F120" s="254"/>
      <c r="G120" s="255"/>
      <c r="H120" s="236"/>
      <c r="I120" s="247" t="str">
        <f>$B120</f>
        <v>Semi-Final</v>
      </c>
      <c r="J120" s="249"/>
      <c r="K120" s="249"/>
      <c r="L120" s="250"/>
      <c r="M120" s="279"/>
      <c r="N120" s="280"/>
      <c r="O120" s="251"/>
      <c r="P120" s="251"/>
      <c r="Q120" s="263"/>
      <c r="R120" s="250"/>
      <c r="S120" s="250"/>
      <c r="T120" s="264"/>
      <c r="V120" s="247" t="str">
        <f>$B120</f>
        <v>Semi-Final</v>
      </c>
      <c r="W120" s="249"/>
      <c r="X120" s="249"/>
      <c r="Y120" s="250"/>
      <c r="Z120" s="279"/>
      <c r="AA120" s="280"/>
      <c r="AB120" s="251"/>
      <c r="AC120" s="251"/>
      <c r="AD120" s="263"/>
      <c r="AE120" s="250"/>
      <c r="AF120" s="250"/>
      <c r="AG120" s="264"/>
      <c r="AI120" s="247" t="str">
        <f>$B120</f>
        <v>Semi-Final</v>
      </c>
      <c r="AJ120" s="249"/>
      <c r="AK120" s="249"/>
      <c r="AL120" s="250"/>
      <c r="AM120" s="279"/>
      <c r="AN120" s="280"/>
      <c r="AO120" s="251"/>
      <c r="AP120" s="251"/>
      <c r="AQ120" s="263"/>
      <c r="AR120" s="250"/>
      <c r="AS120" s="250"/>
      <c r="AT120" s="264"/>
      <c r="AV120" s="247" t="str">
        <f>$B120</f>
        <v>Semi-Final</v>
      </c>
      <c r="AW120" s="249"/>
      <c r="AX120" s="249"/>
      <c r="AY120" s="250"/>
      <c r="AZ120" s="279"/>
      <c r="BA120" s="280"/>
      <c r="BB120" s="251"/>
      <c r="BC120" s="251"/>
      <c r="BD120" s="263"/>
      <c r="BE120" s="250"/>
      <c r="BF120" s="250"/>
      <c r="BG120" s="264"/>
      <c r="BI120" s="247" t="str">
        <f>$B120</f>
        <v>Semi-Final</v>
      </c>
      <c r="BJ120" s="249"/>
      <c r="BK120" s="249"/>
      <c r="BL120" s="250"/>
      <c r="BM120" s="279"/>
      <c r="BN120" s="280"/>
      <c r="BO120" s="251"/>
      <c r="BP120" s="251"/>
      <c r="BQ120" s="263"/>
      <c r="BR120" s="250"/>
      <c r="BS120" s="250"/>
      <c r="BT120" s="264"/>
      <c r="BV120" s="247" t="str">
        <f>$B120</f>
        <v>Semi-Final</v>
      </c>
      <c r="BW120" s="249"/>
      <c r="BX120" s="249"/>
      <c r="BY120" s="250"/>
      <c r="BZ120" s="279"/>
      <c r="CA120" s="280"/>
      <c r="CB120" s="251"/>
      <c r="CC120" s="251"/>
      <c r="CD120" s="263"/>
      <c r="CE120" s="250"/>
      <c r="CF120" s="250"/>
      <c r="CG120" s="264"/>
      <c r="CI120" s="247" t="str">
        <f>$B120</f>
        <v>Semi-Final</v>
      </c>
      <c r="CJ120" s="249"/>
      <c r="CK120" s="249"/>
      <c r="CL120" s="250"/>
      <c r="CM120" s="279"/>
      <c r="CN120" s="280"/>
      <c r="CO120" s="251"/>
      <c r="CP120" s="251"/>
      <c r="CQ120" s="263"/>
      <c r="CR120" s="250"/>
      <c r="CS120" s="250"/>
      <c r="CT120" s="264"/>
      <c r="CV120" s="247" t="str">
        <f>$B120</f>
        <v>Semi-Final</v>
      </c>
      <c r="CW120" s="249"/>
      <c r="CX120" s="249"/>
      <c r="CY120" s="250"/>
      <c r="CZ120" s="279"/>
      <c r="DA120" s="280"/>
      <c r="DB120" s="251"/>
      <c r="DC120" s="251"/>
      <c r="DD120" s="263"/>
      <c r="DE120" s="250"/>
      <c r="DF120" s="250"/>
      <c r="DG120" s="264"/>
      <c r="DI120" s="247" t="str">
        <f>$B120</f>
        <v>Semi-Final</v>
      </c>
      <c r="DJ120" s="249"/>
      <c r="DK120" s="249"/>
      <c r="DL120" s="250"/>
      <c r="DM120" s="279"/>
      <c r="DN120" s="280"/>
      <c r="DO120" s="251"/>
      <c r="DP120" s="251"/>
      <c r="DQ120" s="263"/>
      <c r="DR120" s="250"/>
      <c r="DS120" s="250"/>
      <c r="DT120" s="264"/>
      <c r="DV120" s="247" t="str">
        <f>$B120</f>
        <v>Semi-Final</v>
      </c>
      <c r="DW120" s="249"/>
      <c r="DX120" s="249"/>
      <c r="DY120" s="250"/>
      <c r="DZ120" s="279"/>
      <c r="EA120" s="280"/>
      <c r="EB120" s="251"/>
      <c r="EC120" s="251"/>
      <c r="ED120" s="263"/>
      <c r="EE120" s="250"/>
      <c r="EF120" s="250"/>
      <c r="EG120" s="264"/>
      <c r="EI120" s="247" t="str">
        <f>$B120</f>
        <v>Semi-Final</v>
      </c>
      <c r="EJ120" s="249"/>
      <c r="EK120" s="249"/>
      <c r="EL120" s="250"/>
      <c r="EM120" s="279"/>
      <c r="EN120" s="280"/>
      <c r="EO120" s="251"/>
      <c r="EP120" s="251"/>
      <c r="EQ120" s="263"/>
      <c r="ER120" s="250"/>
      <c r="ES120" s="250"/>
      <c r="ET120" s="264"/>
      <c r="EV120" s="247" t="str">
        <f>$B120</f>
        <v>Semi-Final</v>
      </c>
      <c r="EW120" s="249"/>
      <c r="EX120" s="249"/>
      <c r="EY120" s="250"/>
      <c r="EZ120" s="279"/>
      <c r="FA120" s="280"/>
      <c r="FB120" s="251"/>
      <c r="FC120" s="251"/>
      <c r="FD120" s="263"/>
      <c r="FE120" s="250"/>
      <c r="FF120" s="250"/>
      <c r="FG120" s="264"/>
      <c r="FI120" s="247" t="str">
        <f>$B120</f>
        <v>Semi-Final</v>
      </c>
      <c r="FJ120" s="249"/>
      <c r="FK120" s="249"/>
      <c r="FL120" s="250"/>
      <c r="FM120" s="279"/>
      <c r="FN120" s="280"/>
      <c r="FO120" s="251"/>
      <c r="FP120" s="251"/>
      <c r="FQ120" s="263"/>
      <c r="FR120" s="250"/>
      <c r="FS120" s="250"/>
      <c r="FT120" s="264"/>
      <c r="FV120" s="247" t="str">
        <f>$B120</f>
        <v>Semi-Final</v>
      </c>
      <c r="FW120" s="249"/>
      <c r="FX120" s="249"/>
      <c r="FY120" s="250"/>
      <c r="FZ120" s="279"/>
      <c r="GA120" s="280"/>
      <c r="GB120" s="251"/>
      <c r="GC120" s="251"/>
      <c r="GD120" s="263"/>
      <c r="GE120" s="250"/>
      <c r="GF120" s="250"/>
      <c r="GG120" s="264"/>
      <c r="GI120" s="247" t="str">
        <f>$B120</f>
        <v>Semi-Final</v>
      </c>
      <c r="GJ120" s="249"/>
      <c r="GK120" s="249"/>
      <c r="GL120" s="250"/>
      <c r="GM120" s="279"/>
      <c r="GN120" s="280"/>
      <c r="GO120" s="251"/>
      <c r="GP120" s="251"/>
      <c r="GQ120" s="263"/>
      <c r="GR120" s="250"/>
      <c r="GS120" s="250"/>
      <c r="GT120" s="264"/>
      <c r="GV120" s="247" t="str">
        <f>$B120</f>
        <v>Semi-Final</v>
      </c>
      <c r="GW120" s="249"/>
      <c r="GX120" s="249"/>
      <c r="GY120" s="250"/>
      <c r="GZ120" s="279"/>
      <c r="HA120" s="280"/>
      <c r="HB120" s="251"/>
      <c r="HC120" s="251"/>
      <c r="HD120" s="263"/>
      <c r="HE120" s="250"/>
      <c r="HF120" s="250"/>
      <c r="HG120" s="264"/>
      <c r="HI120" s="247" t="str">
        <f>$B120</f>
        <v>Semi-Final</v>
      </c>
      <c r="HJ120" s="249"/>
      <c r="HK120" s="249"/>
      <c r="HL120" s="250"/>
      <c r="HM120" s="279"/>
      <c r="HN120" s="280"/>
      <c r="HO120" s="251"/>
      <c r="HP120" s="251"/>
      <c r="HQ120" s="263"/>
      <c r="HR120" s="250"/>
      <c r="HS120" s="250"/>
      <c r="HT120" s="264"/>
      <c r="HV120" s="247" t="str">
        <f>$B120</f>
        <v>Semi-Final</v>
      </c>
      <c r="HW120" s="249"/>
      <c r="HX120" s="249"/>
      <c r="HY120" s="250"/>
      <c r="HZ120" s="279"/>
      <c r="IA120" s="280"/>
      <c r="IB120" s="251"/>
      <c r="IC120" s="251"/>
      <c r="ID120" s="263"/>
      <c r="IE120" s="250"/>
      <c r="IF120" s="250"/>
      <c r="IG120" s="264"/>
      <c r="II120" s="247" t="str">
        <f>$B120</f>
        <v>Semi-Final</v>
      </c>
      <c r="IJ120" s="249"/>
      <c r="IK120" s="249"/>
      <c r="IL120" s="250"/>
      <c r="IM120" s="279"/>
      <c r="IN120" s="280"/>
      <c r="IO120" s="251"/>
      <c r="IP120" s="251"/>
      <c r="IQ120" s="263"/>
      <c r="IR120" s="250"/>
      <c r="IS120" s="250"/>
      <c r="IT120" s="264"/>
      <c r="IV120" s="247" t="str">
        <f>$B120</f>
        <v>Semi-Final</v>
      </c>
      <c r="IW120" s="249"/>
      <c r="IX120" s="249"/>
      <c r="IY120" s="250"/>
      <c r="IZ120" s="279"/>
      <c r="JA120" s="280"/>
      <c r="JB120" s="251"/>
      <c r="JC120" s="251"/>
      <c r="JD120" s="263"/>
      <c r="JE120" s="250"/>
      <c r="JF120" s="250"/>
      <c r="JG120" s="264"/>
      <c r="JI120" s="247" t="str">
        <f>$B120</f>
        <v>Semi-Final</v>
      </c>
      <c r="JJ120" s="249"/>
      <c r="JK120" s="249"/>
      <c r="JL120" s="250"/>
      <c r="JM120" s="279"/>
      <c r="JN120" s="280"/>
      <c r="JO120" s="251"/>
      <c r="JP120" s="251"/>
      <c r="JQ120" s="263"/>
      <c r="JR120" s="250"/>
      <c r="JS120" s="250"/>
      <c r="JT120" s="264"/>
      <c r="JV120" s="247" t="str">
        <f>$B120</f>
        <v>Semi-Final</v>
      </c>
      <c r="JW120" s="249"/>
      <c r="JX120" s="249"/>
      <c r="JY120" s="250"/>
      <c r="JZ120" s="279"/>
      <c r="KA120" s="280"/>
      <c r="KB120" s="251"/>
      <c r="KC120" s="251"/>
      <c r="KD120" s="263"/>
      <c r="KE120" s="250"/>
      <c r="KF120" s="250"/>
      <c r="KG120" s="264"/>
      <c r="KI120" s="247" t="str">
        <f>$B120</f>
        <v>Semi-Final</v>
      </c>
      <c r="KJ120" s="249"/>
      <c r="KK120" s="249"/>
      <c r="KL120" s="250"/>
      <c r="KM120" s="279"/>
      <c r="KN120" s="280"/>
      <c r="KO120" s="251"/>
      <c r="KP120" s="251"/>
      <c r="KQ120" s="263"/>
      <c r="KR120" s="250"/>
      <c r="KS120" s="250"/>
      <c r="KT120" s="264"/>
      <c r="KV120" s="247" t="str">
        <f>$B120</f>
        <v>Semi-Final</v>
      </c>
      <c r="KW120" s="249"/>
      <c r="KX120" s="249"/>
      <c r="KY120" s="250"/>
      <c r="KZ120" s="279"/>
      <c r="LA120" s="280"/>
      <c r="LB120" s="251"/>
      <c r="LC120" s="251"/>
      <c r="LD120" s="263"/>
      <c r="LE120" s="250"/>
      <c r="LF120" s="250"/>
      <c r="LG120" s="264"/>
      <c r="LI120" s="247" t="str">
        <f>$B120</f>
        <v>Semi-Final</v>
      </c>
      <c r="LJ120" s="249"/>
      <c r="LK120" s="249"/>
      <c r="LL120" s="250"/>
      <c r="LM120" s="279"/>
      <c r="LN120" s="280"/>
      <c r="LO120" s="251"/>
      <c r="LP120" s="251"/>
      <c r="LQ120" s="263"/>
      <c r="LR120" s="250"/>
      <c r="LS120" s="250"/>
      <c r="LT120" s="264"/>
      <c r="LV120" s="247" t="str">
        <f>$B120</f>
        <v>Semi-Final</v>
      </c>
      <c r="LW120" s="249"/>
      <c r="LX120" s="249"/>
      <c r="LY120" s="250"/>
      <c r="LZ120" s="279"/>
      <c r="MA120" s="280"/>
      <c r="MB120" s="251"/>
      <c r="MC120" s="251"/>
      <c r="MD120" s="263"/>
      <c r="ME120" s="250"/>
      <c r="MF120" s="250"/>
      <c r="MG120" s="264"/>
    </row>
    <row r="121" spans="1:345" x14ac:dyDescent="0.25">
      <c r="B121" s="238" t="str">
        <f>IF(C121="","",INDEX(Groups!$C$7:$C$65,MATCH(C121,Groups!$D$7:$D$65,0)))</f>
        <v/>
      </c>
      <c r="C121" s="239" t="str">
        <f>'World Cup'!$F$80</f>
        <v/>
      </c>
      <c r="D121" s="240" t="str">
        <f>IF(E121="","",INDEX(Groups!$C$7:$C$65,MATCH(E121,Groups!$D$7:$D$65,0)))</f>
        <v/>
      </c>
      <c r="E121" s="239" t="str">
        <f>'World Cup'!$H$80</f>
        <v/>
      </c>
      <c r="F121" s="241" t="str">
        <f>IF(AND('World Cup'!$F$81&lt;&gt;"",'World Cup'!$H$81&lt;&gt;""),'World Cup'!$F$81,"")</f>
        <v/>
      </c>
      <c r="G121" s="242" t="str">
        <f>IF(AND('World Cup'!$F$81&lt;&gt;"",'World Cup'!$H$81&lt;&gt;""),'World Cup'!$H$81,"")</f>
        <v/>
      </c>
      <c r="I121" s="274"/>
      <c r="J121" s="239" t="str">
        <f>IF(I121="","",VLOOKUP(I121,Language!$D$5:$E$100,2,0))</f>
        <v/>
      </c>
      <c r="K121" s="275"/>
      <c r="L121" s="239" t="str">
        <f>IF(K121="","",VLOOKUP(K121,Language!$D$5:$E$100,2,0))</f>
        <v/>
      </c>
      <c r="M121" s="275"/>
      <c r="N121" s="275"/>
      <c r="O121" s="360">
        <f>COUNTIF(I$121:I$122,I121)+COUNTIF(K$121:K$122,I121)</f>
        <v>0</v>
      </c>
      <c r="P121" s="240"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40" t="str">
        <f>IF((P121&lt;&gt;""),IF(OR(K132+L132&lt;&gt;M132+N132,PrSettings!$M$4="●"),((K132+L132-M132-N132)=(M121-N121))*(P121=1),0),"")</f>
        <v/>
      </c>
      <c r="R121" s="240" t="str">
        <f>IF((Q121&lt;&gt;""),IF(P121="0",0,(K132+L132=M121)*(M132+N132=N121)),"")</f>
        <v/>
      </c>
      <c r="S121" s="240"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61" t="str">
        <f>IF(($C$121&amp;$C$122&amp;$E$121&amp;$E$122&lt;&gt;"")*(I$121&amp;I$122&amp;K$121&amp;K$122&lt;&gt;"")*(I121&amp;K121&lt;&gt;""),IF(O121&lt;&gt;1,0,COUNTIF($B$121:$B$122,I121)+COUNTIF($D$121:$D$122,I121))+IF(O109&lt;&gt;1,0,COUNTIF($B$121:$B$122,K121)+COUNTIF($D$121:$D$122,K121)),"")</f>
        <v/>
      </c>
      <c r="V121" s="274"/>
      <c r="W121" s="239" t="str">
        <f>IF(V121="","",VLOOKUP(V121,Language!$D$5:$E$100,2,0))</f>
        <v/>
      </c>
      <c r="X121" s="275"/>
      <c r="Y121" s="239" t="str">
        <f>IF(X121="","",VLOOKUP(X121,Language!$D$5:$E$100,2,0))</f>
        <v/>
      </c>
      <c r="Z121" s="275"/>
      <c r="AA121" s="275"/>
      <c r="AB121" s="360">
        <f>COUNTIF(V$121:V$122,V121)+COUNTIF(X$121:X$122,V121)</f>
        <v>0</v>
      </c>
      <c r="AC121" s="240"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40" t="str">
        <f>IF((AC121&lt;&gt;""),IF(OR(X132+Y132&lt;&gt;Z132+AA132,PrSettings!$M$4="●"),((X132+Y132-Z132-AA132)=(Z121-AA121))*(AC121=1),0),"")</f>
        <v/>
      </c>
      <c r="AE121" s="240" t="str">
        <f>IF((AD121&lt;&gt;""),IF(AC121="0",0,(X132+Y132=Z121)*(Z132+AA132=AA121)),"")</f>
        <v/>
      </c>
      <c r="AF121" s="240"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61" t="str">
        <f>IF(($C$121&amp;$C$122&amp;$E$121&amp;$E$122&lt;&gt;"")*(V$121&amp;V$122&amp;X$121&amp;X$122&lt;&gt;"")*(V121&amp;X121&lt;&gt;""),IF(AB121&lt;&gt;1,0,COUNTIF($B$121:$B$122,V121)+COUNTIF($D$121:$D$122,V121))+IF(AB109&lt;&gt;1,0,COUNTIF($B$121:$B$122,X121)+COUNTIF($D$121:$D$122,X121)),"")</f>
        <v/>
      </c>
      <c r="AI121" s="274"/>
      <c r="AJ121" s="239" t="str">
        <f>IF(AI121="","",VLOOKUP(AI121,Language!$D$5:$E$100,2,0))</f>
        <v/>
      </c>
      <c r="AK121" s="275"/>
      <c r="AL121" s="239" t="str">
        <f>IF(AK121="","",VLOOKUP(AK121,Language!$D$5:$E$100,2,0))</f>
        <v/>
      </c>
      <c r="AM121" s="275"/>
      <c r="AN121" s="275"/>
      <c r="AO121" s="360">
        <f>COUNTIF(AI$121:AI$122,AI121)+COUNTIF(AK$121:AK$122,AI121)</f>
        <v>0</v>
      </c>
      <c r="AP121" s="240"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40" t="str">
        <f>IF((AP121&lt;&gt;""),IF(OR(AK132+AL132&lt;&gt;AM132+AN132,PrSettings!$M$4="●"),((AK132+AL132-AM132-AN132)=(AM121-AN121))*(AP121=1),0),"")</f>
        <v/>
      </c>
      <c r="AR121" s="240" t="str">
        <f>IF((AQ121&lt;&gt;""),IF(AP121="0",0,(AK132+AL132=AM121)*(AM132+AN132=AN121)),"")</f>
        <v/>
      </c>
      <c r="AS121" s="240"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61" t="str">
        <f>IF(($C$121&amp;$C$122&amp;$E$121&amp;$E$122&lt;&gt;"")*(AI$121&amp;AI$122&amp;AK$121&amp;AK$122&lt;&gt;"")*(AI121&amp;AK121&lt;&gt;""),IF(AO121&lt;&gt;1,0,COUNTIF($B$121:$B$122,AI121)+COUNTIF($D$121:$D$122,AI121))+IF(AO109&lt;&gt;1,0,COUNTIF($B$121:$B$122,AK121)+COUNTIF($D$121:$D$122,AK121)),"")</f>
        <v/>
      </c>
      <c r="AV121" s="274"/>
      <c r="AW121" s="239" t="str">
        <f>IF(AV121="","",VLOOKUP(AV121,Language!$D$5:$E$100,2,0))</f>
        <v/>
      </c>
      <c r="AX121" s="275"/>
      <c r="AY121" s="239" t="str">
        <f>IF(AX121="","",VLOOKUP(AX121,Language!$D$5:$E$100,2,0))</f>
        <v/>
      </c>
      <c r="AZ121" s="275"/>
      <c r="BA121" s="275"/>
      <c r="BB121" s="360">
        <f>COUNTIF(AV$121:AV$122,AV121)+COUNTIF(AX$121:AX$122,AV121)</f>
        <v>0</v>
      </c>
      <c r="BC121" s="240"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40" t="str">
        <f>IF((BC121&lt;&gt;""),IF(OR(AX132+AY132&lt;&gt;AZ132+BA132,PrSettings!$M$4="●"),((AX132+AY132-AZ132-BA132)=(AZ121-BA121))*(BC121=1),0),"")</f>
        <v/>
      </c>
      <c r="BE121" s="240" t="str">
        <f>IF((BD121&lt;&gt;""),IF(BC121="0",0,(AX132+AY132=AZ121)*(AZ132+BA132=BA121)),"")</f>
        <v/>
      </c>
      <c r="BF121" s="240"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61" t="str">
        <f>IF(($C$121&amp;$C$122&amp;$E$121&amp;$E$122&lt;&gt;"")*(AV$121&amp;AV$122&amp;AX$121&amp;AX$122&lt;&gt;"")*(AV121&amp;AX121&lt;&gt;""),IF(BB121&lt;&gt;1,0,COUNTIF($B$121:$B$122,AV121)+COUNTIF($D$121:$D$122,AV121))+IF(BB109&lt;&gt;1,0,COUNTIF($B$121:$B$122,AX121)+COUNTIF($D$121:$D$122,AX121)),"")</f>
        <v/>
      </c>
      <c r="BI121" s="274"/>
      <c r="BJ121" s="239" t="str">
        <f>IF(BI121="","",VLOOKUP(BI121,Language!$D$5:$E$100,2,0))</f>
        <v/>
      </c>
      <c r="BK121" s="275"/>
      <c r="BL121" s="239" t="str">
        <f>IF(BK121="","",VLOOKUP(BK121,Language!$D$5:$E$100,2,0))</f>
        <v/>
      </c>
      <c r="BM121" s="275"/>
      <c r="BN121" s="275"/>
      <c r="BO121" s="360">
        <f>COUNTIF(BI$121:BI$122,BI121)+COUNTIF(BK$121:BK$122,BI121)</f>
        <v>0</v>
      </c>
      <c r="BP121" s="240"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40" t="str">
        <f>IF((BP121&lt;&gt;""),IF(OR(BK132+BL132&lt;&gt;BM132+BN132,PrSettings!$M$4="●"),((BK132+BL132-BM132-BN132)=(BM121-BN121))*(BP121=1),0),"")</f>
        <v/>
      </c>
      <c r="BR121" s="240" t="str">
        <f>IF((BQ121&lt;&gt;""),IF(BP121="0",0,(BK132+BL132=BM121)*(BM132+BN132=BN121)),"")</f>
        <v/>
      </c>
      <c r="BS121" s="240"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61" t="str">
        <f>IF(($C$121&amp;$C$122&amp;$E$121&amp;$E$122&lt;&gt;"")*(BI$121&amp;BI$122&amp;BK$121&amp;BK$122&lt;&gt;"")*(BI121&amp;BK121&lt;&gt;""),IF(BO121&lt;&gt;1,0,COUNTIF($B$121:$B$122,BI121)+COUNTIF($D$121:$D$122,BI121))+IF(BO109&lt;&gt;1,0,COUNTIF($B$121:$B$122,BK121)+COUNTIF($D$121:$D$122,BK121)),"")</f>
        <v/>
      </c>
      <c r="BV121" s="274"/>
      <c r="BW121" s="239" t="str">
        <f>IF(BV121="","",VLOOKUP(BV121,Language!$D$5:$E$100,2,0))</f>
        <v/>
      </c>
      <c r="BX121" s="275"/>
      <c r="BY121" s="239" t="str">
        <f>IF(BX121="","",VLOOKUP(BX121,Language!$D$5:$E$100,2,0))</f>
        <v/>
      </c>
      <c r="BZ121" s="275"/>
      <c r="CA121" s="275"/>
      <c r="CB121" s="360">
        <f>COUNTIF(BV$121:BV$122,BV121)+COUNTIF(BX$121:BX$122,BV121)</f>
        <v>0</v>
      </c>
      <c r="CC121" s="240"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40" t="str">
        <f>IF((CC121&lt;&gt;""),IF(OR(BX132+BY132&lt;&gt;BZ132+CA132,PrSettings!$M$4="●"),((BX132+BY132-BZ132-CA132)=(BZ121-CA121))*(CC121=1),0),"")</f>
        <v/>
      </c>
      <c r="CE121" s="240" t="str">
        <f>IF((CD121&lt;&gt;""),IF(CC121="0",0,(BX132+BY132=BZ121)*(BZ132+CA132=CA121)),"")</f>
        <v/>
      </c>
      <c r="CF121" s="240"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61" t="str">
        <f>IF(($C$121&amp;$C$122&amp;$E$121&amp;$E$122&lt;&gt;"")*(BV$121&amp;BV$122&amp;BX$121&amp;BX$122&lt;&gt;"")*(BV121&amp;BX121&lt;&gt;""),IF(CB121&lt;&gt;1,0,COUNTIF($B$121:$B$122,BV121)+COUNTIF($D$121:$D$122,BV121))+IF(CB109&lt;&gt;1,0,COUNTIF($B$121:$B$122,BX121)+COUNTIF($D$121:$D$122,BX121)),"")</f>
        <v/>
      </c>
      <c r="CI121" s="274"/>
      <c r="CJ121" s="239" t="str">
        <f>IF(CI121="","",VLOOKUP(CI121,Language!$D$5:$E$100,2,0))</f>
        <v/>
      </c>
      <c r="CK121" s="275"/>
      <c r="CL121" s="239" t="str">
        <f>IF(CK121="","",VLOOKUP(CK121,Language!$D$5:$E$100,2,0))</f>
        <v/>
      </c>
      <c r="CM121" s="275"/>
      <c r="CN121" s="275"/>
      <c r="CO121" s="360">
        <f>COUNTIF(CI$121:CI$122,CI121)+COUNTIF(CK$121:CK$122,CI121)</f>
        <v>0</v>
      </c>
      <c r="CP121" s="240"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40" t="str">
        <f>IF((CP121&lt;&gt;""),IF(OR(CK132+CL132&lt;&gt;CM132+CN132,PrSettings!$M$4="●"),((CK132+CL132-CM132-CN132)=(CM121-CN121))*(CP121=1),0),"")</f>
        <v/>
      </c>
      <c r="CR121" s="240" t="str">
        <f>IF((CQ121&lt;&gt;""),IF(CP121="0",0,(CK132+CL132=CM121)*(CM132+CN132=CN121)),"")</f>
        <v/>
      </c>
      <c r="CS121" s="240"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61" t="str">
        <f>IF(($C$121&amp;$C$122&amp;$E$121&amp;$E$122&lt;&gt;"")*(CI$121&amp;CI$122&amp;CK$121&amp;CK$122&lt;&gt;"")*(CI121&amp;CK121&lt;&gt;""),IF(CO121&lt;&gt;1,0,COUNTIF($B$121:$B$122,CI121)+COUNTIF($D$121:$D$122,CI121))+IF(CO109&lt;&gt;1,0,COUNTIF($B$121:$B$122,CK121)+COUNTIF($D$121:$D$122,CK121)),"")</f>
        <v/>
      </c>
      <c r="CV121" s="274"/>
      <c r="CW121" s="239" t="str">
        <f>IF(CV121="","",VLOOKUP(CV121,Language!$D$5:$E$100,2,0))</f>
        <v/>
      </c>
      <c r="CX121" s="275"/>
      <c r="CY121" s="239" t="str">
        <f>IF(CX121="","",VLOOKUP(CX121,Language!$D$5:$E$100,2,0))</f>
        <v/>
      </c>
      <c r="CZ121" s="275"/>
      <c r="DA121" s="275"/>
      <c r="DB121" s="360">
        <f>COUNTIF(CV$121:CV$122,CV121)+COUNTIF(CX$121:CX$122,CV121)</f>
        <v>0</v>
      </c>
      <c r="DC121" s="240"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40" t="str">
        <f>IF((DC121&lt;&gt;""),IF(OR(CX132+CY132&lt;&gt;CZ132+DA132,PrSettings!$M$4="●"),((CX132+CY132-CZ132-DA132)=(CZ121-DA121))*(DC121=1),0),"")</f>
        <v/>
      </c>
      <c r="DE121" s="240" t="str">
        <f>IF((DD121&lt;&gt;""),IF(DC121="0",0,(CX132+CY132=CZ121)*(CZ132+DA132=DA121)),"")</f>
        <v/>
      </c>
      <c r="DF121" s="240"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61" t="str">
        <f>IF(($C$121&amp;$C$122&amp;$E$121&amp;$E$122&lt;&gt;"")*(CV$121&amp;CV$122&amp;CX$121&amp;CX$122&lt;&gt;"")*(CV121&amp;CX121&lt;&gt;""),IF(DB121&lt;&gt;1,0,COUNTIF($B$121:$B$122,CV121)+COUNTIF($D$121:$D$122,CV121))+IF(DB109&lt;&gt;1,0,COUNTIF($B$121:$B$122,CX121)+COUNTIF($D$121:$D$122,CX121)),"")</f>
        <v/>
      </c>
      <c r="DI121" s="274"/>
      <c r="DJ121" s="239" t="str">
        <f>IF(DI121="","",VLOOKUP(DI121,Language!$D$5:$E$100,2,0))</f>
        <v/>
      </c>
      <c r="DK121" s="275"/>
      <c r="DL121" s="239" t="str">
        <f>IF(DK121="","",VLOOKUP(DK121,Language!$D$5:$E$100,2,0))</f>
        <v/>
      </c>
      <c r="DM121" s="275"/>
      <c r="DN121" s="275"/>
      <c r="DO121" s="360">
        <f>COUNTIF(DI$121:DI$122,DI121)+COUNTIF(DK$121:DK$122,DI121)</f>
        <v>0</v>
      </c>
      <c r="DP121" s="240"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40" t="str">
        <f>IF((DP121&lt;&gt;""),IF(OR(DK132+DL132&lt;&gt;DM132+DN132,PrSettings!$M$4="●"),((DK132+DL132-DM132-DN132)=(DM121-DN121))*(DP121=1),0),"")</f>
        <v/>
      </c>
      <c r="DR121" s="240" t="str">
        <f>IF((DQ121&lt;&gt;""),IF(DP121="0",0,(DK132+DL132=DM121)*(DM132+DN132=DN121)),"")</f>
        <v/>
      </c>
      <c r="DS121" s="240"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61" t="str">
        <f>IF(($C$121&amp;$C$122&amp;$E$121&amp;$E$122&lt;&gt;"")*(DI$121&amp;DI$122&amp;DK$121&amp;DK$122&lt;&gt;"")*(DI121&amp;DK121&lt;&gt;""),IF(DO121&lt;&gt;1,0,COUNTIF($B$121:$B$122,DI121)+COUNTIF($D$121:$D$122,DI121))+IF(DO109&lt;&gt;1,0,COUNTIF($B$121:$B$122,DK121)+COUNTIF($D$121:$D$122,DK121)),"")</f>
        <v/>
      </c>
      <c r="DV121" s="274"/>
      <c r="DW121" s="239" t="str">
        <f>IF(DV121="","",VLOOKUP(DV121,Language!$D$5:$E$100,2,0))</f>
        <v/>
      </c>
      <c r="DX121" s="275"/>
      <c r="DY121" s="239" t="str">
        <f>IF(DX121="","",VLOOKUP(DX121,Language!$D$5:$E$100,2,0))</f>
        <v/>
      </c>
      <c r="DZ121" s="275"/>
      <c r="EA121" s="275"/>
      <c r="EB121" s="360">
        <f>COUNTIF(DV$121:DV$122,DV121)+COUNTIF(DX$121:DX$122,DV121)</f>
        <v>0</v>
      </c>
      <c r="EC121" s="240"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40" t="str">
        <f>IF((EC121&lt;&gt;""),IF(OR(DX132+DY132&lt;&gt;DZ132+EA132,PrSettings!$M$4="●"),((DX132+DY132-DZ132-EA132)=(DZ121-EA121))*(EC121=1),0),"")</f>
        <v/>
      </c>
      <c r="EE121" s="240" t="str">
        <f>IF((ED121&lt;&gt;""),IF(EC121="0",0,(DX132+DY132=DZ121)*(DZ132+EA132=EA121)),"")</f>
        <v/>
      </c>
      <c r="EF121" s="240"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61" t="str">
        <f>IF(($C$121&amp;$C$122&amp;$E$121&amp;$E$122&lt;&gt;"")*(DV$121&amp;DV$122&amp;DX$121&amp;DX$122&lt;&gt;"")*(DV121&amp;DX121&lt;&gt;""),IF(EB121&lt;&gt;1,0,COUNTIF($B$121:$B$122,DV121)+COUNTIF($D$121:$D$122,DV121))+IF(EB109&lt;&gt;1,0,COUNTIF($B$121:$B$122,DX121)+COUNTIF($D$121:$D$122,DX121)),"")</f>
        <v/>
      </c>
      <c r="EI121" s="274"/>
      <c r="EJ121" s="239" t="str">
        <f>IF(EI121="","",VLOOKUP(EI121,Language!$D$5:$E$100,2,0))</f>
        <v/>
      </c>
      <c r="EK121" s="275"/>
      <c r="EL121" s="239" t="str">
        <f>IF(EK121="","",VLOOKUP(EK121,Language!$D$5:$E$100,2,0))</f>
        <v/>
      </c>
      <c r="EM121" s="275"/>
      <c r="EN121" s="275"/>
      <c r="EO121" s="360">
        <f>COUNTIF(EI$121:EI$122,EI121)+COUNTIF(EK$121:EK$122,EI121)</f>
        <v>0</v>
      </c>
      <c r="EP121" s="240"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40" t="str">
        <f>IF((EP121&lt;&gt;""),IF(OR(EK132+EL132&lt;&gt;EM132+EN132,PrSettings!$M$4="●"),((EK132+EL132-EM132-EN132)=(EM121-EN121))*(EP121=1),0),"")</f>
        <v/>
      </c>
      <c r="ER121" s="240" t="str">
        <f>IF((EQ121&lt;&gt;""),IF(EP121="0",0,(EK132+EL132=EM121)*(EM132+EN132=EN121)),"")</f>
        <v/>
      </c>
      <c r="ES121" s="240"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61" t="str">
        <f>IF(($C$121&amp;$C$122&amp;$E$121&amp;$E$122&lt;&gt;"")*(EI$121&amp;EI$122&amp;EK$121&amp;EK$122&lt;&gt;"")*(EI121&amp;EK121&lt;&gt;""),IF(EO121&lt;&gt;1,0,COUNTIF($B$121:$B$122,EI121)+COUNTIF($D$121:$D$122,EI121))+IF(EO109&lt;&gt;1,0,COUNTIF($B$121:$B$122,EK121)+COUNTIF($D$121:$D$122,EK121)),"")</f>
        <v/>
      </c>
      <c r="EV121" s="274"/>
      <c r="EW121" s="239" t="str">
        <f>IF(EV121="","",VLOOKUP(EV121,Language!$D$5:$E$100,2,0))</f>
        <v/>
      </c>
      <c r="EX121" s="275"/>
      <c r="EY121" s="239" t="str">
        <f>IF(EX121="","",VLOOKUP(EX121,Language!$D$5:$E$100,2,0))</f>
        <v/>
      </c>
      <c r="EZ121" s="275"/>
      <c r="FA121" s="275"/>
      <c r="FB121" s="360">
        <f>COUNTIF(EV$121:EV$122,EV121)+COUNTIF(EX$121:EX$122,EV121)</f>
        <v>0</v>
      </c>
      <c r="FC121" s="240"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40" t="str">
        <f>IF((FC121&lt;&gt;""),IF(OR(EX132+EY132&lt;&gt;EZ132+FA132,PrSettings!$M$4="●"),((EX132+EY132-EZ132-FA132)=(EZ121-FA121))*(FC121=1),0),"")</f>
        <v/>
      </c>
      <c r="FE121" s="240" t="str">
        <f>IF((FD121&lt;&gt;""),IF(FC121="0",0,(EX132+EY132=EZ121)*(EZ132+FA132=FA121)),"")</f>
        <v/>
      </c>
      <c r="FF121" s="240"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61" t="str">
        <f>IF(($C$121&amp;$C$122&amp;$E$121&amp;$E$122&lt;&gt;"")*(EV$121&amp;EV$122&amp;EX$121&amp;EX$122&lt;&gt;"")*(EV121&amp;EX121&lt;&gt;""),IF(FB121&lt;&gt;1,0,COUNTIF($B$121:$B$122,EV121)+COUNTIF($D$121:$D$122,EV121))+IF(FB109&lt;&gt;1,0,COUNTIF($B$121:$B$122,EX121)+COUNTIF($D$121:$D$122,EX121)),"")</f>
        <v/>
      </c>
      <c r="FI121" s="274"/>
      <c r="FJ121" s="239" t="str">
        <f>IF(FI121="","",VLOOKUP(FI121,Language!$D$5:$E$100,2,0))</f>
        <v/>
      </c>
      <c r="FK121" s="275"/>
      <c r="FL121" s="239" t="str">
        <f>IF(FK121="","",VLOOKUP(FK121,Language!$D$5:$E$100,2,0))</f>
        <v/>
      </c>
      <c r="FM121" s="275"/>
      <c r="FN121" s="275"/>
      <c r="FO121" s="360">
        <f>COUNTIF(FI$121:FI$122,FI121)+COUNTIF(FK$121:FK$122,FI121)</f>
        <v>0</v>
      </c>
      <c r="FP121" s="240"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40" t="str">
        <f>IF((FP121&lt;&gt;""),IF(OR(FK132+FL132&lt;&gt;FM132+FN132,PrSettings!$M$4="●"),((FK132+FL132-FM132-FN132)=(FM121-FN121))*(FP121=1),0),"")</f>
        <v/>
      </c>
      <c r="FR121" s="240" t="str">
        <f>IF((FQ121&lt;&gt;""),IF(FP121="0",0,(FK132+FL132=FM121)*(FM132+FN132=FN121)),"")</f>
        <v/>
      </c>
      <c r="FS121" s="240"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61" t="str">
        <f>IF(($C$121&amp;$C$122&amp;$E$121&amp;$E$122&lt;&gt;"")*(FI$121&amp;FI$122&amp;FK$121&amp;FK$122&lt;&gt;"")*(FI121&amp;FK121&lt;&gt;""),IF(FO121&lt;&gt;1,0,COUNTIF($B$121:$B$122,FI121)+COUNTIF($D$121:$D$122,FI121))+IF(FO109&lt;&gt;1,0,COUNTIF($B$121:$B$122,FK121)+COUNTIF($D$121:$D$122,FK121)),"")</f>
        <v/>
      </c>
      <c r="FV121" s="274"/>
      <c r="FW121" s="239" t="str">
        <f>IF(FV121="","",VLOOKUP(FV121,Language!$D$5:$E$100,2,0))</f>
        <v/>
      </c>
      <c r="FX121" s="275"/>
      <c r="FY121" s="239" t="str">
        <f>IF(FX121="","",VLOOKUP(FX121,Language!$D$5:$E$100,2,0))</f>
        <v/>
      </c>
      <c r="FZ121" s="275"/>
      <c r="GA121" s="275"/>
      <c r="GB121" s="360">
        <f>COUNTIF(FV$121:FV$122,FV121)+COUNTIF(FX$121:FX$122,FV121)</f>
        <v>0</v>
      </c>
      <c r="GC121" s="240"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40" t="str">
        <f>IF((GC121&lt;&gt;""),IF(OR(FX132+FY132&lt;&gt;FZ132+GA132,PrSettings!$M$4="●"),((FX132+FY132-FZ132-GA132)=(FZ121-GA121))*(GC121=1),0),"")</f>
        <v/>
      </c>
      <c r="GE121" s="240" t="str">
        <f>IF((GD121&lt;&gt;""),IF(GC121="0",0,(FX132+FY132=FZ121)*(FZ132+GA132=GA121)),"")</f>
        <v/>
      </c>
      <c r="GF121" s="240"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61" t="str">
        <f>IF(($C$121&amp;$C$122&amp;$E$121&amp;$E$122&lt;&gt;"")*(FV$121&amp;FV$122&amp;FX$121&amp;FX$122&lt;&gt;"")*(FV121&amp;FX121&lt;&gt;""),IF(GB121&lt;&gt;1,0,COUNTIF($B$121:$B$122,FV121)+COUNTIF($D$121:$D$122,FV121))+IF(GB109&lt;&gt;1,0,COUNTIF($B$121:$B$122,FX121)+COUNTIF($D$121:$D$122,FX121)),"")</f>
        <v/>
      </c>
      <c r="GI121" s="274"/>
      <c r="GJ121" s="239" t="str">
        <f>IF(GI121="","",VLOOKUP(GI121,Language!$D$5:$E$100,2,0))</f>
        <v/>
      </c>
      <c r="GK121" s="275"/>
      <c r="GL121" s="239" t="str">
        <f>IF(GK121="","",VLOOKUP(GK121,Language!$D$5:$E$100,2,0))</f>
        <v/>
      </c>
      <c r="GM121" s="275"/>
      <c r="GN121" s="275"/>
      <c r="GO121" s="360">
        <f>COUNTIF(GI$121:GI$122,GI121)+COUNTIF(GK$121:GK$122,GI121)</f>
        <v>0</v>
      </c>
      <c r="GP121" s="240"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40" t="str">
        <f>IF((GP121&lt;&gt;""),IF(OR(GK132+GL132&lt;&gt;GM132+GN132,PrSettings!$M$4="●"),((GK132+GL132-GM132-GN132)=(GM121-GN121))*(GP121=1),0),"")</f>
        <v/>
      </c>
      <c r="GR121" s="240" t="str">
        <f>IF((GQ121&lt;&gt;""),IF(GP121="0",0,(GK132+GL132=GM121)*(GM132+GN132=GN121)),"")</f>
        <v/>
      </c>
      <c r="GS121" s="240"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61" t="str">
        <f>IF(($C$121&amp;$C$122&amp;$E$121&amp;$E$122&lt;&gt;"")*(GI$121&amp;GI$122&amp;GK$121&amp;GK$122&lt;&gt;"")*(GI121&amp;GK121&lt;&gt;""),IF(GO121&lt;&gt;1,0,COUNTIF($B$121:$B$122,GI121)+COUNTIF($D$121:$D$122,GI121))+IF(GO109&lt;&gt;1,0,COUNTIF($B$121:$B$122,GK121)+COUNTIF($D$121:$D$122,GK121)),"")</f>
        <v/>
      </c>
      <c r="GV121" s="274"/>
      <c r="GW121" s="239" t="str">
        <f>IF(GV121="","",VLOOKUP(GV121,Language!$D$5:$E$100,2,0))</f>
        <v/>
      </c>
      <c r="GX121" s="275"/>
      <c r="GY121" s="239" t="str">
        <f>IF(GX121="","",VLOOKUP(GX121,Language!$D$5:$E$100,2,0))</f>
        <v/>
      </c>
      <c r="GZ121" s="275"/>
      <c r="HA121" s="275"/>
      <c r="HB121" s="360">
        <f>COUNTIF(GV$121:GV$122,GV121)+COUNTIF(GX$121:GX$122,GV121)</f>
        <v>0</v>
      </c>
      <c r="HC121" s="240"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40" t="str">
        <f>IF((HC121&lt;&gt;""),IF(OR(GX132+GY132&lt;&gt;GZ132+HA132,PrSettings!$M$4="●"),((GX132+GY132-GZ132-HA132)=(GZ121-HA121))*(HC121=1),0),"")</f>
        <v/>
      </c>
      <c r="HE121" s="240" t="str">
        <f>IF((HD121&lt;&gt;""),IF(HC121="0",0,(GX132+GY132=GZ121)*(GZ132+HA132=HA121)),"")</f>
        <v/>
      </c>
      <c r="HF121" s="240"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61" t="str">
        <f>IF(($C$121&amp;$C$122&amp;$E$121&amp;$E$122&lt;&gt;"")*(GV$121&amp;GV$122&amp;GX$121&amp;GX$122&lt;&gt;"")*(GV121&amp;GX121&lt;&gt;""),IF(HB121&lt;&gt;1,0,COUNTIF($B$121:$B$122,GV121)+COUNTIF($D$121:$D$122,GV121))+IF(HB109&lt;&gt;1,0,COUNTIF($B$121:$B$122,GX121)+COUNTIF($D$121:$D$122,GX121)),"")</f>
        <v/>
      </c>
      <c r="HI121" s="274"/>
      <c r="HJ121" s="239" t="str">
        <f>IF(HI121="","",VLOOKUP(HI121,Language!$D$5:$E$100,2,0))</f>
        <v/>
      </c>
      <c r="HK121" s="275"/>
      <c r="HL121" s="239" t="str">
        <f>IF(HK121="","",VLOOKUP(HK121,Language!$D$5:$E$100,2,0))</f>
        <v/>
      </c>
      <c r="HM121" s="275"/>
      <c r="HN121" s="275"/>
      <c r="HO121" s="360">
        <f>COUNTIF(HI$121:HI$122,HI121)+COUNTIF(HK$121:HK$122,HI121)</f>
        <v>0</v>
      </c>
      <c r="HP121" s="240"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40" t="str">
        <f>IF((HP121&lt;&gt;""),IF(OR(HK132+HL132&lt;&gt;HM132+HN132,PrSettings!$M$4="●"),((HK132+HL132-HM132-HN132)=(HM121-HN121))*(HP121=1),0),"")</f>
        <v/>
      </c>
      <c r="HR121" s="240" t="str">
        <f>IF((HQ121&lt;&gt;""),IF(HP121="0",0,(HK132+HL132=HM121)*(HM132+HN132=HN121)),"")</f>
        <v/>
      </c>
      <c r="HS121" s="240"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61" t="str">
        <f>IF(($C$121&amp;$C$122&amp;$E$121&amp;$E$122&lt;&gt;"")*(HI$121&amp;HI$122&amp;HK$121&amp;HK$122&lt;&gt;"")*(HI121&amp;HK121&lt;&gt;""),IF(HO121&lt;&gt;1,0,COUNTIF($B$121:$B$122,HI121)+COUNTIF($D$121:$D$122,HI121))+IF(HO109&lt;&gt;1,0,COUNTIF($B$121:$B$122,HK121)+COUNTIF($D$121:$D$122,HK121)),"")</f>
        <v/>
      </c>
      <c r="HV121" s="274"/>
      <c r="HW121" s="239" t="str">
        <f>IF(HV121="","",VLOOKUP(HV121,Language!$D$5:$E$100,2,0))</f>
        <v/>
      </c>
      <c r="HX121" s="275"/>
      <c r="HY121" s="239" t="str">
        <f>IF(HX121="","",VLOOKUP(HX121,Language!$D$5:$E$100,2,0))</f>
        <v/>
      </c>
      <c r="HZ121" s="275"/>
      <c r="IA121" s="275"/>
      <c r="IB121" s="360">
        <f>COUNTIF(HV$121:HV$122,HV121)+COUNTIF(HX$121:HX$122,HV121)</f>
        <v>0</v>
      </c>
      <c r="IC121" s="240"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40" t="str">
        <f>IF((IC121&lt;&gt;""),IF(OR(HX132+HY132&lt;&gt;HZ132+IA132,PrSettings!$M$4="●"),((HX132+HY132-HZ132-IA132)=(HZ121-IA121))*(IC121=1),0),"")</f>
        <v/>
      </c>
      <c r="IE121" s="240" t="str">
        <f>IF((ID121&lt;&gt;""),IF(IC121="0",0,(HX132+HY132=HZ121)*(HZ132+IA132=IA121)),"")</f>
        <v/>
      </c>
      <c r="IF121" s="240"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61" t="str">
        <f>IF(($C$121&amp;$C$122&amp;$E$121&amp;$E$122&lt;&gt;"")*(HV$121&amp;HV$122&amp;HX$121&amp;HX$122&lt;&gt;"")*(HV121&amp;HX121&lt;&gt;""),IF(IB121&lt;&gt;1,0,COUNTIF($B$121:$B$122,HV121)+COUNTIF($D$121:$D$122,HV121))+IF(IB109&lt;&gt;1,0,COUNTIF($B$121:$B$122,HX121)+COUNTIF($D$121:$D$122,HX121)),"")</f>
        <v/>
      </c>
      <c r="II121" s="274"/>
      <c r="IJ121" s="239" t="str">
        <f>IF(II121="","",VLOOKUP(II121,Language!$D$5:$E$100,2,0))</f>
        <v/>
      </c>
      <c r="IK121" s="275"/>
      <c r="IL121" s="239" t="str">
        <f>IF(IK121="","",VLOOKUP(IK121,Language!$D$5:$E$100,2,0))</f>
        <v/>
      </c>
      <c r="IM121" s="275"/>
      <c r="IN121" s="275"/>
      <c r="IO121" s="360">
        <f>COUNTIF(II$121:II$122,II121)+COUNTIF(IK$121:IK$122,II121)</f>
        <v>0</v>
      </c>
      <c r="IP121" s="240"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40" t="str">
        <f>IF((IP121&lt;&gt;""),IF(OR(IK132+IL132&lt;&gt;IM132+IN132,PrSettings!$M$4="●"),((IK132+IL132-IM132-IN132)=(IM121-IN121))*(IP121=1),0),"")</f>
        <v/>
      </c>
      <c r="IR121" s="240" t="str">
        <f>IF((IQ121&lt;&gt;""),IF(IP121="0",0,(IK132+IL132=IM121)*(IM132+IN132=IN121)),"")</f>
        <v/>
      </c>
      <c r="IS121" s="240"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61" t="str">
        <f>IF(($C$121&amp;$C$122&amp;$E$121&amp;$E$122&lt;&gt;"")*(II$121&amp;II$122&amp;IK$121&amp;IK$122&lt;&gt;"")*(II121&amp;IK121&lt;&gt;""),IF(IO121&lt;&gt;1,0,COUNTIF($B$121:$B$122,II121)+COUNTIF($D$121:$D$122,II121))+IF(IO109&lt;&gt;1,0,COUNTIF($B$121:$B$122,IK121)+COUNTIF($D$121:$D$122,IK121)),"")</f>
        <v/>
      </c>
      <c r="IV121" s="274"/>
      <c r="IW121" s="239" t="str">
        <f>IF(IV121="","",VLOOKUP(IV121,Language!$D$5:$E$100,2,0))</f>
        <v/>
      </c>
      <c r="IX121" s="275"/>
      <c r="IY121" s="239" t="str">
        <f>IF(IX121="","",VLOOKUP(IX121,Language!$D$5:$E$100,2,0))</f>
        <v/>
      </c>
      <c r="IZ121" s="275"/>
      <c r="JA121" s="275"/>
      <c r="JB121" s="360">
        <f>COUNTIF(IV$121:IV$122,IV121)+COUNTIF(IX$121:IX$122,IV121)</f>
        <v>0</v>
      </c>
      <c r="JC121" s="240"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40" t="str">
        <f>IF((JC121&lt;&gt;""),IF(OR(IX132+IY132&lt;&gt;IZ132+JA132,PrSettings!$M$4="●"),((IX132+IY132-IZ132-JA132)=(IZ121-JA121))*(JC121=1),0),"")</f>
        <v/>
      </c>
      <c r="JE121" s="240" t="str">
        <f>IF((JD121&lt;&gt;""),IF(JC121="0",0,(IX132+IY132=IZ121)*(IZ132+JA132=JA121)),"")</f>
        <v/>
      </c>
      <c r="JF121" s="240"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61" t="str">
        <f>IF(($C$121&amp;$C$122&amp;$E$121&amp;$E$122&lt;&gt;"")*(IV$121&amp;IV$122&amp;IX$121&amp;IX$122&lt;&gt;"")*(IV121&amp;IX121&lt;&gt;""),IF(JB121&lt;&gt;1,0,COUNTIF($B$121:$B$122,IV121)+COUNTIF($D$121:$D$122,IV121))+IF(JB109&lt;&gt;1,0,COUNTIF($B$121:$B$122,IX121)+COUNTIF($D$121:$D$122,IX121)),"")</f>
        <v/>
      </c>
      <c r="JI121" s="274"/>
      <c r="JJ121" s="239" t="str">
        <f>IF(JI121="","",VLOOKUP(JI121,Language!$D$5:$E$100,2,0))</f>
        <v/>
      </c>
      <c r="JK121" s="275"/>
      <c r="JL121" s="239" t="str">
        <f>IF(JK121="","",VLOOKUP(JK121,Language!$D$5:$E$100,2,0))</f>
        <v/>
      </c>
      <c r="JM121" s="275"/>
      <c r="JN121" s="275"/>
      <c r="JO121" s="360">
        <f>COUNTIF(JI$121:JI$122,JI121)+COUNTIF(JK$121:JK$122,JI121)</f>
        <v>0</v>
      </c>
      <c r="JP121" s="240"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40" t="str">
        <f>IF((JP121&lt;&gt;""),IF(OR(JK132+JL132&lt;&gt;JM132+JN132,PrSettings!$M$4="●"),((JK132+JL132-JM132-JN132)=(JM121-JN121))*(JP121=1),0),"")</f>
        <v/>
      </c>
      <c r="JR121" s="240" t="str">
        <f>IF((JQ121&lt;&gt;""),IF(JP121="0",0,(JK132+JL132=JM121)*(JM132+JN132=JN121)),"")</f>
        <v/>
      </c>
      <c r="JS121" s="240"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61" t="str">
        <f>IF(($C$121&amp;$C$122&amp;$E$121&amp;$E$122&lt;&gt;"")*(JI$121&amp;JI$122&amp;JK$121&amp;JK$122&lt;&gt;"")*(JI121&amp;JK121&lt;&gt;""),IF(JO121&lt;&gt;1,0,COUNTIF($B$121:$B$122,JI121)+COUNTIF($D$121:$D$122,JI121))+IF(JO109&lt;&gt;1,0,COUNTIF($B$121:$B$122,JK121)+COUNTIF($D$121:$D$122,JK121)),"")</f>
        <v/>
      </c>
      <c r="JV121" s="274"/>
      <c r="JW121" s="239" t="str">
        <f>IF(JV121="","",VLOOKUP(JV121,Language!$D$5:$E$100,2,0))</f>
        <v/>
      </c>
      <c r="JX121" s="275"/>
      <c r="JY121" s="239" t="str">
        <f>IF(JX121="","",VLOOKUP(JX121,Language!$D$5:$E$100,2,0))</f>
        <v/>
      </c>
      <c r="JZ121" s="275"/>
      <c r="KA121" s="275"/>
      <c r="KB121" s="360">
        <f>COUNTIF(JV$121:JV$122,JV121)+COUNTIF(JX$121:JX$122,JV121)</f>
        <v>0</v>
      </c>
      <c r="KC121" s="240"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40" t="str">
        <f>IF((KC121&lt;&gt;""),IF(OR(JX132+JY132&lt;&gt;JZ132+KA132,PrSettings!$M$4="●"),((JX132+JY132-JZ132-KA132)=(JZ121-KA121))*(KC121=1),0),"")</f>
        <v/>
      </c>
      <c r="KE121" s="240" t="str">
        <f>IF((KD121&lt;&gt;""),IF(KC121="0",0,(JX132+JY132=JZ121)*(JZ132+KA132=KA121)),"")</f>
        <v/>
      </c>
      <c r="KF121" s="240"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61" t="str">
        <f>IF(($C$121&amp;$C$122&amp;$E$121&amp;$E$122&lt;&gt;"")*(JV$121&amp;JV$122&amp;JX$121&amp;JX$122&lt;&gt;"")*(JV121&amp;JX121&lt;&gt;""),IF(KB121&lt;&gt;1,0,COUNTIF($B$121:$B$122,JV121)+COUNTIF($D$121:$D$122,JV121))+IF(KB109&lt;&gt;1,0,COUNTIF($B$121:$B$122,JX121)+COUNTIF($D$121:$D$122,JX121)),"")</f>
        <v/>
      </c>
      <c r="KI121" s="274"/>
      <c r="KJ121" s="239" t="str">
        <f>IF(KI121="","",VLOOKUP(KI121,Language!$D$5:$E$100,2,0))</f>
        <v/>
      </c>
      <c r="KK121" s="275"/>
      <c r="KL121" s="239" t="str">
        <f>IF(KK121="","",VLOOKUP(KK121,Language!$D$5:$E$100,2,0))</f>
        <v/>
      </c>
      <c r="KM121" s="275"/>
      <c r="KN121" s="275"/>
      <c r="KO121" s="360">
        <f>COUNTIF(KI$121:KI$122,KI121)+COUNTIF(KK$121:KK$122,KI121)</f>
        <v>0</v>
      </c>
      <c r="KP121" s="240"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40" t="str">
        <f>IF((KP121&lt;&gt;""),IF(OR(KK132+KL132&lt;&gt;KM132+KN132,PrSettings!$M$4="●"),((KK132+KL132-KM132-KN132)=(KM121-KN121))*(KP121=1),0),"")</f>
        <v/>
      </c>
      <c r="KR121" s="240" t="str">
        <f>IF((KQ121&lt;&gt;""),IF(KP121="0",0,(KK132+KL132=KM121)*(KM132+KN132=KN121)),"")</f>
        <v/>
      </c>
      <c r="KS121" s="240"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61" t="str">
        <f>IF(($C$121&amp;$C$122&amp;$E$121&amp;$E$122&lt;&gt;"")*(KI$121&amp;KI$122&amp;KK$121&amp;KK$122&lt;&gt;"")*(KI121&amp;KK121&lt;&gt;""),IF(KO121&lt;&gt;1,0,COUNTIF($B$121:$B$122,KI121)+COUNTIF($D$121:$D$122,KI121))+IF(KO109&lt;&gt;1,0,COUNTIF($B$121:$B$122,KK121)+COUNTIF($D$121:$D$122,KK121)),"")</f>
        <v/>
      </c>
      <c r="KV121" s="274"/>
      <c r="KW121" s="239" t="str">
        <f>IF(KV121="","",VLOOKUP(KV121,Language!$D$5:$E$100,2,0))</f>
        <v/>
      </c>
      <c r="KX121" s="275"/>
      <c r="KY121" s="239" t="str">
        <f>IF(KX121="","",VLOOKUP(KX121,Language!$D$5:$E$100,2,0))</f>
        <v/>
      </c>
      <c r="KZ121" s="275"/>
      <c r="LA121" s="275"/>
      <c r="LB121" s="360">
        <f>COUNTIF(KV$121:KV$122,KV121)+COUNTIF(KX$121:KX$122,KV121)</f>
        <v>0</v>
      </c>
      <c r="LC121" s="240"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40" t="str">
        <f>IF((LC121&lt;&gt;""),IF(OR(KX132+KY132&lt;&gt;KZ132+LA132,PrSettings!$M$4="●"),((KX132+KY132-KZ132-LA132)=(KZ121-LA121))*(LC121=1),0),"")</f>
        <v/>
      </c>
      <c r="LE121" s="240" t="str">
        <f>IF((LD121&lt;&gt;""),IF(LC121="0",0,(KX132+KY132=KZ121)*(KZ132+LA132=LA121)),"")</f>
        <v/>
      </c>
      <c r="LF121" s="240"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61" t="str">
        <f>IF(($C$121&amp;$C$122&amp;$E$121&amp;$E$122&lt;&gt;"")*(KV$121&amp;KV$122&amp;KX$121&amp;KX$122&lt;&gt;"")*(KV121&amp;KX121&lt;&gt;""),IF(LB121&lt;&gt;1,0,COUNTIF($B$121:$B$122,KV121)+COUNTIF($D$121:$D$122,KV121))+IF(LB109&lt;&gt;1,0,COUNTIF($B$121:$B$122,KX121)+COUNTIF($D$121:$D$122,KX121)),"")</f>
        <v/>
      </c>
      <c r="LI121" s="274"/>
      <c r="LJ121" s="239" t="str">
        <f>IF(LI121="","",VLOOKUP(LI121,Language!$D$5:$E$100,2,0))</f>
        <v/>
      </c>
      <c r="LK121" s="275"/>
      <c r="LL121" s="239" t="str">
        <f>IF(LK121="","",VLOOKUP(LK121,Language!$D$5:$E$100,2,0))</f>
        <v/>
      </c>
      <c r="LM121" s="275"/>
      <c r="LN121" s="275"/>
      <c r="LO121" s="360">
        <f>COUNTIF(LI$121:LI$122,LI121)+COUNTIF(LK$121:LK$122,LI121)</f>
        <v>0</v>
      </c>
      <c r="LP121" s="240"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40" t="str">
        <f>IF((LP121&lt;&gt;""),IF(OR(LK132+LL132&lt;&gt;LM132+LN132,PrSettings!$M$4="●"),((LK132+LL132-LM132-LN132)=(LM121-LN121))*(LP121=1),0),"")</f>
        <v/>
      </c>
      <c r="LR121" s="240" t="str">
        <f>IF((LQ121&lt;&gt;""),IF(LP121="0",0,(LK132+LL132=LM121)*(LM132+LN132=LN121)),"")</f>
        <v/>
      </c>
      <c r="LS121" s="240"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61" t="str">
        <f>IF(($C$121&amp;$C$122&amp;$E$121&amp;$E$122&lt;&gt;"")*(LI$121&amp;LI$122&amp;LK$121&amp;LK$122&lt;&gt;"")*(LI121&amp;LK121&lt;&gt;""),IF(LO121&lt;&gt;1,0,COUNTIF($B$121:$B$122,LI121)+COUNTIF($D$121:$D$122,LI121))+IF(LO109&lt;&gt;1,0,COUNTIF($B$121:$B$122,LK121)+COUNTIF($D$121:$D$122,LK121)),"")</f>
        <v/>
      </c>
      <c r="LV121" s="274"/>
      <c r="LW121" s="239" t="str">
        <f>IF(LV121="","",VLOOKUP(LV121,Language!$D$5:$E$100,2,0))</f>
        <v/>
      </c>
      <c r="LX121" s="275"/>
      <c r="LY121" s="239" t="str">
        <f>IF(LX121="","",VLOOKUP(LX121,Language!$D$5:$E$100,2,0))</f>
        <v/>
      </c>
      <c r="LZ121" s="275"/>
      <c r="MA121" s="275"/>
      <c r="MB121" s="360">
        <f>COUNTIF(LV$121:LV$122,LV121)+COUNTIF(LX$121:LX$122,LV121)</f>
        <v>0</v>
      </c>
      <c r="MC121" s="240"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40" t="str">
        <f>IF((MC121&lt;&gt;""),IF(OR(LX132+LY132&lt;&gt;LZ132+MA132,PrSettings!$M$4="●"),((LX132+LY132-LZ132-MA132)=(LZ121-MA121))*(MC121=1),0),"")</f>
        <v/>
      </c>
      <c r="ME121" s="240" t="str">
        <f>IF((MD121&lt;&gt;""),IF(MC121="0",0,(LX132+LY132=LZ121)*(LZ132+MA132=MA121)),"")</f>
        <v/>
      </c>
      <c r="MF121" s="240"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61" t="str">
        <f>IF(($C$121&amp;$C$122&amp;$E$121&amp;$E$122&lt;&gt;"")*(LV$121&amp;LV$122&amp;LX$121&amp;LX$122&lt;&gt;"")*(LV121&amp;LX121&lt;&gt;""),IF(MB121&lt;&gt;1,0,COUNTIF($B$121:$B$122,LV121)+COUNTIF($D$121:$D$122,LV121))+IF(MB109&lt;&gt;1,0,COUNTIF($B$121:$B$122,LX121)+COUNTIF($D$121:$D$122,LX121)),"")</f>
        <v/>
      </c>
    </row>
    <row r="122" spans="1:345" x14ac:dyDescent="0.25">
      <c r="B122" s="238" t="str">
        <f>IF(C122="","",INDEX(Groups!$C$7:$C$65,MATCH(C122,Groups!$D$7:$D$65,0)))</f>
        <v/>
      </c>
      <c r="C122" s="239" t="str">
        <f>'World Cup'!$R$80</f>
        <v/>
      </c>
      <c r="D122" s="240" t="str">
        <f>IF(E122="","",INDEX(Groups!$C$7:$C$65,MATCH(E122,Groups!$D$7:$D$65,0)))</f>
        <v/>
      </c>
      <c r="E122" s="239" t="str">
        <f>'World Cup'!$T$80</f>
        <v/>
      </c>
      <c r="F122" s="241" t="str">
        <f>IF(AND('World Cup'!$R$81&lt;&gt;"",'World Cup'!$T$81&lt;&gt;""),'World Cup'!$R$81,"")</f>
        <v/>
      </c>
      <c r="G122" s="242" t="str">
        <f>IF(AND('World Cup'!$R$81&lt;&gt;"",'World Cup'!$T$81&lt;&gt;""),'World Cup'!$T$81,"")</f>
        <v/>
      </c>
      <c r="I122" s="274"/>
      <c r="J122" s="239" t="str">
        <f>IF(I122="","",VLOOKUP(I122,Language!$D$5:$E$100,2,0))</f>
        <v/>
      </c>
      <c r="K122" s="275"/>
      <c r="L122" s="239" t="str">
        <f>IF(K122="","",VLOOKUP(K122,Language!$D$5:$E$100,2,0))</f>
        <v/>
      </c>
      <c r="M122" s="275"/>
      <c r="N122" s="275"/>
      <c r="O122" s="360">
        <f>COUNTIF(I$121:I$122,I122)+COUNTIF(K$121:K$122,I122)</f>
        <v>0</v>
      </c>
      <c r="P122" s="240"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40" t="str">
        <f>IF((P122&lt;&gt;""),IF(OR(K133+L133&lt;&gt;M133+N133,PrSettings!$M$4="●"),((K133+L133-M133-N133)=(M122-N122))*(P122=1),0),"")</f>
        <v/>
      </c>
      <c r="R122" s="240" t="str">
        <f>IF((Q122&lt;&gt;""),IF(P122="0",0,(K133+L133=M122)*(M133+N133=N122)),"")</f>
        <v/>
      </c>
      <c r="S122" s="240"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61" t="str">
        <f>IF(($C$121&amp;$C$122&amp;$E$121&amp;$E$122&lt;&gt;"")*(I$121&amp;I$122&amp;K$121&amp;K$122&lt;&gt;"")*(I122&amp;K122&lt;&gt;""),IF(O122&lt;&gt;1,0,COUNTIF($B$121:$B$122,I122)+COUNTIF($D$121:$D$122,I122))+IF(O110&lt;&gt;1,0,COUNTIF($B$121:$B$122,K122)+COUNTIF($D$121:$D$122,K122)),"")</f>
        <v/>
      </c>
      <c r="V122" s="274"/>
      <c r="W122" s="239" t="str">
        <f>IF(V122="","",VLOOKUP(V122,Language!$D$5:$E$100,2,0))</f>
        <v/>
      </c>
      <c r="X122" s="275"/>
      <c r="Y122" s="239" t="str">
        <f>IF(X122="","",VLOOKUP(X122,Language!$D$5:$E$100,2,0))</f>
        <v/>
      </c>
      <c r="Z122" s="275"/>
      <c r="AA122" s="275"/>
      <c r="AB122" s="360">
        <f>COUNTIF(V$121:V$122,V122)+COUNTIF(X$121:X$122,V122)</f>
        <v>0</v>
      </c>
      <c r="AC122" s="240"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40" t="str">
        <f>IF((AC122&lt;&gt;""),IF(OR(X133+Y133&lt;&gt;Z133+AA133,PrSettings!$M$4="●"),((X133+Y133-Z133-AA133)=(Z122-AA122))*(AC122=1),0),"")</f>
        <v/>
      </c>
      <c r="AE122" s="240" t="str">
        <f>IF((AD122&lt;&gt;""),IF(AC122="0",0,(X133+Y133=Z122)*(Z133+AA133=AA122)),"")</f>
        <v/>
      </c>
      <c r="AF122" s="240"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61" t="str">
        <f>IF(($C$121&amp;$C$122&amp;$E$121&amp;$E$122&lt;&gt;"")*(V$121&amp;V$122&amp;X$121&amp;X$122&lt;&gt;"")*(V122&amp;X122&lt;&gt;""),IF(AB122&lt;&gt;1,0,COUNTIF($B$121:$B$122,V122)+COUNTIF($D$121:$D$122,V122))+IF(AB110&lt;&gt;1,0,COUNTIF($B$121:$B$122,X122)+COUNTIF($D$121:$D$122,X122)),"")</f>
        <v/>
      </c>
      <c r="AI122" s="274"/>
      <c r="AJ122" s="239" t="str">
        <f>IF(AI122="","",VLOOKUP(AI122,Language!$D$5:$E$100,2,0))</f>
        <v/>
      </c>
      <c r="AK122" s="275"/>
      <c r="AL122" s="239" t="str">
        <f>IF(AK122="","",VLOOKUP(AK122,Language!$D$5:$E$100,2,0))</f>
        <v/>
      </c>
      <c r="AM122" s="275"/>
      <c r="AN122" s="275"/>
      <c r="AO122" s="360">
        <f>COUNTIF(AI$121:AI$122,AI122)+COUNTIF(AK$121:AK$122,AI122)</f>
        <v>0</v>
      </c>
      <c r="AP122" s="240"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40" t="str">
        <f>IF((AP122&lt;&gt;""),IF(OR(AK133+AL133&lt;&gt;AM133+AN133,PrSettings!$M$4="●"),((AK133+AL133-AM133-AN133)=(AM122-AN122))*(AP122=1),0),"")</f>
        <v/>
      </c>
      <c r="AR122" s="240" t="str">
        <f>IF((AQ122&lt;&gt;""),IF(AP122="0",0,(AK133+AL133=AM122)*(AM133+AN133=AN122)),"")</f>
        <v/>
      </c>
      <c r="AS122" s="240"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61" t="str">
        <f>IF(($C$121&amp;$C$122&amp;$E$121&amp;$E$122&lt;&gt;"")*(AI$121&amp;AI$122&amp;AK$121&amp;AK$122&lt;&gt;"")*(AI122&amp;AK122&lt;&gt;""),IF(AO122&lt;&gt;1,0,COUNTIF($B$121:$B$122,AI122)+COUNTIF($D$121:$D$122,AI122))+IF(AO110&lt;&gt;1,0,COUNTIF($B$121:$B$122,AK122)+COUNTIF($D$121:$D$122,AK122)),"")</f>
        <v/>
      </c>
      <c r="AV122" s="274"/>
      <c r="AW122" s="239" t="str">
        <f>IF(AV122="","",VLOOKUP(AV122,Language!$D$5:$E$100,2,0))</f>
        <v/>
      </c>
      <c r="AX122" s="275"/>
      <c r="AY122" s="239" t="str">
        <f>IF(AX122="","",VLOOKUP(AX122,Language!$D$5:$E$100,2,0))</f>
        <v/>
      </c>
      <c r="AZ122" s="275"/>
      <c r="BA122" s="275"/>
      <c r="BB122" s="360">
        <f>COUNTIF(AV$121:AV$122,AV122)+COUNTIF(AX$121:AX$122,AV122)</f>
        <v>0</v>
      </c>
      <c r="BC122" s="240"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40" t="str">
        <f>IF((BC122&lt;&gt;""),IF(OR(AX133+AY133&lt;&gt;AZ133+BA133,PrSettings!$M$4="●"),((AX133+AY133-AZ133-BA133)=(AZ122-BA122))*(BC122=1),0),"")</f>
        <v/>
      </c>
      <c r="BE122" s="240" t="str">
        <f>IF((BD122&lt;&gt;""),IF(BC122="0",0,(AX133+AY133=AZ122)*(AZ133+BA133=BA122)),"")</f>
        <v/>
      </c>
      <c r="BF122" s="240"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61" t="str">
        <f>IF(($C$121&amp;$C$122&amp;$E$121&amp;$E$122&lt;&gt;"")*(AV$121&amp;AV$122&amp;AX$121&amp;AX$122&lt;&gt;"")*(AV122&amp;AX122&lt;&gt;""),IF(BB122&lt;&gt;1,0,COUNTIF($B$121:$B$122,AV122)+COUNTIF($D$121:$D$122,AV122))+IF(BB110&lt;&gt;1,0,COUNTIF($B$121:$B$122,AX122)+COUNTIF($D$121:$D$122,AX122)),"")</f>
        <v/>
      </c>
      <c r="BI122" s="274"/>
      <c r="BJ122" s="239" t="str">
        <f>IF(BI122="","",VLOOKUP(BI122,Language!$D$5:$E$100,2,0))</f>
        <v/>
      </c>
      <c r="BK122" s="275"/>
      <c r="BL122" s="239" t="str">
        <f>IF(BK122="","",VLOOKUP(BK122,Language!$D$5:$E$100,2,0))</f>
        <v/>
      </c>
      <c r="BM122" s="275"/>
      <c r="BN122" s="275"/>
      <c r="BO122" s="360">
        <f>COUNTIF(BI$121:BI$122,BI122)+COUNTIF(BK$121:BK$122,BI122)</f>
        <v>0</v>
      </c>
      <c r="BP122" s="240"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40" t="str">
        <f>IF((BP122&lt;&gt;""),IF(OR(BK133+BL133&lt;&gt;BM133+BN133,PrSettings!$M$4="●"),((BK133+BL133-BM133-BN133)=(BM122-BN122))*(BP122=1),0),"")</f>
        <v/>
      </c>
      <c r="BR122" s="240" t="str">
        <f>IF((BQ122&lt;&gt;""),IF(BP122="0",0,(BK133+BL133=BM122)*(BM133+BN133=BN122)),"")</f>
        <v/>
      </c>
      <c r="BS122" s="240"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61" t="str">
        <f>IF(($C$121&amp;$C$122&amp;$E$121&amp;$E$122&lt;&gt;"")*(BI$121&amp;BI$122&amp;BK$121&amp;BK$122&lt;&gt;"")*(BI122&amp;BK122&lt;&gt;""),IF(BO122&lt;&gt;1,0,COUNTIF($B$121:$B$122,BI122)+COUNTIF($D$121:$D$122,BI122))+IF(BO110&lt;&gt;1,0,COUNTIF($B$121:$B$122,BK122)+COUNTIF($D$121:$D$122,BK122)),"")</f>
        <v/>
      </c>
      <c r="BV122" s="274"/>
      <c r="BW122" s="239" t="str">
        <f>IF(BV122="","",VLOOKUP(BV122,Language!$D$5:$E$100,2,0))</f>
        <v/>
      </c>
      <c r="BX122" s="275"/>
      <c r="BY122" s="239" t="str">
        <f>IF(BX122="","",VLOOKUP(BX122,Language!$D$5:$E$100,2,0))</f>
        <v/>
      </c>
      <c r="BZ122" s="275"/>
      <c r="CA122" s="275"/>
      <c r="CB122" s="360">
        <f>COUNTIF(BV$121:BV$122,BV122)+COUNTIF(BX$121:BX$122,BV122)</f>
        <v>0</v>
      </c>
      <c r="CC122" s="240"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40" t="str">
        <f>IF((CC122&lt;&gt;""),IF(OR(BX133+BY133&lt;&gt;BZ133+CA133,PrSettings!$M$4="●"),((BX133+BY133-BZ133-CA133)=(BZ122-CA122))*(CC122=1),0),"")</f>
        <v/>
      </c>
      <c r="CE122" s="240" t="str">
        <f>IF((CD122&lt;&gt;""),IF(CC122="0",0,(BX133+BY133=BZ122)*(BZ133+CA133=CA122)),"")</f>
        <v/>
      </c>
      <c r="CF122" s="240"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61" t="str">
        <f>IF(($C$121&amp;$C$122&amp;$E$121&amp;$E$122&lt;&gt;"")*(BV$121&amp;BV$122&amp;BX$121&amp;BX$122&lt;&gt;"")*(BV122&amp;BX122&lt;&gt;""),IF(CB122&lt;&gt;1,0,COUNTIF($B$121:$B$122,BV122)+COUNTIF($D$121:$D$122,BV122))+IF(CB110&lt;&gt;1,0,COUNTIF($B$121:$B$122,BX122)+COUNTIF($D$121:$D$122,BX122)),"")</f>
        <v/>
      </c>
      <c r="CI122" s="274"/>
      <c r="CJ122" s="239" t="str">
        <f>IF(CI122="","",VLOOKUP(CI122,Language!$D$5:$E$100,2,0))</f>
        <v/>
      </c>
      <c r="CK122" s="275"/>
      <c r="CL122" s="239" t="str">
        <f>IF(CK122="","",VLOOKUP(CK122,Language!$D$5:$E$100,2,0))</f>
        <v/>
      </c>
      <c r="CM122" s="275"/>
      <c r="CN122" s="275"/>
      <c r="CO122" s="360">
        <f>COUNTIF(CI$121:CI$122,CI122)+COUNTIF(CK$121:CK$122,CI122)</f>
        <v>0</v>
      </c>
      <c r="CP122" s="240"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40" t="str">
        <f>IF((CP122&lt;&gt;""),IF(OR(CK133+CL133&lt;&gt;CM133+CN133,PrSettings!$M$4="●"),((CK133+CL133-CM133-CN133)=(CM122-CN122))*(CP122=1),0),"")</f>
        <v/>
      </c>
      <c r="CR122" s="240" t="str">
        <f>IF((CQ122&lt;&gt;""),IF(CP122="0",0,(CK133+CL133=CM122)*(CM133+CN133=CN122)),"")</f>
        <v/>
      </c>
      <c r="CS122" s="240"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61" t="str">
        <f>IF(($C$121&amp;$C$122&amp;$E$121&amp;$E$122&lt;&gt;"")*(CI$121&amp;CI$122&amp;CK$121&amp;CK$122&lt;&gt;"")*(CI122&amp;CK122&lt;&gt;""),IF(CO122&lt;&gt;1,0,COUNTIF($B$121:$B$122,CI122)+COUNTIF($D$121:$D$122,CI122))+IF(CO110&lt;&gt;1,0,COUNTIF($B$121:$B$122,CK122)+COUNTIF($D$121:$D$122,CK122)),"")</f>
        <v/>
      </c>
      <c r="CV122" s="274"/>
      <c r="CW122" s="239" t="str">
        <f>IF(CV122="","",VLOOKUP(CV122,Language!$D$5:$E$100,2,0))</f>
        <v/>
      </c>
      <c r="CX122" s="275"/>
      <c r="CY122" s="239" t="str">
        <f>IF(CX122="","",VLOOKUP(CX122,Language!$D$5:$E$100,2,0))</f>
        <v/>
      </c>
      <c r="CZ122" s="275"/>
      <c r="DA122" s="275"/>
      <c r="DB122" s="360">
        <f>COUNTIF(CV$121:CV$122,CV122)+COUNTIF(CX$121:CX$122,CV122)</f>
        <v>0</v>
      </c>
      <c r="DC122" s="240"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40" t="str">
        <f>IF((DC122&lt;&gt;""),IF(OR(CX133+CY133&lt;&gt;CZ133+DA133,PrSettings!$M$4="●"),((CX133+CY133-CZ133-DA133)=(CZ122-DA122))*(DC122=1),0),"")</f>
        <v/>
      </c>
      <c r="DE122" s="240" t="str">
        <f>IF((DD122&lt;&gt;""),IF(DC122="0",0,(CX133+CY133=CZ122)*(CZ133+DA133=DA122)),"")</f>
        <v/>
      </c>
      <c r="DF122" s="240"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61" t="str">
        <f>IF(($C$121&amp;$C$122&amp;$E$121&amp;$E$122&lt;&gt;"")*(CV$121&amp;CV$122&amp;CX$121&amp;CX$122&lt;&gt;"")*(CV122&amp;CX122&lt;&gt;""),IF(DB122&lt;&gt;1,0,COUNTIF($B$121:$B$122,CV122)+COUNTIF($D$121:$D$122,CV122))+IF(DB110&lt;&gt;1,0,COUNTIF($B$121:$B$122,CX122)+COUNTIF($D$121:$D$122,CX122)),"")</f>
        <v/>
      </c>
      <c r="DI122" s="274"/>
      <c r="DJ122" s="239" t="str">
        <f>IF(DI122="","",VLOOKUP(DI122,Language!$D$5:$E$100,2,0))</f>
        <v/>
      </c>
      <c r="DK122" s="275"/>
      <c r="DL122" s="239" t="str">
        <f>IF(DK122="","",VLOOKUP(DK122,Language!$D$5:$E$100,2,0))</f>
        <v/>
      </c>
      <c r="DM122" s="275"/>
      <c r="DN122" s="275"/>
      <c r="DO122" s="360">
        <f>COUNTIF(DI$121:DI$122,DI122)+COUNTIF(DK$121:DK$122,DI122)</f>
        <v>0</v>
      </c>
      <c r="DP122" s="240"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40" t="str">
        <f>IF((DP122&lt;&gt;""),IF(OR(DK133+DL133&lt;&gt;DM133+DN133,PrSettings!$M$4="●"),((DK133+DL133-DM133-DN133)=(DM122-DN122))*(DP122=1),0),"")</f>
        <v/>
      </c>
      <c r="DR122" s="240" t="str">
        <f>IF((DQ122&lt;&gt;""),IF(DP122="0",0,(DK133+DL133=DM122)*(DM133+DN133=DN122)),"")</f>
        <v/>
      </c>
      <c r="DS122" s="240"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61" t="str">
        <f>IF(($C$121&amp;$C$122&amp;$E$121&amp;$E$122&lt;&gt;"")*(DI$121&amp;DI$122&amp;DK$121&amp;DK$122&lt;&gt;"")*(DI122&amp;DK122&lt;&gt;""),IF(DO122&lt;&gt;1,0,COUNTIF($B$121:$B$122,DI122)+COUNTIF($D$121:$D$122,DI122))+IF(DO110&lt;&gt;1,0,COUNTIF($B$121:$B$122,DK122)+COUNTIF($D$121:$D$122,DK122)),"")</f>
        <v/>
      </c>
      <c r="DV122" s="274"/>
      <c r="DW122" s="239" t="str">
        <f>IF(DV122="","",VLOOKUP(DV122,Language!$D$5:$E$100,2,0))</f>
        <v/>
      </c>
      <c r="DX122" s="275"/>
      <c r="DY122" s="239" t="str">
        <f>IF(DX122="","",VLOOKUP(DX122,Language!$D$5:$E$100,2,0))</f>
        <v/>
      </c>
      <c r="DZ122" s="275"/>
      <c r="EA122" s="275"/>
      <c r="EB122" s="360">
        <f>COUNTIF(DV$121:DV$122,DV122)+COUNTIF(DX$121:DX$122,DV122)</f>
        <v>0</v>
      </c>
      <c r="EC122" s="240"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40" t="str">
        <f>IF((EC122&lt;&gt;""),IF(OR(DX133+DY133&lt;&gt;DZ133+EA133,PrSettings!$M$4="●"),((DX133+DY133-DZ133-EA133)=(DZ122-EA122))*(EC122=1),0),"")</f>
        <v/>
      </c>
      <c r="EE122" s="240" t="str">
        <f>IF((ED122&lt;&gt;""),IF(EC122="0",0,(DX133+DY133=DZ122)*(DZ133+EA133=EA122)),"")</f>
        <v/>
      </c>
      <c r="EF122" s="240"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61" t="str">
        <f>IF(($C$121&amp;$C$122&amp;$E$121&amp;$E$122&lt;&gt;"")*(DV$121&amp;DV$122&amp;DX$121&amp;DX$122&lt;&gt;"")*(DV122&amp;DX122&lt;&gt;""),IF(EB122&lt;&gt;1,0,COUNTIF($B$121:$B$122,DV122)+COUNTIF($D$121:$D$122,DV122))+IF(EB110&lt;&gt;1,0,COUNTIF($B$121:$B$122,DX122)+COUNTIF($D$121:$D$122,DX122)),"")</f>
        <v/>
      </c>
      <c r="EI122" s="274"/>
      <c r="EJ122" s="239" t="str">
        <f>IF(EI122="","",VLOOKUP(EI122,Language!$D$5:$E$100,2,0))</f>
        <v/>
      </c>
      <c r="EK122" s="275"/>
      <c r="EL122" s="239" t="str">
        <f>IF(EK122="","",VLOOKUP(EK122,Language!$D$5:$E$100,2,0))</f>
        <v/>
      </c>
      <c r="EM122" s="275"/>
      <c r="EN122" s="275"/>
      <c r="EO122" s="360">
        <f>COUNTIF(EI$121:EI$122,EI122)+COUNTIF(EK$121:EK$122,EI122)</f>
        <v>0</v>
      </c>
      <c r="EP122" s="240"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40" t="str">
        <f>IF((EP122&lt;&gt;""),IF(OR(EK133+EL133&lt;&gt;EM133+EN133,PrSettings!$M$4="●"),((EK133+EL133-EM133-EN133)=(EM122-EN122))*(EP122=1),0),"")</f>
        <v/>
      </c>
      <c r="ER122" s="240" t="str">
        <f>IF((EQ122&lt;&gt;""),IF(EP122="0",0,(EK133+EL133=EM122)*(EM133+EN133=EN122)),"")</f>
        <v/>
      </c>
      <c r="ES122" s="240"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61" t="str">
        <f>IF(($C$121&amp;$C$122&amp;$E$121&amp;$E$122&lt;&gt;"")*(EI$121&amp;EI$122&amp;EK$121&amp;EK$122&lt;&gt;"")*(EI122&amp;EK122&lt;&gt;""),IF(EO122&lt;&gt;1,0,COUNTIF($B$121:$B$122,EI122)+COUNTIF($D$121:$D$122,EI122))+IF(EO110&lt;&gt;1,0,COUNTIF($B$121:$B$122,EK122)+COUNTIF($D$121:$D$122,EK122)),"")</f>
        <v/>
      </c>
      <c r="EV122" s="274"/>
      <c r="EW122" s="239" t="str">
        <f>IF(EV122="","",VLOOKUP(EV122,Language!$D$5:$E$100,2,0))</f>
        <v/>
      </c>
      <c r="EX122" s="275"/>
      <c r="EY122" s="239" t="str">
        <f>IF(EX122="","",VLOOKUP(EX122,Language!$D$5:$E$100,2,0))</f>
        <v/>
      </c>
      <c r="EZ122" s="275"/>
      <c r="FA122" s="275"/>
      <c r="FB122" s="360">
        <f>COUNTIF(EV$121:EV$122,EV122)+COUNTIF(EX$121:EX$122,EV122)</f>
        <v>0</v>
      </c>
      <c r="FC122" s="240"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40" t="str">
        <f>IF((FC122&lt;&gt;""),IF(OR(EX133+EY133&lt;&gt;EZ133+FA133,PrSettings!$M$4="●"),((EX133+EY133-EZ133-FA133)=(EZ122-FA122))*(FC122=1),0),"")</f>
        <v/>
      </c>
      <c r="FE122" s="240" t="str">
        <f>IF((FD122&lt;&gt;""),IF(FC122="0",0,(EX133+EY133=EZ122)*(EZ133+FA133=FA122)),"")</f>
        <v/>
      </c>
      <c r="FF122" s="240"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61" t="str">
        <f>IF(($C$121&amp;$C$122&amp;$E$121&amp;$E$122&lt;&gt;"")*(EV$121&amp;EV$122&amp;EX$121&amp;EX$122&lt;&gt;"")*(EV122&amp;EX122&lt;&gt;""),IF(FB122&lt;&gt;1,0,COUNTIF($B$121:$B$122,EV122)+COUNTIF($D$121:$D$122,EV122))+IF(FB110&lt;&gt;1,0,COUNTIF($B$121:$B$122,EX122)+COUNTIF($D$121:$D$122,EX122)),"")</f>
        <v/>
      </c>
      <c r="FI122" s="274"/>
      <c r="FJ122" s="239" t="str">
        <f>IF(FI122="","",VLOOKUP(FI122,Language!$D$5:$E$100,2,0))</f>
        <v/>
      </c>
      <c r="FK122" s="275"/>
      <c r="FL122" s="239" t="str">
        <f>IF(FK122="","",VLOOKUP(FK122,Language!$D$5:$E$100,2,0))</f>
        <v/>
      </c>
      <c r="FM122" s="275"/>
      <c r="FN122" s="275"/>
      <c r="FO122" s="360">
        <f>COUNTIF(FI$121:FI$122,FI122)+COUNTIF(FK$121:FK$122,FI122)</f>
        <v>0</v>
      </c>
      <c r="FP122" s="240"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40" t="str">
        <f>IF((FP122&lt;&gt;""),IF(OR(FK133+FL133&lt;&gt;FM133+FN133,PrSettings!$M$4="●"),((FK133+FL133-FM133-FN133)=(FM122-FN122))*(FP122=1),0),"")</f>
        <v/>
      </c>
      <c r="FR122" s="240" t="str">
        <f>IF((FQ122&lt;&gt;""),IF(FP122="0",0,(FK133+FL133=FM122)*(FM133+FN133=FN122)),"")</f>
        <v/>
      </c>
      <c r="FS122" s="240"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61" t="str">
        <f>IF(($C$121&amp;$C$122&amp;$E$121&amp;$E$122&lt;&gt;"")*(FI$121&amp;FI$122&amp;FK$121&amp;FK$122&lt;&gt;"")*(FI122&amp;FK122&lt;&gt;""),IF(FO122&lt;&gt;1,0,COUNTIF($B$121:$B$122,FI122)+COUNTIF($D$121:$D$122,FI122))+IF(FO110&lt;&gt;1,0,COUNTIF($B$121:$B$122,FK122)+COUNTIF($D$121:$D$122,FK122)),"")</f>
        <v/>
      </c>
      <c r="FV122" s="274"/>
      <c r="FW122" s="239" t="str">
        <f>IF(FV122="","",VLOOKUP(FV122,Language!$D$5:$E$100,2,0))</f>
        <v/>
      </c>
      <c r="FX122" s="275"/>
      <c r="FY122" s="239" t="str">
        <f>IF(FX122="","",VLOOKUP(FX122,Language!$D$5:$E$100,2,0))</f>
        <v/>
      </c>
      <c r="FZ122" s="275"/>
      <c r="GA122" s="275"/>
      <c r="GB122" s="360">
        <f>COUNTIF(FV$121:FV$122,FV122)+COUNTIF(FX$121:FX$122,FV122)</f>
        <v>0</v>
      </c>
      <c r="GC122" s="240"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40" t="str">
        <f>IF((GC122&lt;&gt;""),IF(OR(FX133+FY133&lt;&gt;FZ133+GA133,PrSettings!$M$4="●"),((FX133+FY133-FZ133-GA133)=(FZ122-GA122))*(GC122=1),0),"")</f>
        <v/>
      </c>
      <c r="GE122" s="240" t="str">
        <f>IF((GD122&lt;&gt;""),IF(GC122="0",0,(FX133+FY133=FZ122)*(FZ133+GA133=GA122)),"")</f>
        <v/>
      </c>
      <c r="GF122" s="240"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61" t="str">
        <f>IF(($C$121&amp;$C$122&amp;$E$121&amp;$E$122&lt;&gt;"")*(FV$121&amp;FV$122&amp;FX$121&amp;FX$122&lt;&gt;"")*(FV122&amp;FX122&lt;&gt;""),IF(GB122&lt;&gt;1,0,COUNTIF($B$121:$B$122,FV122)+COUNTIF($D$121:$D$122,FV122))+IF(GB110&lt;&gt;1,0,COUNTIF($B$121:$B$122,FX122)+COUNTIF($D$121:$D$122,FX122)),"")</f>
        <v/>
      </c>
      <c r="GI122" s="274"/>
      <c r="GJ122" s="239" t="str">
        <f>IF(GI122="","",VLOOKUP(GI122,Language!$D$5:$E$100,2,0))</f>
        <v/>
      </c>
      <c r="GK122" s="275"/>
      <c r="GL122" s="239" t="str">
        <f>IF(GK122="","",VLOOKUP(GK122,Language!$D$5:$E$100,2,0))</f>
        <v/>
      </c>
      <c r="GM122" s="275"/>
      <c r="GN122" s="275"/>
      <c r="GO122" s="360">
        <f>COUNTIF(GI$121:GI$122,GI122)+COUNTIF(GK$121:GK$122,GI122)</f>
        <v>0</v>
      </c>
      <c r="GP122" s="240"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40" t="str">
        <f>IF((GP122&lt;&gt;""),IF(OR(GK133+GL133&lt;&gt;GM133+GN133,PrSettings!$M$4="●"),((GK133+GL133-GM133-GN133)=(GM122-GN122))*(GP122=1),0),"")</f>
        <v/>
      </c>
      <c r="GR122" s="240" t="str">
        <f>IF((GQ122&lt;&gt;""),IF(GP122="0",0,(GK133+GL133=GM122)*(GM133+GN133=GN122)),"")</f>
        <v/>
      </c>
      <c r="GS122" s="240"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61" t="str">
        <f>IF(($C$121&amp;$C$122&amp;$E$121&amp;$E$122&lt;&gt;"")*(GI$121&amp;GI$122&amp;GK$121&amp;GK$122&lt;&gt;"")*(GI122&amp;GK122&lt;&gt;""),IF(GO122&lt;&gt;1,0,COUNTIF($B$121:$B$122,GI122)+COUNTIF($D$121:$D$122,GI122))+IF(GO110&lt;&gt;1,0,COUNTIF($B$121:$B$122,GK122)+COUNTIF($D$121:$D$122,GK122)),"")</f>
        <v/>
      </c>
      <c r="GV122" s="274"/>
      <c r="GW122" s="239" t="str">
        <f>IF(GV122="","",VLOOKUP(GV122,Language!$D$5:$E$100,2,0))</f>
        <v/>
      </c>
      <c r="GX122" s="275"/>
      <c r="GY122" s="239" t="str">
        <f>IF(GX122="","",VLOOKUP(GX122,Language!$D$5:$E$100,2,0))</f>
        <v/>
      </c>
      <c r="GZ122" s="275"/>
      <c r="HA122" s="275"/>
      <c r="HB122" s="360">
        <f>COUNTIF(GV$121:GV$122,GV122)+COUNTIF(GX$121:GX$122,GV122)</f>
        <v>0</v>
      </c>
      <c r="HC122" s="240"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40" t="str">
        <f>IF((HC122&lt;&gt;""),IF(OR(GX133+GY133&lt;&gt;GZ133+HA133,PrSettings!$M$4="●"),((GX133+GY133-GZ133-HA133)=(GZ122-HA122))*(HC122=1),0),"")</f>
        <v/>
      </c>
      <c r="HE122" s="240" t="str">
        <f>IF((HD122&lt;&gt;""),IF(HC122="0",0,(GX133+GY133=GZ122)*(GZ133+HA133=HA122)),"")</f>
        <v/>
      </c>
      <c r="HF122" s="240"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61" t="str">
        <f>IF(($C$121&amp;$C$122&amp;$E$121&amp;$E$122&lt;&gt;"")*(GV$121&amp;GV$122&amp;GX$121&amp;GX$122&lt;&gt;"")*(GV122&amp;GX122&lt;&gt;""),IF(HB122&lt;&gt;1,0,COUNTIF($B$121:$B$122,GV122)+COUNTIF($D$121:$D$122,GV122))+IF(HB110&lt;&gt;1,0,COUNTIF($B$121:$B$122,GX122)+COUNTIF($D$121:$D$122,GX122)),"")</f>
        <v/>
      </c>
      <c r="HI122" s="274"/>
      <c r="HJ122" s="239" t="str">
        <f>IF(HI122="","",VLOOKUP(HI122,Language!$D$5:$E$100,2,0))</f>
        <v/>
      </c>
      <c r="HK122" s="275"/>
      <c r="HL122" s="239" t="str">
        <f>IF(HK122="","",VLOOKUP(HK122,Language!$D$5:$E$100,2,0))</f>
        <v/>
      </c>
      <c r="HM122" s="275"/>
      <c r="HN122" s="275"/>
      <c r="HO122" s="360">
        <f>COUNTIF(HI$121:HI$122,HI122)+COUNTIF(HK$121:HK$122,HI122)</f>
        <v>0</v>
      </c>
      <c r="HP122" s="240"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40" t="str">
        <f>IF((HP122&lt;&gt;""),IF(OR(HK133+HL133&lt;&gt;HM133+HN133,PrSettings!$M$4="●"),((HK133+HL133-HM133-HN133)=(HM122-HN122))*(HP122=1),0),"")</f>
        <v/>
      </c>
      <c r="HR122" s="240" t="str">
        <f>IF((HQ122&lt;&gt;""),IF(HP122="0",0,(HK133+HL133=HM122)*(HM133+HN133=HN122)),"")</f>
        <v/>
      </c>
      <c r="HS122" s="240"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61" t="str">
        <f>IF(($C$121&amp;$C$122&amp;$E$121&amp;$E$122&lt;&gt;"")*(HI$121&amp;HI$122&amp;HK$121&amp;HK$122&lt;&gt;"")*(HI122&amp;HK122&lt;&gt;""),IF(HO122&lt;&gt;1,0,COUNTIF($B$121:$B$122,HI122)+COUNTIF($D$121:$D$122,HI122))+IF(HO110&lt;&gt;1,0,COUNTIF($B$121:$B$122,HK122)+COUNTIF($D$121:$D$122,HK122)),"")</f>
        <v/>
      </c>
      <c r="HV122" s="274"/>
      <c r="HW122" s="239" t="str">
        <f>IF(HV122="","",VLOOKUP(HV122,Language!$D$5:$E$100,2,0))</f>
        <v/>
      </c>
      <c r="HX122" s="275"/>
      <c r="HY122" s="239" t="str">
        <f>IF(HX122="","",VLOOKUP(HX122,Language!$D$5:$E$100,2,0))</f>
        <v/>
      </c>
      <c r="HZ122" s="275"/>
      <c r="IA122" s="275"/>
      <c r="IB122" s="360">
        <f>COUNTIF(HV$121:HV$122,HV122)+COUNTIF(HX$121:HX$122,HV122)</f>
        <v>0</v>
      </c>
      <c r="IC122" s="240"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40" t="str">
        <f>IF((IC122&lt;&gt;""),IF(OR(HX133+HY133&lt;&gt;HZ133+IA133,PrSettings!$M$4="●"),((HX133+HY133-HZ133-IA133)=(HZ122-IA122))*(IC122=1),0),"")</f>
        <v/>
      </c>
      <c r="IE122" s="240" t="str">
        <f>IF((ID122&lt;&gt;""),IF(IC122="0",0,(HX133+HY133=HZ122)*(HZ133+IA133=IA122)),"")</f>
        <v/>
      </c>
      <c r="IF122" s="240"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61" t="str">
        <f>IF(($C$121&amp;$C$122&amp;$E$121&amp;$E$122&lt;&gt;"")*(HV$121&amp;HV$122&amp;HX$121&amp;HX$122&lt;&gt;"")*(HV122&amp;HX122&lt;&gt;""),IF(IB122&lt;&gt;1,0,COUNTIF($B$121:$B$122,HV122)+COUNTIF($D$121:$D$122,HV122))+IF(IB110&lt;&gt;1,0,COUNTIF($B$121:$B$122,HX122)+COUNTIF($D$121:$D$122,HX122)),"")</f>
        <v/>
      </c>
      <c r="II122" s="274"/>
      <c r="IJ122" s="239" t="str">
        <f>IF(II122="","",VLOOKUP(II122,Language!$D$5:$E$100,2,0))</f>
        <v/>
      </c>
      <c r="IK122" s="275"/>
      <c r="IL122" s="239" t="str">
        <f>IF(IK122="","",VLOOKUP(IK122,Language!$D$5:$E$100,2,0))</f>
        <v/>
      </c>
      <c r="IM122" s="275"/>
      <c r="IN122" s="275"/>
      <c r="IO122" s="360">
        <f>COUNTIF(II$121:II$122,II122)+COUNTIF(IK$121:IK$122,II122)</f>
        <v>0</v>
      </c>
      <c r="IP122" s="240"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40" t="str">
        <f>IF((IP122&lt;&gt;""),IF(OR(IK133+IL133&lt;&gt;IM133+IN133,PrSettings!$M$4="●"),((IK133+IL133-IM133-IN133)=(IM122-IN122))*(IP122=1),0),"")</f>
        <v/>
      </c>
      <c r="IR122" s="240" t="str">
        <f>IF((IQ122&lt;&gt;""),IF(IP122="0",0,(IK133+IL133=IM122)*(IM133+IN133=IN122)),"")</f>
        <v/>
      </c>
      <c r="IS122" s="240"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61" t="str">
        <f>IF(($C$121&amp;$C$122&amp;$E$121&amp;$E$122&lt;&gt;"")*(II$121&amp;II$122&amp;IK$121&amp;IK$122&lt;&gt;"")*(II122&amp;IK122&lt;&gt;""),IF(IO122&lt;&gt;1,0,COUNTIF($B$121:$B$122,II122)+COUNTIF($D$121:$D$122,II122))+IF(IO110&lt;&gt;1,0,COUNTIF($B$121:$B$122,IK122)+COUNTIF($D$121:$D$122,IK122)),"")</f>
        <v/>
      </c>
      <c r="IV122" s="274"/>
      <c r="IW122" s="239" t="str">
        <f>IF(IV122="","",VLOOKUP(IV122,Language!$D$5:$E$100,2,0))</f>
        <v/>
      </c>
      <c r="IX122" s="275"/>
      <c r="IY122" s="239" t="str">
        <f>IF(IX122="","",VLOOKUP(IX122,Language!$D$5:$E$100,2,0))</f>
        <v/>
      </c>
      <c r="IZ122" s="275"/>
      <c r="JA122" s="275"/>
      <c r="JB122" s="360">
        <f>COUNTIF(IV$121:IV$122,IV122)+COUNTIF(IX$121:IX$122,IV122)</f>
        <v>0</v>
      </c>
      <c r="JC122" s="240"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40" t="str">
        <f>IF((JC122&lt;&gt;""),IF(OR(IX133+IY133&lt;&gt;IZ133+JA133,PrSettings!$M$4="●"),((IX133+IY133-IZ133-JA133)=(IZ122-JA122))*(JC122=1),0),"")</f>
        <v/>
      </c>
      <c r="JE122" s="240" t="str">
        <f>IF((JD122&lt;&gt;""),IF(JC122="0",0,(IX133+IY133=IZ122)*(IZ133+JA133=JA122)),"")</f>
        <v/>
      </c>
      <c r="JF122" s="240"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61" t="str">
        <f>IF(($C$121&amp;$C$122&amp;$E$121&amp;$E$122&lt;&gt;"")*(IV$121&amp;IV$122&amp;IX$121&amp;IX$122&lt;&gt;"")*(IV122&amp;IX122&lt;&gt;""),IF(JB122&lt;&gt;1,0,COUNTIF($B$121:$B$122,IV122)+COUNTIF($D$121:$D$122,IV122))+IF(JB110&lt;&gt;1,0,COUNTIF($B$121:$B$122,IX122)+COUNTIF($D$121:$D$122,IX122)),"")</f>
        <v/>
      </c>
      <c r="JI122" s="274"/>
      <c r="JJ122" s="239" t="str">
        <f>IF(JI122="","",VLOOKUP(JI122,Language!$D$5:$E$100,2,0))</f>
        <v/>
      </c>
      <c r="JK122" s="275"/>
      <c r="JL122" s="239" t="str">
        <f>IF(JK122="","",VLOOKUP(JK122,Language!$D$5:$E$100,2,0))</f>
        <v/>
      </c>
      <c r="JM122" s="275"/>
      <c r="JN122" s="275"/>
      <c r="JO122" s="360">
        <f>COUNTIF(JI$121:JI$122,JI122)+COUNTIF(JK$121:JK$122,JI122)</f>
        <v>0</v>
      </c>
      <c r="JP122" s="240"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40" t="str">
        <f>IF((JP122&lt;&gt;""),IF(OR(JK133+JL133&lt;&gt;JM133+JN133,PrSettings!$M$4="●"),((JK133+JL133-JM133-JN133)=(JM122-JN122))*(JP122=1),0),"")</f>
        <v/>
      </c>
      <c r="JR122" s="240" t="str">
        <f>IF((JQ122&lt;&gt;""),IF(JP122="0",0,(JK133+JL133=JM122)*(JM133+JN133=JN122)),"")</f>
        <v/>
      </c>
      <c r="JS122" s="240"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61" t="str">
        <f>IF(($C$121&amp;$C$122&amp;$E$121&amp;$E$122&lt;&gt;"")*(JI$121&amp;JI$122&amp;JK$121&amp;JK$122&lt;&gt;"")*(JI122&amp;JK122&lt;&gt;""),IF(JO122&lt;&gt;1,0,COUNTIF($B$121:$B$122,JI122)+COUNTIF($D$121:$D$122,JI122))+IF(JO110&lt;&gt;1,0,COUNTIF($B$121:$B$122,JK122)+COUNTIF($D$121:$D$122,JK122)),"")</f>
        <v/>
      </c>
      <c r="JV122" s="274"/>
      <c r="JW122" s="239" t="str">
        <f>IF(JV122="","",VLOOKUP(JV122,Language!$D$5:$E$100,2,0))</f>
        <v/>
      </c>
      <c r="JX122" s="275"/>
      <c r="JY122" s="239" t="str">
        <f>IF(JX122="","",VLOOKUP(JX122,Language!$D$5:$E$100,2,0))</f>
        <v/>
      </c>
      <c r="JZ122" s="275"/>
      <c r="KA122" s="275"/>
      <c r="KB122" s="360">
        <f>COUNTIF(JV$121:JV$122,JV122)+COUNTIF(JX$121:JX$122,JV122)</f>
        <v>0</v>
      </c>
      <c r="KC122" s="240"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40" t="str">
        <f>IF((KC122&lt;&gt;""),IF(OR(JX133+JY133&lt;&gt;JZ133+KA133,PrSettings!$M$4="●"),((JX133+JY133-JZ133-KA133)=(JZ122-KA122))*(KC122=1),0),"")</f>
        <v/>
      </c>
      <c r="KE122" s="240" t="str">
        <f>IF((KD122&lt;&gt;""),IF(KC122="0",0,(JX133+JY133=JZ122)*(JZ133+KA133=KA122)),"")</f>
        <v/>
      </c>
      <c r="KF122" s="240"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61" t="str">
        <f>IF(($C$121&amp;$C$122&amp;$E$121&amp;$E$122&lt;&gt;"")*(JV$121&amp;JV$122&amp;JX$121&amp;JX$122&lt;&gt;"")*(JV122&amp;JX122&lt;&gt;""),IF(KB122&lt;&gt;1,0,COUNTIF($B$121:$B$122,JV122)+COUNTIF($D$121:$D$122,JV122))+IF(KB110&lt;&gt;1,0,COUNTIF($B$121:$B$122,JX122)+COUNTIF($D$121:$D$122,JX122)),"")</f>
        <v/>
      </c>
      <c r="KI122" s="274"/>
      <c r="KJ122" s="239" t="str">
        <f>IF(KI122="","",VLOOKUP(KI122,Language!$D$5:$E$100,2,0))</f>
        <v/>
      </c>
      <c r="KK122" s="275"/>
      <c r="KL122" s="239" t="str">
        <f>IF(KK122="","",VLOOKUP(KK122,Language!$D$5:$E$100,2,0))</f>
        <v/>
      </c>
      <c r="KM122" s="275"/>
      <c r="KN122" s="275"/>
      <c r="KO122" s="360">
        <f>COUNTIF(KI$121:KI$122,KI122)+COUNTIF(KK$121:KK$122,KI122)</f>
        <v>0</v>
      </c>
      <c r="KP122" s="240"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40" t="str">
        <f>IF((KP122&lt;&gt;""),IF(OR(KK133+KL133&lt;&gt;KM133+KN133,PrSettings!$M$4="●"),((KK133+KL133-KM133-KN133)=(KM122-KN122))*(KP122=1),0),"")</f>
        <v/>
      </c>
      <c r="KR122" s="240" t="str">
        <f>IF((KQ122&lt;&gt;""),IF(KP122="0",0,(KK133+KL133=KM122)*(KM133+KN133=KN122)),"")</f>
        <v/>
      </c>
      <c r="KS122" s="240"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61" t="str">
        <f>IF(($C$121&amp;$C$122&amp;$E$121&amp;$E$122&lt;&gt;"")*(KI$121&amp;KI$122&amp;KK$121&amp;KK$122&lt;&gt;"")*(KI122&amp;KK122&lt;&gt;""),IF(KO122&lt;&gt;1,0,COUNTIF($B$121:$B$122,KI122)+COUNTIF($D$121:$D$122,KI122))+IF(KO110&lt;&gt;1,0,COUNTIF($B$121:$B$122,KK122)+COUNTIF($D$121:$D$122,KK122)),"")</f>
        <v/>
      </c>
      <c r="KV122" s="274"/>
      <c r="KW122" s="239" t="str">
        <f>IF(KV122="","",VLOOKUP(KV122,Language!$D$5:$E$100,2,0))</f>
        <v/>
      </c>
      <c r="KX122" s="275"/>
      <c r="KY122" s="239" t="str">
        <f>IF(KX122="","",VLOOKUP(KX122,Language!$D$5:$E$100,2,0))</f>
        <v/>
      </c>
      <c r="KZ122" s="275"/>
      <c r="LA122" s="275"/>
      <c r="LB122" s="360">
        <f>COUNTIF(KV$121:KV$122,KV122)+COUNTIF(KX$121:KX$122,KV122)</f>
        <v>0</v>
      </c>
      <c r="LC122" s="240"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40" t="str">
        <f>IF((LC122&lt;&gt;""),IF(OR(KX133+KY133&lt;&gt;KZ133+LA133,PrSettings!$M$4="●"),((KX133+KY133-KZ133-LA133)=(KZ122-LA122))*(LC122=1),0),"")</f>
        <v/>
      </c>
      <c r="LE122" s="240" t="str">
        <f>IF((LD122&lt;&gt;""),IF(LC122="0",0,(KX133+KY133=KZ122)*(KZ133+LA133=LA122)),"")</f>
        <v/>
      </c>
      <c r="LF122" s="240"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61" t="str">
        <f>IF(($C$121&amp;$C$122&amp;$E$121&amp;$E$122&lt;&gt;"")*(KV$121&amp;KV$122&amp;KX$121&amp;KX$122&lt;&gt;"")*(KV122&amp;KX122&lt;&gt;""),IF(LB122&lt;&gt;1,0,COUNTIF($B$121:$B$122,KV122)+COUNTIF($D$121:$D$122,KV122))+IF(LB110&lt;&gt;1,0,COUNTIF($B$121:$B$122,KX122)+COUNTIF($D$121:$D$122,KX122)),"")</f>
        <v/>
      </c>
      <c r="LI122" s="274"/>
      <c r="LJ122" s="239" t="str">
        <f>IF(LI122="","",VLOOKUP(LI122,Language!$D$5:$E$100,2,0))</f>
        <v/>
      </c>
      <c r="LK122" s="275"/>
      <c r="LL122" s="239" t="str">
        <f>IF(LK122="","",VLOOKUP(LK122,Language!$D$5:$E$100,2,0))</f>
        <v/>
      </c>
      <c r="LM122" s="275"/>
      <c r="LN122" s="275"/>
      <c r="LO122" s="360">
        <f>COUNTIF(LI$121:LI$122,LI122)+COUNTIF(LK$121:LK$122,LI122)</f>
        <v>0</v>
      </c>
      <c r="LP122" s="240"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40" t="str">
        <f>IF((LP122&lt;&gt;""),IF(OR(LK133+LL133&lt;&gt;LM133+LN133,PrSettings!$M$4="●"),((LK133+LL133-LM133-LN133)=(LM122-LN122))*(LP122=1),0),"")</f>
        <v/>
      </c>
      <c r="LR122" s="240" t="str">
        <f>IF((LQ122&lt;&gt;""),IF(LP122="0",0,(LK133+LL133=LM122)*(LM133+LN133=LN122)),"")</f>
        <v/>
      </c>
      <c r="LS122" s="240"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61" t="str">
        <f>IF(($C$121&amp;$C$122&amp;$E$121&amp;$E$122&lt;&gt;"")*(LI$121&amp;LI$122&amp;LK$121&amp;LK$122&lt;&gt;"")*(LI122&amp;LK122&lt;&gt;""),IF(LO122&lt;&gt;1,0,COUNTIF($B$121:$B$122,LI122)+COUNTIF($D$121:$D$122,LI122))+IF(LO110&lt;&gt;1,0,COUNTIF($B$121:$B$122,LK122)+COUNTIF($D$121:$D$122,LK122)),"")</f>
        <v/>
      </c>
      <c r="LV122" s="274"/>
      <c r="LW122" s="239" t="str">
        <f>IF(LV122="","",VLOOKUP(LV122,Language!$D$5:$E$100,2,0))</f>
        <v/>
      </c>
      <c r="LX122" s="275"/>
      <c r="LY122" s="239" t="str">
        <f>IF(LX122="","",VLOOKUP(LX122,Language!$D$5:$E$100,2,0))</f>
        <v/>
      </c>
      <c r="LZ122" s="275"/>
      <c r="MA122" s="275"/>
      <c r="MB122" s="360">
        <f>COUNTIF(LV$121:LV$122,LV122)+COUNTIF(LX$121:LX$122,LV122)</f>
        <v>0</v>
      </c>
      <c r="MC122" s="240"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40" t="str">
        <f>IF((MC122&lt;&gt;""),IF(OR(LX133+LY133&lt;&gt;LZ133+MA133,PrSettings!$M$4="●"),((LX133+LY133-LZ133-MA133)=(LZ122-MA122))*(MC122=1),0),"")</f>
        <v/>
      </c>
      <c r="ME122" s="240" t="str">
        <f>IF((MD122&lt;&gt;""),IF(MC122="0",0,(LX133+LY133=LZ122)*(LZ133+MA133=MA122)),"")</f>
        <v/>
      </c>
      <c r="MF122" s="240"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61" t="str">
        <f>IF(($C$121&amp;$C$122&amp;$E$121&amp;$E$122&lt;&gt;"")*(LV$121&amp;LV$122&amp;LX$121&amp;LX$122&lt;&gt;"")*(LV122&amp;LX122&lt;&gt;""),IF(MB122&lt;&gt;1,0,COUNTIF($B$121:$B$122,LV122)+COUNTIF($D$121:$D$122,LV122))+IF(MB110&lt;&gt;1,0,COUNTIF($B$121:$B$122,LX122)+COUNTIF($D$121:$D$122,LX122)),"")</f>
        <v/>
      </c>
    </row>
    <row r="123" spans="1:345" ht="24" customHeight="1" x14ac:dyDescent="0.25">
      <c r="B123" s="247" t="str">
        <f>Language!$E$218</f>
        <v>Third place</v>
      </c>
      <c r="C123" s="248"/>
      <c r="D123" s="253"/>
      <c r="E123" s="250"/>
      <c r="F123" s="254"/>
      <c r="G123" s="255"/>
      <c r="H123" s="236"/>
      <c r="I123" s="247" t="str">
        <f>$B123</f>
        <v>Third place</v>
      </c>
      <c r="J123" s="249"/>
      <c r="K123" s="249"/>
      <c r="L123" s="250"/>
      <c r="M123" s="279"/>
      <c r="N123" s="280"/>
      <c r="O123" s="251"/>
      <c r="P123" s="251"/>
      <c r="Q123" s="263"/>
      <c r="R123" s="250"/>
      <c r="S123" s="250"/>
      <c r="T123" s="264"/>
      <c r="V123" s="247" t="str">
        <f>$B123</f>
        <v>Third place</v>
      </c>
      <c r="W123" s="249"/>
      <c r="X123" s="249"/>
      <c r="Y123" s="250"/>
      <c r="Z123" s="279"/>
      <c r="AA123" s="280"/>
      <c r="AB123" s="251"/>
      <c r="AC123" s="251"/>
      <c r="AD123" s="263"/>
      <c r="AE123" s="250"/>
      <c r="AF123" s="250"/>
      <c r="AG123" s="264"/>
      <c r="AI123" s="247" t="str">
        <f>$B123</f>
        <v>Third place</v>
      </c>
      <c r="AJ123" s="249"/>
      <c r="AK123" s="249"/>
      <c r="AL123" s="250"/>
      <c r="AM123" s="279"/>
      <c r="AN123" s="280"/>
      <c r="AO123" s="251"/>
      <c r="AP123" s="251"/>
      <c r="AQ123" s="263"/>
      <c r="AR123" s="250"/>
      <c r="AS123" s="250"/>
      <c r="AT123" s="264"/>
      <c r="AV123" s="247" t="str">
        <f>$B123</f>
        <v>Third place</v>
      </c>
      <c r="AW123" s="249"/>
      <c r="AX123" s="249"/>
      <c r="AY123" s="250"/>
      <c r="AZ123" s="279"/>
      <c r="BA123" s="280"/>
      <c r="BB123" s="251"/>
      <c r="BC123" s="251"/>
      <c r="BD123" s="263"/>
      <c r="BE123" s="250"/>
      <c r="BF123" s="250"/>
      <c r="BG123" s="264"/>
      <c r="BI123" s="247" t="str">
        <f>$B123</f>
        <v>Third place</v>
      </c>
      <c r="BJ123" s="249"/>
      <c r="BK123" s="249"/>
      <c r="BL123" s="250"/>
      <c r="BM123" s="279"/>
      <c r="BN123" s="280"/>
      <c r="BO123" s="251"/>
      <c r="BP123" s="251"/>
      <c r="BQ123" s="263"/>
      <c r="BR123" s="250"/>
      <c r="BS123" s="250"/>
      <c r="BT123" s="264"/>
      <c r="BV123" s="247" t="str">
        <f>$B123</f>
        <v>Third place</v>
      </c>
      <c r="BW123" s="249"/>
      <c r="BX123" s="249"/>
      <c r="BY123" s="250"/>
      <c r="BZ123" s="279"/>
      <c r="CA123" s="280"/>
      <c r="CB123" s="251"/>
      <c r="CC123" s="251"/>
      <c r="CD123" s="263"/>
      <c r="CE123" s="250"/>
      <c r="CF123" s="250"/>
      <c r="CG123" s="264"/>
      <c r="CI123" s="247" t="str">
        <f>$B123</f>
        <v>Third place</v>
      </c>
      <c r="CJ123" s="249"/>
      <c r="CK123" s="249"/>
      <c r="CL123" s="250"/>
      <c r="CM123" s="279"/>
      <c r="CN123" s="280"/>
      <c r="CO123" s="251"/>
      <c r="CP123" s="251"/>
      <c r="CQ123" s="263"/>
      <c r="CR123" s="250"/>
      <c r="CS123" s="250"/>
      <c r="CT123" s="264"/>
      <c r="CV123" s="247" t="str">
        <f>$B123</f>
        <v>Third place</v>
      </c>
      <c r="CW123" s="249"/>
      <c r="CX123" s="249"/>
      <c r="CY123" s="250"/>
      <c r="CZ123" s="279"/>
      <c r="DA123" s="280"/>
      <c r="DB123" s="251"/>
      <c r="DC123" s="251"/>
      <c r="DD123" s="263"/>
      <c r="DE123" s="250"/>
      <c r="DF123" s="250"/>
      <c r="DG123" s="264"/>
      <c r="DI123" s="247" t="str">
        <f>$B123</f>
        <v>Third place</v>
      </c>
      <c r="DJ123" s="249"/>
      <c r="DK123" s="249"/>
      <c r="DL123" s="250"/>
      <c r="DM123" s="279"/>
      <c r="DN123" s="280"/>
      <c r="DO123" s="251"/>
      <c r="DP123" s="251"/>
      <c r="DQ123" s="263"/>
      <c r="DR123" s="250"/>
      <c r="DS123" s="250"/>
      <c r="DT123" s="264"/>
      <c r="DV123" s="247" t="str">
        <f>$B123</f>
        <v>Third place</v>
      </c>
      <c r="DW123" s="249"/>
      <c r="DX123" s="249"/>
      <c r="DY123" s="250"/>
      <c r="DZ123" s="279"/>
      <c r="EA123" s="280"/>
      <c r="EB123" s="251"/>
      <c r="EC123" s="251"/>
      <c r="ED123" s="263"/>
      <c r="EE123" s="250"/>
      <c r="EF123" s="250"/>
      <c r="EG123" s="264"/>
      <c r="EI123" s="247" t="str">
        <f>$B123</f>
        <v>Third place</v>
      </c>
      <c r="EJ123" s="249"/>
      <c r="EK123" s="249"/>
      <c r="EL123" s="250"/>
      <c r="EM123" s="279"/>
      <c r="EN123" s="280"/>
      <c r="EO123" s="251"/>
      <c r="EP123" s="251"/>
      <c r="EQ123" s="263"/>
      <c r="ER123" s="250"/>
      <c r="ES123" s="250"/>
      <c r="ET123" s="264"/>
      <c r="EV123" s="247" t="str">
        <f>$B123</f>
        <v>Third place</v>
      </c>
      <c r="EW123" s="249"/>
      <c r="EX123" s="249"/>
      <c r="EY123" s="250"/>
      <c r="EZ123" s="279"/>
      <c r="FA123" s="280"/>
      <c r="FB123" s="251"/>
      <c r="FC123" s="251"/>
      <c r="FD123" s="263"/>
      <c r="FE123" s="250"/>
      <c r="FF123" s="250"/>
      <c r="FG123" s="264"/>
      <c r="FI123" s="247" t="str">
        <f>$B123</f>
        <v>Third place</v>
      </c>
      <c r="FJ123" s="249"/>
      <c r="FK123" s="249"/>
      <c r="FL123" s="250"/>
      <c r="FM123" s="279"/>
      <c r="FN123" s="280"/>
      <c r="FO123" s="251"/>
      <c r="FP123" s="251"/>
      <c r="FQ123" s="263"/>
      <c r="FR123" s="250"/>
      <c r="FS123" s="250"/>
      <c r="FT123" s="264"/>
      <c r="FV123" s="247" t="str">
        <f>$B123</f>
        <v>Third place</v>
      </c>
      <c r="FW123" s="249"/>
      <c r="FX123" s="249"/>
      <c r="FY123" s="250"/>
      <c r="FZ123" s="279"/>
      <c r="GA123" s="280"/>
      <c r="GB123" s="251"/>
      <c r="GC123" s="251"/>
      <c r="GD123" s="263"/>
      <c r="GE123" s="250"/>
      <c r="GF123" s="250"/>
      <c r="GG123" s="264"/>
      <c r="GI123" s="247" t="str">
        <f>$B123</f>
        <v>Third place</v>
      </c>
      <c r="GJ123" s="249"/>
      <c r="GK123" s="249"/>
      <c r="GL123" s="250"/>
      <c r="GM123" s="279"/>
      <c r="GN123" s="280"/>
      <c r="GO123" s="251"/>
      <c r="GP123" s="251"/>
      <c r="GQ123" s="263"/>
      <c r="GR123" s="250"/>
      <c r="GS123" s="250"/>
      <c r="GT123" s="264"/>
      <c r="GV123" s="247" t="str">
        <f>$B123</f>
        <v>Third place</v>
      </c>
      <c r="GW123" s="249"/>
      <c r="GX123" s="249"/>
      <c r="GY123" s="250"/>
      <c r="GZ123" s="279"/>
      <c r="HA123" s="280"/>
      <c r="HB123" s="251"/>
      <c r="HC123" s="251"/>
      <c r="HD123" s="263"/>
      <c r="HE123" s="250"/>
      <c r="HF123" s="250"/>
      <c r="HG123" s="264"/>
      <c r="HI123" s="247" t="str">
        <f>$B123</f>
        <v>Third place</v>
      </c>
      <c r="HJ123" s="249"/>
      <c r="HK123" s="249"/>
      <c r="HL123" s="250"/>
      <c r="HM123" s="279"/>
      <c r="HN123" s="280"/>
      <c r="HO123" s="251"/>
      <c r="HP123" s="251"/>
      <c r="HQ123" s="263"/>
      <c r="HR123" s="250"/>
      <c r="HS123" s="250"/>
      <c r="HT123" s="264"/>
      <c r="HV123" s="247" t="str">
        <f>$B123</f>
        <v>Third place</v>
      </c>
      <c r="HW123" s="249"/>
      <c r="HX123" s="249"/>
      <c r="HY123" s="250"/>
      <c r="HZ123" s="279"/>
      <c r="IA123" s="280"/>
      <c r="IB123" s="251"/>
      <c r="IC123" s="251"/>
      <c r="ID123" s="263"/>
      <c r="IE123" s="250"/>
      <c r="IF123" s="250"/>
      <c r="IG123" s="264"/>
      <c r="II123" s="247" t="str">
        <f>$B123</f>
        <v>Third place</v>
      </c>
      <c r="IJ123" s="249"/>
      <c r="IK123" s="249"/>
      <c r="IL123" s="250"/>
      <c r="IM123" s="279"/>
      <c r="IN123" s="280"/>
      <c r="IO123" s="251"/>
      <c r="IP123" s="251"/>
      <c r="IQ123" s="263"/>
      <c r="IR123" s="250"/>
      <c r="IS123" s="250"/>
      <c r="IT123" s="264"/>
      <c r="IV123" s="247" t="str">
        <f>$B123</f>
        <v>Third place</v>
      </c>
      <c r="IW123" s="249"/>
      <c r="IX123" s="249"/>
      <c r="IY123" s="250"/>
      <c r="IZ123" s="279"/>
      <c r="JA123" s="280"/>
      <c r="JB123" s="251"/>
      <c r="JC123" s="251"/>
      <c r="JD123" s="263"/>
      <c r="JE123" s="250"/>
      <c r="JF123" s="250"/>
      <c r="JG123" s="264"/>
      <c r="JI123" s="247" t="str">
        <f>$B123</f>
        <v>Third place</v>
      </c>
      <c r="JJ123" s="249"/>
      <c r="JK123" s="249"/>
      <c r="JL123" s="250"/>
      <c r="JM123" s="279"/>
      <c r="JN123" s="280"/>
      <c r="JO123" s="251"/>
      <c r="JP123" s="251"/>
      <c r="JQ123" s="263"/>
      <c r="JR123" s="250"/>
      <c r="JS123" s="250"/>
      <c r="JT123" s="264"/>
      <c r="JV123" s="247" t="str">
        <f>$B123</f>
        <v>Third place</v>
      </c>
      <c r="JW123" s="249"/>
      <c r="JX123" s="249"/>
      <c r="JY123" s="250"/>
      <c r="JZ123" s="279"/>
      <c r="KA123" s="280"/>
      <c r="KB123" s="251"/>
      <c r="KC123" s="251"/>
      <c r="KD123" s="263"/>
      <c r="KE123" s="250"/>
      <c r="KF123" s="250"/>
      <c r="KG123" s="264"/>
      <c r="KI123" s="247" t="str">
        <f>$B123</f>
        <v>Third place</v>
      </c>
      <c r="KJ123" s="249"/>
      <c r="KK123" s="249"/>
      <c r="KL123" s="250"/>
      <c r="KM123" s="279"/>
      <c r="KN123" s="280"/>
      <c r="KO123" s="251"/>
      <c r="KP123" s="251"/>
      <c r="KQ123" s="263"/>
      <c r="KR123" s="250"/>
      <c r="KS123" s="250"/>
      <c r="KT123" s="264"/>
      <c r="KV123" s="247" t="str">
        <f>$B123</f>
        <v>Third place</v>
      </c>
      <c r="KW123" s="249"/>
      <c r="KX123" s="249"/>
      <c r="KY123" s="250"/>
      <c r="KZ123" s="279"/>
      <c r="LA123" s="280"/>
      <c r="LB123" s="251"/>
      <c r="LC123" s="251"/>
      <c r="LD123" s="263"/>
      <c r="LE123" s="250"/>
      <c r="LF123" s="250"/>
      <c r="LG123" s="264"/>
      <c r="LI123" s="247" t="str">
        <f>$B123</f>
        <v>Third place</v>
      </c>
      <c r="LJ123" s="249"/>
      <c r="LK123" s="249"/>
      <c r="LL123" s="250"/>
      <c r="LM123" s="279"/>
      <c r="LN123" s="280"/>
      <c r="LO123" s="251"/>
      <c r="LP123" s="251"/>
      <c r="LQ123" s="263"/>
      <c r="LR123" s="250"/>
      <c r="LS123" s="250"/>
      <c r="LT123" s="264"/>
      <c r="LV123" s="247" t="str">
        <f>$B123</f>
        <v>Third place</v>
      </c>
      <c r="LW123" s="249"/>
      <c r="LX123" s="249"/>
      <c r="LY123" s="250"/>
      <c r="LZ123" s="279"/>
      <c r="MA123" s="280"/>
      <c r="MB123" s="251"/>
      <c r="MC123" s="251"/>
      <c r="MD123" s="263"/>
      <c r="ME123" s="250"/>
      <c r="MF123" s="250"/>
      <c r="MG123" s="264"/>
    </row>
    <row r="124" spans="1:345" x14ac:dyDescent="0.25">
      <c r="B124" s="238" t="str">
        <f>IF(C124="","",INDEX(Groups!$C$7:$C$65,MATCH(C124,Groups!$D$7:$D$65,0)))</f>
        <v/>
      </c>
      <c r="C124" s="239" t="str">
        <f>'World Cup'!$L$88</f>
        <v/>
      </c>
      <c r="D124" s="240" t="str">
        <f>IF(E124="","",INDEX(Groups!$C$7:$C$65,MATCH(E124,Groups!$D$7:$D$65,0)))</f>
        <v/>
      </c>
      <c r="E124" s="239" t="str">
        <f>'World Cup'!$N$88</f>
        <v/>
      </c>
      <c r="F124" s="241" t="str">
        <f>IF(AND('World Cup'!$L$89&lt;&gt;"",'World Cup'!$N$89&lt;&gt;""),'World Cup'!$L$89+IF(AND('World Cup'!$L$91&lt;&gt;"",'World Cup'!$N$91&lt;&gt;"",'World Cup'!$L$89='World Cup'!$N$89),'World Cup'!$L$91,0),"")</f>
        <v/>
      </c>
      <c r="G124" s="242" t="str">
        <f>IF(AND('World Cup'!$L$89&lt;&gt;"",'World Cup'!$N$89&lt;&gt;""),'World Cup'!$N$89+IF(AND('World Cup'!$L$91&lt;&gt;"",'World Cup'!$N$91&lt;&gt;"",'World Cup'!$L$89='World Cup'!$N$89),'World Cup'!$N$91,0),"")</f>
        <v/>
      </c>
      <c r="I124" s="274"/>
      <c r="J124" s="239" t="str">
        <f>IF(I124="","",VLOOKUP(I124,Language!$D$5:$E$100,2,0))</f>
        <v/>
      </c>
      <c r="K124" s="276"/>
      <c r="L124" s="239" t="str">
        <f>IF(K124="","",VLOOKUP(K124,Language!$D$5:$E$100,2,0))</f>
        <v/>
      </c>
      <c r="M124" s="275"/>
      <c r="N124" s="275"/>
      <c r="O124" s="240"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63">
        <f>COUNTIF(I$124:I$126,I124)+COUNTIF(K$124:K$126,I124)</f>
        <v>0</v>
      </c>
      <c r="Q124" s="240" t="str">
        <f>IF((O124&lt;&gt;""),IF(OR($F124&lt;&gt;$G124,PrSettings!$M$4="●"),((I124=$B124)*$F124+(I124=$D124)*$G124-(K124=$B124)*$F124-(K124=$D124)*$G124=(M124-N124))*(O124=1),0),"")</f>
        <v/>
      </c>
      <c r="R124" s="240" t="str">
        <f>IF((Q124&lt;&gt;""),IF(Q124=0,0,((I124=$B124)*$F124+(I124=$D124)*$G124=M124)*((K124=$B124)*$F124+(K124=$D124)*$G124=N124)),"")</f>
        <v/>
      </c>
      <c r="S124" s="240"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62" t="str">
        <f>IF(($C124&amp;$E124&lt;&gt;"")*(I124&amp;K124&lt;&gt;""),IF(P124&lt;&gt;1,0,($B124=I124)+($D124=I124))+IF(O107&lt;&gt;1,0,($B124=K124)+($D124=K124)),"")</f>
        <v/>
      </c>
      <c r="V124" s="274"/>
      <c r="W124" s="239" t="str">
        <f>IF(V124="","",VLOOKUP(V124,Language!$D$5:$E$100,2,0))</f>
        <v/>
      </c>
      <c r="X124" s="276"/>
      <c r="Y124" s="239" t="str">
        <f>IF(X124="","",VLOOKUP(X124,Language!$D$5:$E$100,2,0))</f>
        <v/>
      </c>
      <c r="Z124" s="275"/>
      <c r="AA124" s="275"/>
      <c r="AB124" s="240"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63">
        <f>COUNTIF(V$124:V$126,V124)+COUNTIF(X$124:X$126,V124)</f>
        <v>0</v>
      </c>
      <c r="AD124" s="240" t="str">
        <f>IF((AB124&lt;&gt;""),IF(OR($F124&lt;&gt;$G124,PrSettings!$M$4="●"),((V124=$B124)*$F124+(V124=$D124)*$G124-(X124=$B124)*$F124-(X124=$D124)*$G124=(Z124-AA124))*(AB124=1),0),"")</f>
        <v/>
      </c>
      <c r="AE124" s="240" t="str">
        <f>IF((AD124&lt;&gt;""),IF(AD124=0,0,((V124=$B124)*$F124+(V124=$D124)*$G124=Z124)*((X124=$B124)*$F124+(X124=$D124)*$G124=AA124)),"")</f>
        <v/>
      </c>
      <c r="AF124" s="240"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62" t="str">
        <f>IF(($C124&amp;$E124&lt;&gt;"")*(V124&amp;X124&lt;&gt;""),IF(AC124&lt;&gt;1,0,($B124=V124)+($D124=V124))+IF(AB107&lt;&gt;1,0,($B124=X124)+($D124=X124)),"")</f>
        <v/>
      </c>
      <c r="AI124" s="274"/>
      <c r="AJ124" s="239" t="str">
        <f>IF(AI124="","",VLOOKUP(AI124,Language!$D$5:$E$100,2,0))</f>
        <v/>
      </c>
      <c r="AK124" s="276"/>
      <c r="AL124" s="239" t="str">
        <f>IF(AK124="","",VLOOKUP(AK124,Language!$D$5:$E$100,2,0))</f>
        <v/>
      </c>
      <c r="AM124" s="275"/>
      <c r="AN124" s="275"/>
      <c r="AO124" s="240"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63">
        <f>COUNTIF(AI$124:AI$126,AI124)+COUNTIF(AK$124:AK$126,AI124)</f>
        <v>0</v>
      </c>
      <c r="AQ124" s="240" t="str">
        <f>IF((AO124&lt;&gt;""),IF(OR($F124&lt;&gt;$G124,PrSettings!$M$4="●"),((AI124=$B124)*$F124+(AI124=$D124)*$G124-(AK124=$B124)*$F124-(AK124=$D124)*$G124=(AM124-AN124))*(AO124=1),0),"")</f>
        <v/>
      </c>
      <c r="AR124" s="240" t="str">
        <f>IF((AQ124&lt;&gt;""),IF(AQ124=0,0,((AI124=$B124)*$F124+(AI124=$D124)*$G124=AM124)*((AK124=$B124)*$F124+(AK124=$D124)*$G124=AN124)),"")</f>
        <v/>
      </c>
      <c r="AS124" s="240"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62" t="str">
        <f>IF(($C124&amp;$E124&lt;&gt;"")*(AI124&amp;AK124&lt;&gt;""),IF(AP124&lt;&gt;1,0,($B124=AI124)+($D124=AI124))+IF(AO107&lt;&gt;1,0,($B124=AK124)+($D124=AK124)),"")</f>
        <v/>
      </c>
      <c r="AV124" s="274"/>
      <c r="AW124" s="239" t="str">
        <f>IF(AV124="","",VLOOKUP(AV124,Language!$D$5:$E$100,2,0))</f>
        <v/>
      </c>
      <c r="AX124" s="276"/>
      <c r="AY124" s="239" t="str">
        <f>IF(AX124="","",VLOOKUP(AX124,Language!$D$5:$E$100,2,0))</f>
        <v/>
      </c>
      <c r="AZ124" s="275"/>
      <c r="BA124" s="275"/>
      <c r="BB124" s="240"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63">
        <f>COUNTIF(AV$124:AV$126,AV124)+COUNTIF(AX$124:AX$126,AV124)</f>
        <v>0</v>
      </c>
      <c r="BD124" s="240" t="str">
        <f>IF((BB124&lt;&gt;""),IF(OR($F124&lt;&gt;$G124,PrSettings!$M$4="●"),((AV124=$B124)*$F124+(AV124=$D124)*$G124-(AX124=$B124)*$F124-(AX124=$D124)*$G124=(AZ124-BA124))*(BB124=1),0),"")</f>
        <v/>
      </c>
      <c r="BE124" s="240" t="str">
        <f>IF((BD124&lt;&gt;""),IF(BD124=0,0,((AV124=$B124)*$F124+(AV124=$D124)*$G124=AZ124)*((AX124=$B124)*$F124+(AX124=$D124)*$G124=BA124)),"")</f>
        <v/>
      </c>
      <c r="BF124" s="240"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62" t="str">
        <f>IF(($C124&amp;$E124&lt;&gt;"")*(AV124&amp;AX124&lt;&gt;""),IF(BC124&lt;&gt;1,0,($B124=AV124)+($D124=AV124))+IF(BB107&lt;&gt;1,0,($B124=AX124)+($D124=AX124)),"")</f>
        <v/>
      </c>
      <c r="BI124" s="274"/>
      <c r="BJ124" s="239" t="str">
        <f>IF(BI124="","",VLOOKUP(BI124,Language!$D$5:$E$100,2,0))</f>
        <v/>
      </c>
      <c r="BK124" s="276"/>
      <c r="BL124" s="239" t="str">
        <f>IF(BK124="","",VLOOKUP(BK124,Language!$D$5:$E$100,2,0))</f>
        <v/>
      </c>
      <c r="BM124" s="275"/>
      <c r="BN124" s="275"/>
      <c r="BO124" s="240"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63">
        <f>COUNTIF(BI$124:BI$126,BI124)+COUNTIF(BK$124:BK$126,BI124)</f>
        <v>0</v>
      </c>
      <c r="BQ124" s="240" t="str">
        <f>IF((BO124&lt;&gt;""),IF(OR($F124&lt;&gt;$G124,PrSettings!$M$4="●"),((BI124=$B124)*$F124+(BI124=$D124)*$G124-(BK124=$B124)*$F124-(BK124=$D124)*$G124=(BM124-BN124))*(BO124=1),0),"")</f>
        <v/>
      </c>
      <c r="BR124" s="240" t="str">
        <f>IF((BQ124&lt;&gt;""),IF(BQ124=0,0,((BI124=$B124)*$F124+(BI124=$D124)*$G124=BM124)*((BK124=$B124)*$F124+(BK124=$D124)*$G124=BN124)),"")</f>
        <v/>
      </c>
      <c r="BS124" s="240"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62" t="str">
        <f>IF(($C124&amp;$E124&lt;&gt;"")*(BI124&amp;BK124&lt;&gt;""),IF(BP124&lt;&gt;1,0,($B124=BI124)+($D124=BI124))+IF(BO107&lt;&gt;1,0,($B124=BK124)+($D124=BK124)),"")</f>
        <v/>
      </c>
      <c r="BV124" s="274"/>
      <c r="BW124" s="239" t="str">
        <f>IF(BV124="","",VLOOKUP(BV124,Language!$D$5:$E$100,2,0))</f>
        <v/>
      </c>
      <c r="BX124" s="276"/>
      <c r="BY124" s="239" t="str">
        <f>IF(BX124="","",VLOOKUP(BX124,Language!$D$5:$E$100,2,0))</f>
        <v/>
      </c>
      <c r="BZ124" s="275"/>
      <c r="CA124" s="275"/>
      <c r="CB124" s="240"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63">
        <f>COUNTIF(BV$124:BV$126,BV124)+COUNTIF(BX$124:BX$126,BV124)</f>
        <v>0</v>
      </c>
      <c r="CD124" s="240" t="str">
        <f>IF((CB124&lt;&gt;""),IF(OR($F124&lt;&gt;$G124,PrSettings!$M$4="●"),((BV124=$B124)*$F124+(BV124=$D124)*$G124-(BX124=$B124)*$F124-(BX124=$D124)*$G124=(BZ124-CA124))*(CB124=1),0),"")</f>
        <v/>
      </c>
      <c r="CE124" s="240" t="str">
        <f>IF((CD124&lt;&gt;""),IF(CD124=0,0,((BV124=$B124)*$F124+(BV124=$D124)*$G124=BZ124)*((BX124=$B124)*$F124+(BX124=$D124)*$G124=CA124)),"")</f>
        <v/>
      </c>
      <c r="CF124" s="240"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62" t="str">
        <f>IF(($C124&amp;$E124&lt;&gt;"")*(BV124&amp;BX124&lt;&gt;""),IF(CC124&lt;&gt;1,0,($B124=BV124)+($D124=BV124))+IF(CB107&lt;&gt;1,0,($B124=BX124)+($D124=BX124)),"")</f>
        <v/>
      </c>
      <c r="CI124" s="274"/>
      <c r="CJ124" s="239" t="str">
        <f>IF(CI124="","",VLOOKUP(CI124,Language!$D$5:$E$100,2,0))</f>
        <v/>
      </c>
      <c r="CK124" s="276"/>
      <c r="CL124" s="239" t="str">
        <f>IF(CK124="","",VLOOKUP(CK124,Language!$D$5:$E$100,2,0))</f>
        <v/>
      </c>
      <c r="CM124" s="275"/>
      <c r="CN124" s="275"/>
      <c r="CO124" s="240"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63">
        <f>COUNTIF(CI$124:CI$126,CI124)+COUNTIF(CK$124:CK$126,CI124)</f>
        <v>0</v>
      </c>
      <c r="CQ124" s="240" t="str">
        <f>IF((CO124&lt;&gt;""),IF(OR($F124&lt;&gt;$G124,PrSettings!$M$4="●"),((CI124=$B124)*$F124+(CI124=$D124)*$G124-(CK124=$B124)*$F124-(CK124=$D124)*$G124=(CM124-CN124))*(CO124=1),0),"")</f>
        <v/>
      </c>
      <c r="CR124" s="240" t="str">
        <f>IF((CQ124&lt;&gt;""),IF(CQ124=0,0,((CI124=$B124)*$F124+(CI124=$D124)*$G124=CM124)*((CK124=$B124)*$F124+(CK124=$D124)*$G124=CN124)),"")</f>
        <v/>
      </c>
      <c r="CS124" s="240"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62" t="str">
        <f>IF(($C124&amp;$E124&lt;&gt;"")*(CI124&amp;CK124&lt;&gt;""),IF(CP124&lt;&gt;1,0,($B124=CI124)+($D124=CI124))+IF(CO107&lt;&gt;1,0,($B124=CK124)+($D124=CK124)),"")</f>
        <v/>
      </c>
      <c r="CV124" s="274"/>
      <c r="CW124" s="239" t="str">
        <f>IF(CV124="","",VLOOKUP(CV124,Language!$D$5:$E$100,2,0))</f>
        <v/>
      </c>
      <c r="CX124" s="276"/>
      <c r="CY124" s="239" t="str">
        <f>IF(CX124="","",VLOOKUP(CX124,Language!$D$5:$E$100,2,0))</f>
        <v/>
      </c>
      <c r="CZ124" s="275"/>
      <c r="DA124" s="275"/>
      <c r="DB124" s="240"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63">
        <f>COUNTIF(CV$124:CV$126,CV124)+COUNTIF(CX$124:CX$126,CV124)</f>
        <v>0</v>
      </c>
      <c r="DD124" s="240" t="str">
        <f>IF((DB124&lt;&gt;""),IF(OR($F124&lt;&gt;$G124,PrSettings!$M$4="●"),((CV124=$B124)*$F124+(CV124=$D124)*$G124-(CX124=$B124)*$F124-(CX124=$D124)*$G124=(CZ124-DA124))*(DB124=1),0),"")</f>
        <v/>
      </c>
      <c r="DE124" s="240" t="str">
        <f>IF((DD124&lt;&gt;""),IF(DD124=0,0,((CV124=$B124)*$F124+(CV124=$D124)*$G124=CZ124)*((CX124=$B124)*$F124+(CX124=$D124)*$G124=DA124)),"")</f>
        <v/>
      </c>
      <c r="DF124" s="240"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62" t="str">
        <f>IF(($C124&amp;$E124&lt;&gt;"")*(CV124&amp;CX124&lt;&gt;""),IF(DC124&lt;&gt;1,0,($B124=CV124)+($D124=CV124))+IF(DB107&lt;&gt;1,0,($B124=CX124)+($D124=CX124)),"")</f>
        <v/>
      </c>
      <c r="DI124" s="274"/>
      <c r="DJ124" s="239" t="str">
        <f>IF(DI124="","",VLOOKUP(DI124,Language!$D$5:$E$100,2,0))</f>
        <v/>
      </c>
      <c r="DK124" s="276"/>
      <c r="DL124" s="239" t="str">
        <f>IF(DK124="","",VLOOKUP(DK124,Language!$D$5:$E$100,2,0))</f>
        <v/>
      </c>
      <c r="DM124" s="275"/>
      <c r="DN124" s="275"/>
      <c r="DO124" s="240"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63">
        <f>COUNTIF(DI$124:DI$126,DI124)+COUNTIF(DK$124:DK$126,DI124)</f>
        <v>0</v>
      </c>
      <c r="DQ124" s="240" t="str">
        <f>IF((DO124&lt;&gt;""),IF(OR($F124&lt;&gt;$G124,PrSettings!$M$4="●"),((DI124=$B124)*$F124+(DI124=$D124)*$G124-(DK124=$B124)*$F124-(DK124=$D124)*$G124=(DM124-DN124))*(DO124=1),0),"")</f>
        <v/>
      </c>
      <c r="DR124" s="240" t="str">
        <f>IF((DQ124&lt;&gt;""),IF(DQ124=0,0,((DI124=$B124)*$F124+(DI124=$D124)*$G124=DM124)*((DK124=$B124)*$F124+(DK124=$D124)*$G124=DN124)),"")</f>
        <v/>
      </c>
      <c r="DS124" s="240"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62" t="str">
        <f>IF(($C124&amp;$E124&lt;&gt;"")*(DI124&amp;DK124&lt;&gt;""),IF(DP124&lt;&gt;1,0,($B124=DI124)+($D124=DI124))+IF(DO107&lt;&gt;1,0,($B124=DK124)+($D124=DK124)),"")</f>
        <v/>
      </c>
      <c r="DV124" s="274"/>
      <c r="DW124" s="239" t="str">
        <f>IF(DV124="","",VLOOKUP(DV124,Language!$D$5:$E$100,2,0))</f>
        <v/>
      </c>
      <c r="DX124" s="276"/>
      <c r="DY124" s="239" t="str">
        <f>IF(DX124="","",VLOOKUP(DX124,Language!$D$5:$E$100,2,0))</f>
        <v/>
      </c>
      <c r="DZ124" s="275"/>
      <c r="EA124" s="275"/>
      <c r="EB124" s="240"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63">
        <f>COUNTIF(DV$124:DV$126,DV124)+COUNTIF(DX$124:DX$126,DV124)</f>
        <v>0</v>
      </c>
      <c r="ED124" s="240" t="str">
        <f>IF((EB124&lt;&gt;""),IF(OR($F124&lt;&gt;$G124,PrSettings!$M$4="●"),((DV124=$B124)*$F124+(DV124=$D124)*$G124-(DX124=$B124)*$F124-(DX124=$D124)*$G124=(DZ124-EA124))*(EB124=1),0),"")</f>
        <v/>
      </c>
      <c r="EE124" s="240" t="str">
        <f>IF((ED124&lt;&gt;""),IF(ED124=0,0,((DV124=$B124)*$F124+(DV124=$D124)*$G124=DZ124)*((DX124=$B124)*$F124+(DX124=$D124)*$G124=EA124)),"")</f>
        <v/>
      </c>
      <c r="EF124" s="240"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62" t="str">
        <f>IF(($C124&amp;$E124&lt;&gt;"")*(DV124&amp;DX124&lt;&gt;""),IF(EC124&lt;&gt;1,0,($B124=DV124)+($D124=DV124))+IF(EB107&lt;&gt;1,0,($B124=DX124)+($D124=DX124)),"")</f>
        <v/>
      </c>
      <c r="EI124" s="274"/>
      <c r="EJ124" s="239" t="str">
        <f>IF(EI124="","",VLOOKUP(EI124,Language!$D$5:$E$100,2,0))</f>
        <v/>
      </c>
      <c r="EK124" s="276"/>
      <c r="EL124" s="239" t="str">
        <f>IF(EK124="","",VLOOKUP(EK124,Language!$D$5:$E$100,2,0))</f>
        <v/>
      </c>
      <c r="EM124" s="275"/>
      <c r="EN124" s="275"/>
      <c r="EO124" s="240"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63">
        <f>COUNTIF(EI$124:EI$126,EI124)+COUNTIF(EK$124:EK$126,EI124)</f>
        <v>0</v>
      </c>
      <c r="EQ124" s="240" t="str">
        <f>IF((EO124&lt;&gt;""),IF(OR($F124&lt;&gt;$G124,PrSettings!$M$4="●"),((EI124=$B124)*$F124+(EI124=$D124)*$G124-(EK124=$B124)*$F124-(EK124=$D124)*$G124=(EM124-EN124))*(EO124=1),0),"")</f>
        <v/>
      </c>
      <c r="ER124" s="240" t="str">
        <f>IF((EQ124&lt;&gt;""),IF(EQ124=0,0,((EI124=$B124)*$F124+(EI124=$D124)*$G124=EM124)*((EK124=$B124)*$F124+(EK124=$D124)*$G124=EN124)),"")</f>
        <v/>
      </c>
      <c r="ES124" s="240"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62" t="str">
        <f>IF(($C124&amp;$E124&lt;&gt;"")*(EI124&amp;EK124&lt;&gt;""),IF(EP124&lt;&gt;1,0,($B124=EI124)+($D124=EI124))+IF(EO107&lt;&gt;1,0,($B124=EK124)+($D124=EK124)),"")</f>
        <v/>
      </c>
      <c r="EV124" s="274"/>
      <c r="EW124" s="239" t="str">
        <f>IF(EV124="","",VLOOKUP(EV124,Language!$D$5:$E$100,2,0))</f>
        <v/>
      </c>
      <c r="EX124" s="276"/>
      <c r="EY124" s="239" t="str">
        <f>IF(EX124="","",VLOOKUP(EX124,Language!$D$5:$E$100,2,0))</f>
        <v/>
      </c>
      <c r="EZ124" s="275"/>
      <c r="FA124" s="275"/>
      <c r="FB124" s="240"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63">
        <f>COUNTIF(EV$124:EV$126,EV124)+COUNTIF(EX$124:EX$126,EV124)</f>
        <v>0</v>
      </c>
      <c r="FD124" s="240" t="str">
        <f>IF((FB124&lt;&gt;""),IF(OR($F124&lt;&gt;$G124,PrSettings!$M$4="●"),((EV124=$B124)*$F124+(EV124=$D124)*$G124-(EX124=$B124)*$F124-(EX124=$D124)*$G124=(EZ124-FA124))*(FB124=1),0),"")</f>
        <v/>
      </c>
      <c r="FE124" s="240" t="str">
        <f>IF((FD124&lt;&gt;""),IF(FD124=0,0,((EV124=$B124)*$F124+(EV124=$D124)*$G124=EZ124)*((EX124=$B124)*$F124+(EX124=$D124)*$G124=FA124)),"")</f>
        <v/>
      </c>
      <c r="FF124" s="240"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62" t="str">
        <f>IF(($C124&amp;$E124&lt;&gt;"")*(EV124&amp;EX124&lt;&gt;""),IF(FC124&lt;&gt;1,0,($B124=EV124)+($D124=EV124))+IF(FB107&lt;&gt;1,0,($B124=EX124)+($D124=EX124)),"")</f>
        <v/>
      </c>
      <c r="FI124" s="274"/>
      <c r="FJ124" s="239" t="str">
        <f>IF(FI124="","",VLOOKUP(FI124,Language!$D$5:$E$100,2,0))</f>
        <v/>
      </c>
      <c r="FK124" s="276"/>
      <c r="FL124" s="239" t="str">
        <f>IF(FK124="","",VLOOKUP(FK124,Language!$D$5:$E$100,2,0))</f>
        <v/>
      </c>
      <c r="FM124" s="275"/>
      <c r="FN124" s="275"/>
      <c r="FO124" s="240"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63">
        <f>COUNTIF(FI$124:FI$126,FI124)+COUNTIF(FK$124:FK$126,FI124)</f>
        <v>0</v>
      </c>
      <c r="FQ124" s="240" t="str">
        <f>IF((FO124&lt;&gt;""),IF(OR($F124&lt;&gt;$G124,PrSettings!$M$4="●"),((FI124=$B124)*$F124+(FI124=$D124)*$G124-(FK124=$B124)*$F124-(FK124=$D124)*$G124=(FM124-FN124))*(FO124=1),0),"")</f>
        <v/>
      </c>
      <c r="FR124" s="240" t="str">
        <f>IF((FQ124&lt;&gt;""),IF(FQ124=0,0,((FI124=$B124)*$F124+(FI124=$D124)*$G124=FM124)*((FK124=$B124)*$F124+(FK124=$D124)*$G124=FN124)),"")</f>
        <v/>
      </c>
      <c r="FS124" s="240"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62" t="str">
        <f>IF(($C124&amp;$E124&lt;&gt;"")*(FI124&amp;FK124&lt;&gt;""),IF(FP124&lt;&gt;1,0,($B124=FI124)+($D124=FI124))+IF(FO107&lt;&gt;1,0,($B124=FK124)+($D124=FK124)),"")</f>
        <v/>
      </c>
      <c r="FV124" s="274"/>
      <c r="FW124" s="239" t="str">
        <f>IF(FV124="","",VLOOKUP(FV124,Language!$D$5:$E$100,2,0))</f>
        <v/>
      </c>
      <c r="FX124" s="276"/>
      <c r="FY124" s="239" t="str">
        <f>IF(FX124="","",VLOOKUP(FX124,Language!$D$5:$E$100,2,0))</f>
        <v/>
      </c>
      <c r="FZ124" s="275"/>
      <c r="GA124" s="275"/>
      <c r="GB124" s="240"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63">
        <f>COUNTIF(FV$124:FV$126,FV124)+COUNTIF(FX$124:FX$126,FV124)</f>
        <v>0</v>
      </c>
      <c r="GD124" s="240" t="str">
        <f>IF((GB124&lt;&gt;""),IF(OR($F124&lt;&gt;$G124,PrSettings!$M$4="●"),((FV124=$B124)*$F124+(FV124=$D124)*$G124-(FX124=$B124)*$F124-(FX124=$D124)*$G124=(FZ124-GA124))*(GB124=1),0),"")</f>
        <v/>
      </c>
      <c r="GE124" s="240" t="str">
        <f>IF((GD124&lt;&gt;""),IF(GD124=0,0,((FV124=$B124)*$F124+(FV124=$D124)*$G124=FZ124)*((FX124=$B124)*$F124+(FX124=$D124)*$G124=GA124)),"")</f>
        <v/>
      </c>
      <c r="GF124" s="240"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62" t="str">
        <f>IF(($C124&amp;$E124&lt;&gt;"")*(FV124&amp;FX124&lt;&gt;""),IF(GC124&lt;&gt;1,0,($B124=FV124)+($D124=FV124))+IF(GB107&lt;&gt;1,0,($B124=FX124)+($D124=FX124)),"")</f>
        <v/>
      </c>
      <c r="GI124" s="274"/>
      <c r="GJ124" s="239" t="str">
        <f>IF(GI124="","",VLOOKUP(GI124,Language!$D$5:$E$100,2,0))</f>
        <v/>
      </c>
      <c r="GK124" s="276"/>
      <c r="GL124" s="239" t="str">
        <f>IF(GK124="","",VLOOKUP(GK124,Language!$D$5:$E$100,2,0))</f>
        <v/>
      </c>
      <c r="GM124" s="275"/>
      <c r="GN124" s="275"/>
      <c r="GO124" s="240"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63">
        <f>COUNTIF(GI$124:GI$126,GI124)+COUNTIF(GK$124:GK$126,GI124)</f>
        <v>0</v>
      </c>
      <c r="GQ124" s="240" t="str">
        <f>IF((GO124&lt;&gt;""),IF(OR($F124&lt;&gt;$G124,PrSettings!$M$4="●"),((GI124=$B124)*$F124+(GI124=$D124)*$G124-(GK124=$B124)*$F124-(GK124=$D124)*$G124=(GM124-GN124))*(GO124=1),0),"")</f>
        <v/>
      </c>
      <c r="GR124" s="240" t="str">
        <f>IF((GQ124&lt;&gt;""),IF(GQ124=0,0,((GI124=$B124)*$F124+(GI124=$D124)*$G124=GM124)*((GK124=$B124)*$F124+(GK124=$D124)*$G124=GN124)),"")</f>
        <v/>
      </c>
      <c r="GS124" s="240"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62" t="str">
        <f>IF(($C124&amp;$E124&lt;&gt;"")*(GI124&amp;GK124&lt;&gt;""),IF(GP124&lt;&gt;1,0,($B124=GI124)+($D124=GI124))+IF(GO107&lt;&gt;1,0,($B124=GK124)+($D124=GK124)),"")</f>
        <v/>
      </c>
      <c r="GV124" s="274"/>
      <c r="GW124" s="239" t="str">
        <f>IF(GV124="","",VLOOKUP(GV124,Language!$D$5:$E$100,2,0))</f>
        <v/>
      </c>
      <c r="GX124" s="276"/>
      <c r="GY124" s="239" t="str">
        <f>IF(GX124="","",VLOOKUP(GX124,Language!$D$5:$E$100,2,0))</f>
        <v/>
      </c>
      <c r="GZ124" s="275"/>
      <c r="HA124" s="275"/>
      <c r="HB124" s="240"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63">
        <f>COUNTIF(GV$124:GV$126,GV124)+COUNTIF(GX$124:GX$126,GV124)</f>
        <v>0</v>
      </c>
      <c r="HD124" s="240" t="str">
        <f>IF((HB124&lt;&gt;""),IF(OR($F124&lt;&gt;$G124,PrSettings!$M$4="●"),((GV124=$B124)*$F124+(GV124=$D124)*$G124-(GX124=$B124)*$F124-(GX124=$D124)*$G124=(GZ124-HA124))*(HB124=1),0),"")</f>
        <v/>
      </c>
      <c r="HE124" s="240" t="str">
        <f>IF((HD124&lt;&gt;""),IF(HD124=0,0,((GV124=$B124)*$F124+(GV124=$D124)*$G124=GZ124)*((GX124=$B124)*$F124+(GX124=$D124)*$G124=HA124)),"")</f>
        <v/>
      </c>
      <c r="HF124" s="240"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62" t="str">
        <f>IF(($C124&amp;$E124&lt;&gt;"")*(GV124&amp;GX124&lt;&gt;""),IF(HC124&lt;&gt;1,0,($B124=GV124)+($D124=GV124))+IF(HB107&lt;&gt;1,0,($B124=GX124)+($D124=GX124)),"")</f>
        <v/>
      </c>
      <c r="HI124" s="274"/>
      <c r="HJ124" s="239" t="str">
        <f>IF(HI124="","",VLOOKUP(HI124,Language!$D$5:$E$100,2,0))</f>
        <v/>
      </c>
      <c r="HK124" s="276"/>
      <c r="HL124" s="239" t="str">
        <f>IF(HK124="","",VLOOKUP(HK124,Language!$D$5:$E$100,2,0))</f>
        <v/>
      </c>
      <c r="HM124" s="275"/>
      <c r="HN124" s="275"/>
      <c r="HO124" s="240"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63">
        <f>COUNTIF(HI$124:HI$126,HI124)+COUNTIF(HK$124:HK$126,HI124)</f>
        <v>0</v>
      </c>
      <c r="HQ124" s="240" t="str">
        <f>IF((HO124&lt;&gt;""),IF(OR($F124&lt;&gt;$G124,PrSettings!$M$4="●"),((HI124=$B124)*$F124+(HI124=$D124)*$G124-(HK124=$B124)*$F124-(HK124=$D124)*$G124=(HM124-HN124))*(HO124=1),0),"")</f>
        <v/>
      </c>
      <c r="HR124" s="240" t="str">
        <f>IF((HQ124&lt;&gt;""),IF(HQ124=0,0,((HI124=$B124)*$F124+(HI124=$D124)*$G124=HM124)*((HK124=$B124)*$F124+(HK124=$D124)*$G124=HN124)),"")</f>
        <v/>
      </c>
      <c r="HS124" s="240"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62" t="str">
        <f>IF(($C124&amp;$E124&lt;&gt;"")*(HI124&amp;HK124&lt;&gt;""),IF(HP124&lt;&gt;1,0,($B124=HI124)+($D124=HI124))+IF(HO107&lt;&gt;1,0,($B124=HK124)+($D124=HK124)),"")</f>
        <v/>
      </c>
      <c r="HV124" s="274"/>
      <c r="HW124" s="239" t="str">
        <f>IF(HV124="","",VLOOKUP(HV124,Language!$D$5:$E$100,2,0))</f>
        <v/>
      </c>
      <c r="HX124" s="276"/>
      <c r="HY124" s="239" t="str">
        <f>IF(HX124="","",VLOOKUP(HX124,Language!$D$5:$E$100,2,0))</f>
        <v/>
      </c>
      <c r="HZ124" s="275"/>
      <c r="IA124" s="275"/>
      <c r="IB124" s="240"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63">
        <f>COUNTIF(HV$124:HV$126,HV124)+COUNTIF(HX$124:HX$126,HV124)</f>
        <v>0</v>
      </c>
      <c r="ID124" s="240" t="str">
        <f>IF((IB124&lt;&gt;""),IF(OR($F124&lt;&gt;$G124,PrSettings!$M$4="●"),((HV124=$B124)*$F124+(HV124=$D124)*$G124-(HX124=$B124)*$F124-(HX124=$D124)*$G124=(HZ124-IA124))*(IB124=1),0),"")</f>
        <v/>
      </c>
      <c r="IE124" s="240" t="str">
        <f>IF((ID124&lt;&gt;""),IF(ID124=0,0,((HV124=$B124)*$F124+(HV124=$D124)*$G124=HZ124)*((HX124=$B124)*$F124+(HX124=$D124)*$G124=IA124)),"")</f>
        <v/>
      </c>
      <c r="IF124" s="240"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62" t="str">
        <f>IF(($C124&amp;$E124&lt;&gt;"")*(HV124&amp;HX124&lt;&gt;""),IF(IC124&lt;&gt;1,0,($B124=HV124)+($D124=HV124))+IF(IB107&lt;&gt;1,0,($B124=HX124)+($D124=HX124)),"")</f>
        <v/>
      </c>
      <c r="II124" s="274"/>
      <c r="IJ124" s="239" t="str">
        <f>IF(II124="","",VLOOKUP(II124,Language!$D$5:$E$100,2,0))</f>
        <v/>
      </c>
      <c r="IK124" s="276"/>
      <c r="IL124" s="239" t="str">
        <f>IF(IK124="","",VLOOKUP(IK124,Language!$D$5:$E$100,2,0))</f>
        <v/>
      </c>
      <c r="IM124" s="275"/>
      <c r="IN124" s="275"/>
      <c r="IO124" s="240"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63">
        <f>COUNTIF(II$124:II$126,II124)+COUNTIF(IK$124:IK$126,II124)</f>
        <v>0</v>
      </c>
      <c r="IQ124" s="240" t="str">
        <f>IF((IO124&lt;&gt;""),IF(OR($F124&lt;&gt;$G124,PrSettings!$M$4="●"),((II124=$B124)*$F124+(II124=$D124)*$G124-(IK124=$B124)*$F124-(IK124=$D124)*$G124=(IM124-IN124))*(IO124=1),0),"")</f>
        <v/>
      </c>
      <c r="IR124" s="240" t="str">
        <f>IF((IQ124&lt;&gt;""),IF(IQ124=0,0,((II124=$B124)*$F124+(II124=$D124)*$G124=IM124)*((IK124=$B124)*$F124+(IK124=$D124)*$G124=IN124)),"")</f>
        <v/>
      </c>
      <c r="IS124" s="240"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62" t="str">
        <f>IF(($C124&amp;$E124&lt;&gt;"")*(II124&amp;IK124&lt;&gt;""),IF(IP124&lt;&gt;1,0,($B124=II124)+($D124=II124))+IF(IO107&lt;&gt;1,0,($B124=IK124)+($D124=IK124)),"")</f>
        <v/>
      </c>
      <c r="IV124" s="274"/>
      <c r="IW124" s="239" t="str">
        <f>IF(IV124="","",VLOOKUP(IV124,Language!$D$5:$E$100,2,0))</f>
        <v/>
      </c>
      <c r="IX124" s="276"/>
      <c r="IY124" s="239" t="str">
        <f>IF(IX124="","",VLOOKUP(IX124,Language!$D$5:$E$100,2,0))</f>
        <v/>
      </c>
      <c r="IZ124" s="275"/>
      <c r="JA124" s="275"/>
      <c r="JB124" s="240"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63">
        <f>COUNTIF(IV$124:IV$126,IV124)+COUNTIF(IX$124:IX$126,IV124)</f>
        <v>0</v>
      </c>
      <c r="JD124" s="240" t="str">
        <f>IF((JB124&lt;&gt;""),IF(OR($F124&lt;&gt;$G124,PrSettings!$M$4="●"),((IV124=$B124)*$F124+(IV124=$D124)*$G124-(IX124=$B124)*$F124-(IX124=$D124)*$G124=(IZ124-JA124))*(JB124=1),0),"")</f>
        <v/>
      </c>
      <c r="JE124" s="240" t="str">
        <f>IF((JD124&lt;&gt;""),IF(JD124=0,0,((IV124=$B124)*$F124+(IV124=$D124)*$G124=IZ124)*((IX124=$B124)*$F124+(IX124=$D124)*$G124=JA124)),"")</f>
        <v/>
      </c>
      <c r="JF124" s="240"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62" t="str">
        <f>IF(($C124&amp;$E124&lt;&gt;"")*(IV124&amp;IX124&lt;&gt;""),IF(JC124&lt;&gt;1,0,($B124=IV124)+($D124=IV124))+IF(JB107&lt;&gt;1,0,($B124=IX124)+($D124=IX124)),"")</f>
        <v/>
      </c>
      <c r="JI124" s="274"/>
      <c r="JJ124" s="239" t="str">
        <f>IF(JI124="","",VLOOKUP(JI124,Language!$D$5:$E$100,2,0))</f>
        <v/>
      </c>
      <c r="JK124" s="276"/>
      <c r="JL124" s="239" t="str">
        <f>IF(JK124="","",VLOOKUP(JK124,Language!$D$5:$E$100,2,0))</f>
        <v/>
      </c>
      <c r="JM124" s="275"/>
      <c r="JN124" s="275"/>
      <c r="JO124" s="240"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63">
        <f>COUNTIF(JI$124:JI$126,JI124)+COUNTIF(JK$124:JK$126,JI124)</f>
        <v>0</v>
      </c>
      <c r="JQ124" s="240" t="str">
        <f>IF((JO124&lt;&gt;""),IF(OR($F124&lt;&gt;$G124,PrSettings!$M$4="●"),((JI124=$B124)*$F124+(JI124=$D124)*$G124-(JK124=$B124)*$F124-(JK124=$D124)*$G124=(JM124-JN124))*(JO124=1),0),"")</f>
        <v/>
      </c>
      <c r="JR124" s="240" t="str">
        <f>IF((JQ124&lt;&gt;""),IF(JQ124=0,0,((JI124=$B124)*$F124+(JI124=$D124)*$G124=JM124)*((JK124=$B124)*$F124+(JK124=$D124)*$G124=JN124)),"")</f>
        <v/>
      </c>
      <c r="JS124" s="240"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62" t="str">
        <f>IF(($C124&amp;$E124&lt;&gt;"")*(JI124&amp;JK124&lt;&gt;""),IF(JP124&lt;&gt;1,0,($B124=JI124)+($D124=JI124))+IF(JO107&lt;&gt;1,0,($B124=JK124)+($D124=JK124)),"")</f>
        <v/>
      </c>
      <c r="JV124" s="274"/>
      <c r="JW124" s="239" t="str">
        <f>IF(JV124="","",VLOOKUP(JV124,Language!$D$5:$E$100,2,0))</f>
        <v/>
      </c>
      <c r="JX124" s="276"/>
      <c r="JY124" s="239" t="str">
        <f>IF(JX124="","",VLOOKUP(JX124,Language!$D$5:$E$100,2,0))</f>
        <v/>
      </c>
      <c r="JZ124" s="275"/>
      <c r="KA124" s="275"/>
      <c r="KB124" s="240"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63">
        <f>COUNTIF(JV$124:JV$126,JV124)+COUNTIF(JX$124:JX$126,JV124)</f>
        <v>0</v>
      </c>
      <c r="KD124" s="240" t="str">
        <f>IF((KB124&lt;&gt;""),IF(OR($F124&lt;&gt;$G124,PrSettings!$M$4="●"),((JV124=$B124)*$F124+(JV124=$D124)*$G124-(JX124=$B124)*$F124-(JX124=$D124)*$G124=(JZ124-KA124))*(KB124=1),0),"")</f>
        <v/>
      </c>
      <c r="KE124" s="240" t="str">
        <f>IF((KD124&lt;&gt;""),IF(KD124=0,0,((JV124=$B124)*$F124+(JV124=$D124)*$G124=JZ124)*((JX124=$B124)*$F124+(JX124=$D124)*$G124=KA124)),"")</f>
        <v/>
      </c>
      <c r="KF124" s="240"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62" t="str">
        <f>IF(($C124&amp;$E124&lt;&gt;"")*(JV124&amp;JX124&lt;&gt;""),IF(KC124&lt;&gt;1,0,($B124=JV124)+($D124=JV124))+IF(KB107&lt;&gt;1,0,($B124=JX124)+($D124=JX124)),"")</f>
        <v/>
      </c>
      <c r="KI124" s="274"/>
      <c r="KJ124" s="239" t="str">
        <f>IF(KI124="","",VLOOKUP(KI124,Language!$D$5:$E$100,2,0))</f>
        <v/>
      </c>
      <c r="KK124" s="276"/>
      <c r="KL124" s="239" t="str">
        <f>IF(KK124="","",VLOOKUP(KK124,Language!$D$5:$E$100,2,0))</f>
        <v/>
      </c>
      <c r="KM124" s="275"/>
      <c r="KN124" s="275"/>
      <c r="KO124" s="240"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63">
        <f>COUNTIF(KI$124:KI$126,KI124)+COUNTIF(KK$124:KK$126,KI124)</f>
        <v>0</v>
      </c>
      <c r="KQ124" s="240" t="str">
        <f>IF((KO124&lt;&gt;""),IF(OR($F124&lt;&gt;$G124,PrSettings!$M$4="●"),((KI124=$B124)*$F124+(KI124=$D124)*$G124-(KK124=$B124)*$F124-(KK124=$D124)*$G124=(KM124-KN124))*(KO124=1),0),"")</f>
        <v/>
      </c>
      <c r="KR124" s="240" t="str">
        <f>IF((KQ124&lt;&gt;""),IF(KQ124=0,0,((KI124=$B124)*$F124+(KI124=$D124)*$G124=KM124)*((KK124=$B124)*$F124+(KK124=$D124)*$G124=KN124)),"")</f>
        <v/>
      </c>
      <c r="KS124" s="240"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62" t="str">
        <f>IF(($C124&amp;$E124&lt;&gt;"")*(KI124&amp;KK124&lt;&gt;""),IF(KP124&lt;&gt;1,0,($B124=KI124)+($D124=KI124))+IF(KO107&lt;&gt;1,0,($B124=KK124)+($D124=KK124)),"")</f>
        <v/>
      </c>
      <c r="KV124" s="274"/>
      <c r="KW124" s="239" t="str">
        <f>IF(KV124="","",VLOOKUP(KV124,Language!$D$5:$E$100,2,0))</f>
        <v/>
      </c>
      <c r="KX124" s="276"/>
      <c r="KY124" s="239" t="str">
        <f>IF(KX124="","",VLOOKUP(KX124,Language!$D$5:$E$100,2,0))</f>
        <v/>
      </c>
      <c r="KZ124" s="275"/>
      <c r="LA124" s="275"/>
      <c r="LB124" s="240"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63">
        <f>COUNTIF(KV$124:KV$126,KV124)+COUNTIF(KX$124:KX$126,KV124)</f>
        <v>0</v>
      </c>
      <c r="LD124" s="240" t="str">
        <f>IF((LB124&lt;&gt;""),IF(OR($F124&lt;&gt;$G124,PrSettings!$M$4="●"),((KV124=$B124)*$F124+(KV124=$D124)*$G124-(KX124=$B124)*$F124-(KX124=$D124)*$G124=(KZ124-LA124))*(LB124=1),0),"")</f>
        <v/>
      </c>
      <c r="LE124" s="240" t="str">
        <f>IF((LD124&lt;&gt;""),IF(LD124=0,0,((KV124=$B124)*$F124+(KV124=$D124)*$G124=KZ124)*((KX124=$B124)*$F124+(KX124=$D124)*$G124=LA124)),"")</f>
        <v/>
      </c>
      <c r="LF124" s="240"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62" t="str">
        <f>IF(($C124&amp;$E124&lt;&gt;"")*(KV124&amp;KX124&lt;&gt;""),IF(LC124&lt;&gt;1,0,($B124=KV124)+($D124=KV124))+IF(LB107&lt;&gt;1,0,($B124=KX124)+($D124=KX124)),"")</f>
        <v/>
      </c>
      <c r="LI124" s="274"/>
      <c r="LJ124" s="239" t="str">
        <f>IF(LI124="","",VLOOKUP(LI124,Language!$D$5:$E$100,2,0))</f>
        <v/>
      </c>
      <c r="LK124" s="276"/>
      <c r="LL124" s="239" t="str">
        <f>IF(LK124="","",VLOOKUP(LK124,Language!$D$5:$E$100,2,0))</f>
        <v/>
      </c>
      <c r="LM124" s="275"/>
      <c r="LN124" s="275"/>
      <c r="LO124" s="240"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63">
        <f>COUNTIF(LI$124:LI$126,LI124)+COUNTIF(LK$124:LK$126,LI124)</f>
        <v>0</v>
      </c>
      <c r="LQ124" s="240" t="str">
        <f>IF((LO124&lt;&gt;""),IF(OR($F124&lt;&gt;$G124,PrSettings!$M$4="●"),((LI124=$B124)*$F124+(LI124=$D124)*$G124-(LK124=$B124)*$F124-(LK124=$D124)*$G124=(LM124-LN124))*(LO124=1),0),"")</f>
        <v/>
      </c>
      <c r="LR124" s="240" t="str">
        <f>IF((LQ124&lt;&gt;""),IF(LQ124=0,0,((LI124=$B124)*$F124+(LI124=$D124)*$G124=LM124)*((LK124=$B124)*$F124+(LK124=$D124)*$G124=LN124)),"")</f>
        <v/>
      </c>
      <c r="LS124" s="240"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62" t="str">
        <f>IF(($C124&amp;$E124&lt;&gt;"")*(LI124&amp;LK124&lt;&gt;""),IF(LP124&lt;&gt;1,0,($B124=LI124)+($D124=LI124))+IF(LO107&lt;&gt;1,0,($B124=LK124)+($D124=LK124)),"")</f>
        <v/>
      </c>
      <c r="LV124" s="274"/>
      <c r="LW124" s="239" t="str">
        <f>IF(LV124="","",VLOOKUP(LV124,Language!$D$5:$E$100,2,0))</f>
        <v/>
      </c>
      <c r="LX124" s="276"/>
      <c r="LY124" s="239" t="str">
        <f>IF(LX124="","",VLOOKUP(LX124,Language!$D$5:$E$100,2,0))</f>
        <v/>
      </c>
      <c r="LZ124" s="275"/>
      <c r="MA124" s="275"/>
      <c r="MB124" s="240"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63">
        <f>COUNTIF(LV$124:LV$126,LV124)+COUNTIF(LX$124:LX$126,LV124)</f>
        <v>0</v>
      </c>
      <c r="MD124" s="240" t="str">
        <f>IF((MB124&lt;&gt;""),IF(OR($F124&lt;&gt;$G124,PrSettings!$M$4="●"),((LV124=$B124)*$F124+(LV124=$D124)*$G124-(LX124=$B124)*$F124-(LX124=$D124)*$G124=(LZ124-MA124))*(MB124=1),0),"")</f>
        <v/>
      </c>
      <c r="ME124" s="240" t="str">
        <f>IF((MD124&lt;&gt;""),IF(MD124=0,0,((LV124=$B124)*$F124+(LV124=$D124)*$G124=LZ124)*((LX124=$B124)*$F124+(LX124=$D124)*$G124=MA124)),"")</f>
        <v/>
      </c>
      <c r="MF124" s="240"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62" t="str">
        <f>IF(($C124&amp;$E124&lt;&gt;"")*(LV124&amp;LX124&lt;&gt;""),IF(MC124&lt;&gt;1,0,($B124=LV124)+($D124=LV124))+IF(MB107&lt;&gt;1,0,($B124=LX124)+($D124=LX124)),"")</f>
        <v/>
      </c>
    </row>
    <row r="125" spans="1:345" ht="24" customHeight="1" x14ac:dyDescent="0.25">
      <c r="B125" s="247" t="str">
        <f>Language!$E$219</f>
        <v>Final</v>
      </c>
      <c r="C125" s="248"/>
      <c r="D125" s="253"/>
      <c r="E125" s="250"/>
      <c r="F125" s="254"/>
      <c r="G125" s="255"/>
      <c r="I125" s="247" t="str">
        <f>$B125</f>
        <v>Final</v>
      </c>
      <c r="J125" s="249"/>
      <c r="K125" s="249"/>
      <c r="L125" s="250"/>
      <c r="M125" s="279"/>
      <c r="N125" s="280"/>
      <c r="O125" s="251"/>
      <c r="P125" s="251"/>
      <c r="Q125" s="263"/>
      <c r="R125" s="250"/>
      <c r="S125" s="250"/>
      <c r="T125" s="264"/>
      <c r="V125" s="247" t="str">
        <f>$B125</f>
        <v>Final</v>
      </c>
      <c r="W125" s="249"/>
      <c r="X125" s="249"/>
      <c r="Y125" s="250"/>
      <c r="Z125" s="279"/>
      <c r="AA125" s="280"/>
      <c r="AB125" s="251"/>
      <c r="AC125" s="251"/>
      <c r="AD125" s="263"/>
      <c r="AE125" s="250"/>
      <c r="AF125" s="250"/>
      <c r="AG125" s="264"/>
      <c r="AI125" s="247" t="str">
        <f>$B125</f>
        <v>Final</v>
      </c>
      <c r="AJ125" s="249"/>
      <c r="AK125" s="249"/>
      <c r="AL125" s="250"/>
      <c r="AM125" s="279"/>
      <c r="AN125" s="280"/>
      <c r="AO125" s="251"/>
      <c r="AP125" s="251"/>
      <c r="AQ125" s="263"/>
      <c r="AR125" s="250"/>
      <c r="AS125" s="250"/>
      <c r="AT125" s="264"/>
      <c r="AV125" s="247" t="str">
        <f>$B125</f>
        <v>Final</v>
      </c>
      <c r="AW125" s="249"/>
      <c r="AX125" s="249"/>
      <c r="AY125" s="250"/>
      <c r="AZ125" s="279"/>
      <c r="BA125" s="280"/>
      <c r="BB125" s="251"/>
      <c r="BC125" s="251"/>
      <c r="BD125" s="263"/>
      <c r="BE125" s="250"/>
      <c r="BF125" s="250"/>
      <c r="BG125" s="264"/>
      <c r="BI125" s="247" t="str">
        <f>$B125</f>
        <v>Final</v>
      </c>
      <c r="BJ125" s="249"/>
      <c r="BK125" s="249"/>
      <c r="BL125" s="250"/>
      <c r="BM125" s="279"/>
      <c r="BN125" s="280"/>
      <c r="BO125" s="251"/>
      <c r="BP125" s="251"/>
      <c r="BQ125" s="263"/>
      <c r="BR125" s="250"/>
      <c r="BS125" s="250"/>
      <c r="BT125" s="264"/>
      <c r="BV125" s="247" t="str">
        <f>$B125</f>
        <v>Final</v>
      </c>
      <c r="BW125" s="249"/>
      <c r="BX125" s="249"/>
      <c r="BY125" s="250"/>
      <c r="BZ125" s="279"/>
      <c r="CA125" s="280"/>
      <c r="CB125" s="251"/>
      <c r="CC125" s="251"/>
      <c r="CD125" s="263"/>
      <c r="CE125" s="250"/>
      <c r="CF125" s="250"/>
      <c r="CG125" s="264"/>
      <c r="CI125" s="247" t="str">
        <f>$B125</f>
        <v>Final</v>
      </c>
      <c r="CJ125" s="249"/>
      <c r="CK125" s="249"/>
      <c r="CL125" s="250"/>
      <c r="CM125" s="279"/>
      <c r="CN125" s="280"/>
      <c r="CO125" s="251"/>
      <c r="CP125" s="251"/>
      <c r="CQ125" s="263"/>
      <c r="CR125" s="250"/>
      <c r="CS125" s="250"/>
      <c r="CT125" s="264"/>
      <c r="CV125" s="247" t="str">
        <f>$B125</f>
        <v>Final</v>
      </c>
      <c r="CW125" s="249"/>
      <c r="CX125" s="249"/>
      <c r="CY125" s="250"/>
      <c r="CZ125" s="279"/>
      <c r="DA125" s="280"/>
      <c r="DB125" s="251"/>
      <c r="DC125" s="251"/>
      <c r="DD125" s="263"/>
      <c r="DE125" s="250"/>
      <c r="DF125" s="250"/>
      <c r="DG125" s="264"/>
      <c r="DI125" s="247" t="str">
        <f>$B125</f>
        <v>Final</v>
      </c>
      <c r="DJ125" s="249"/>
      <c r="DK125" s="249"/>
      <c r="DL125" s="250"/>
      <c r="DM125" s="279"/>
      <c r="DN125" s="280"/>
      <c r="DO125" s="251"/>
      <c r="DP125" s="251"/>
      <c r="DQ125" s="263"/>
      <c r="DR125" s="250"/>
      <c r="DS125" s="250"/>
      <c r="DT125" s="264"/>
      <c r="DV125" s="247" t="str">
        <f>$B125</f>
        <v>Final</v>
      </c>
      <c r="DW125" s="249"/>
      <c r="DX125" s="249"/>
      <c r="DY125" s="250"/>
      <c r="DZ125" s="279"/>
      <c r="EA125" s="280"/>
      <c r="EB125" s="251"/>
      <c r="EC125" s="251"/>
      <c r="ED125" s="263"/>
      <c r="EE125" s="250"/>
      <c r="EF125" s="250"/>
      <c r="EG125" s="264"/>
      <c r="EI125" s="247" t="str">
        <f>$B125</f>
        <v>Final</v>
      </c>
      <c r="EJ125" s="249"/>
      <c r="EK125" s="249"/>
      <c r="EL125" s="250"/>
      <c r="EM125" s="279"/>
      <c r="EN125" s="280"/>
      <c r="EO125" s="251"/>
      <c r="EP125" s="251"/>
      <c r="EQ125" s="263"/>
      <c r="ER125" s="250"/>
      <c r="ES125" s="250"/>
      <c r="ET125" s="264"/>
      <c r="EV125" s="247" t="str">
        <f>$B125</f>
        <v>Final</v>
      </c>
      <c r="EW125" s="249"/>
      <c r="EX125" s="249"/>
      <c r="EY125" s="250"/>
      <c r="EZ125" s="279"/>
      <c r="FA125" s="280"/>
      <c r="FB125" s="251"/>
      <c r="FC125" s="251"/>
      <c r="FD125" s="263"/>
      <c r="FE125" s="250"/>
      <c r="FF125" s="250"/>
      <c r="FG125" s="264"/>
      <c r="FI125" s="247" t="str">
        <f>$B125</f>
        <v>Final</v>
      </c>
      <c r="FJ125" s="249"/>
      <c r="FK125" s="249"/>
      <c r="FL125" s="250"/>
      <c r="FM125" s="279"/>
      <c r="FN125" s="280"/>
      <c r="FO125" s="251"/>
      <c r="FP125" s="251"/>
      <c r="FQ125" s="263"/>
      <c r="FR125" s="250"/>
      <c r="FS125" s="250"/>
      <c r="FT125" s="264"/>
      <c r="FV125" s="247" t="str">
        <f>$B125</f>
        <v>Final</v>
      </c>
      <c r="FW125" s="249"/>
      <c r="FX125" s="249"/>
      <c r="FY125" s="250"/>
      <c r="FZ125" s="279"/>
      <c r="GA125" s="280"/>
      <c r="GB125" s="251"/>
      <c r="GC125" s="251"/>
      <c r="GD125" s="263"/>
      <c r="GE125" s="250"/>
      <c r="GF125" s="250"/>
      <c r="GG125" s="264"/>
      <c r="GI125" s="247" t="str">
        <f>$B125</f>
        <v>Final</v>
      </c>
      <c r="GJ125" s="249"/>
      <c r="GK125" s="249"/>
      <c r="GL125" s="250"/>
      <c r="GM125" s="279"/>
      <c r="GN125" s="280"/>
      <c r="GO125" s="251"/>
      <c r="GP125" s="251"/>
      <c r="GQ125" s="263"/>
      <c r="GR125" s="250"/>
      <c r="GS125" s="250"/>
      <c r="GT125" s="264"/>
      <c r="GV125" s="247" t="str">
        <f>$B125</f>
        <v>Final</v>
      </c>
      <c r="GW125" s="249"/>
      <c r="GX125" s="249"/>
      <c r="GY125" s="250"/>
      <c r="GZ125" s="279"/>
      <c r="HA125" s="280"/>
      <c r="HB125" s="251"/>
      <c r="HC125" s="251"/>
      <c r="HD125" s="263"/>
      <c r="HE125" s="250"/>
      <c r="HF125" s="250"/>
      <c r="HG125" s="264"/>
      <c r="HI125" s="247" t="str">
        <f>$B125</f>
        <v>Final</v>
      </c>
      <c r="HJ125" s="249"/>
      <c r="HK125" s="249"/>
      <c r="HL125" s="250"/>
      <c r="HM125" s="279"/>
      <c r="HN125" s="280"/>
      <c r="HO125" s="251"/>
      <c r="HP125" s="251"/>
      <c r="HQ125" s="263"/>
      <c r="HR125" s="250"/>
      <c r="HS125" s="250"/>
      <c r="HT125" s="264"/>
      <c r="HV125" s="247" t="str">
        <f>$B125</f>
        <v>Final</v>
      </c>
      <c r="HW125" s="249"/>
      <c r="HX125" s="249"/>
      <c r="HY125" s="250"/>
      <c r="HZ125" s="279"/>
      <c r="IA125" s="280"/>
      <c r="IB125" s="251"/>
      <c r="IC125" s="251"/>
      <c r="ID125" s="263"/>
      <c r="IE125" s="250"/>
      <c r="IF125" s="250"/>
      <c r="IG125" s="264"/>
      <c r="II125" s="247" t="str">
        <f>$B125</f>
        <v>Final</v>
      </c>
      <c r="IJ125" s="249"/>
      <c r="IK125" s="249"/>
      <c r="IL125" s="250"/>
      <c r="IM125" s="279"/>
      <c r="IN125" s="280"/>
      <c r="IO125" s="251"/>
      <c r="IP125" s="251"/>
      <c r="IQ125" s="263"/>
      <c r="IR125" s="250"/>
      <c r="IS125" s="250"/>
      <c r="IT125" s="264"/>
      <c r="IV125" s="247" t="str">
        <f>$B125</f>
        <v>Final</v>
      </c>
      <c r="IW125" s="249"/>
      <c r="IX125" s="249"/>
      <c r="IY125" s="250"/>
      <c r="IZ125" s="279"/>
      <c r="JA125" s="280"/>
      <c r="JB125" s="251"/>
      <c r="JC125" s="251"/>
      <c r="JD125" s="263"/>
      <c r="JE125" s="250"/>
      <c r="JF125" s="250"/>
      <c r="JG125" s="264"/>
      <c r="JI125" s="247" t="str">
        <f>$B125</f>
        <v>Final</v>
      </c>
      <c r="JJ125" s="249"/>
      <c r="JK125" s="249"/>
      <c r="JL125" s="250"/>
      <c r="JM125" s="279"/>
      <c r="JN125" s="280"/>
      <c r="JO125" s="251"/>
      <c r="JP125" s="251"/>
      <c r="JQ125" s="263"/>
      <c r="JR125" s="250"/>
      <c r="JS125" s="250"/>
      <c r="JT125" s="264"/>
      <c r="JV125" s="247" t="str">
        <f>$B125</f>
        <v>Final</v>
      </c>
      <c r="JW125" s="249"/>
      <c r="JX125" s="249"/>
      <c r="JY125" s="250"/>
      <c r="JZ125" s="279"/>
      <c r="KA125" s="280"/>
      <c r="KB125" s="251"/>
      <c r="KC125" s="251"/>
      <c r="KD125" s="263"/>
      <c r="KE125" s="250"/>
      <c r="KF125" s="250"/>
      <c r="KG125" s="264"/>
      <c r="KI125" s="247" t="str">
        <f>$B125</f>
        <v>Final</v>
      </c>
      <c r="KJ125" s="249"/>
      <c r="KK125" s="249"/>
      <c r="KL125" s="250"/>
      <c r="KM125" s="279"/>
      <c r="KN125" s="280"/>
      <c r="KO125" s="251"/>
      <c r="KP125" s="251"/>
      <c r="KQ125" s="263"/>
      <c r="KR125" s="250"/>
      <c r="KS125" s="250"/>
      <c r="KT125" s="264"/>
      <c r="KV125" s="247" t="str">
        <f>$B125</f>
        <v>Final</v>
      </c>
      <c r="KW125" s="249"/>
      <c r="KX125" s="249"/>
      <c r="KY125" s="250"/>
      <c r="KZ125" s="279"/>
      <c r="LA125" s="280"/>
      <c r="LB125" s="251"/>
      <c r="LC125" s="251"/>
      <c r="LD125" s="263"/>
      <c r="LE125" s="250"/>
      <c r="LF125" s="250"/>
      <c r="LG125" s="264"/>
      <c r="LI125" s="247" t="str">
        <f>$B125</f>
        <v>Final</v>
      </c>
      <c r="LJ125" s="249"/>
      <c r="LK125" s="249"/>
      <c r="LL125" s="250"/>
      <c r="LM125" s="279"/>
      <c r="LN125" s="280"/>
      <c r="LO125" s="251"/>
      <c r="LP125" s="251"/>
      <c r="LQ125" s="263"/>
      <c r="LR125" s="250"/>
      <c r="LS125" s="250"/>
      <c r="LT125" s="264"/>
      <c r="LV125" s="247" t="str">
        <f>$B125</f>
        <v>Final</v>
      </c>
      <c r="LW125" s="249"/>
      <c r="LX125" s="249"/>
      <c r="LY125" s="250"/>
      <c r="LZ125" s="279"/>
      <c r="MA125" s="280"/>
      <c r="MB125" s="251"/>
      <c r="MC125" s="251"/>
      <c r="MD125" s="263"/>
      <c r="ME125" s="250"/>
      <c r="MF125" s="250"/>
      <c r="MG125" s="264"/>
    </row>
    <row r="126" spans="1:345" ht="16.5" thickBot="1" x14ac:dyDescent="0.3">
      <c r="B126" s="243" t="str">
        <f>IF(C126="","",INDEX(Groups!$C$7:$C$65,MATCH(C126,Groups!$D$7:$D$65,0)))</f>
        <v/>
      </c>
      <c r="C126" s="244" t="str">
        <f>'World Cup'!$L$98</f>
        <v/>
      </c>
      <c r="D126" s="245" t="str">
        <f>IF(E126="","",INDEX(Groups!$C$7:$C$65,MATCH(E126,Groups!$D$7:$D$65,0)))</f>
        <v/>
      </c>
      <c r="E126" s="246" t="str">
        <f>'World Cup'!$N$98</f>
        <v/>
      </c>
      <c r="F126" s="352" t="str">
        <f>IF(AND('World Cup'!$L$99&lt;&gt;"",'World Cup'!$N$99&lt;&gt;""),'World Cup'!$L$99+IF(AND('World Cup'!$L$101&lt;&gt;"",'World Cup'!$N$101&lt;&gt;"",'World Cup'!$L$99='World Cup'!$N$99),'World Cup'!$L$101,0),"")</f>
        <v/>
      </c>
      <c r="G126" s="353" t="str">
        <f>IF(AND('World Cup'!$L$99&lt;&gt;"",'World Cup'!$N$99&lt;&gt;""),'World Cup'!$N$99+IF(AND('World Cup'!$L$101&lt;&gt;"",'World Cup'!$N$101&lt;&gt;"",'World Cup'!$L$99='World Cup'!$N$99),'World Cup'!$N$101,0),"")</f>
        <v/>
      </c>
      <c r="I126" s="277"/>
      <c r="J126" s="262" t="str">
        <f>IF(I126="","",VLOOKUP(I126,Language!$D$5:$E$100,2,0))</f>
        <v/>
      </c>
      <c r="K126" s="278"/>
      <c r="L126" s="262" t="str">
        <f>IF(K126="","",VLOOKUP(K126,Language!$D$5:$E$100,2,0))</f>
        <v/>
      </c>
      <c r="M126" s="281"/>
      <c r="N126" s="281"/>
      <c r="O126" s="245"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64">
        <f>COUNTIF(I$124:I$126,I126)+COUNTIF(K$124:K$126,I126)</f>
        <v>0</v>
      </c>
      <c r="Q126" s="245" t="str">
        <f>IF((O126&lt;&gt;""),IF(OR($F126&lt;&gt;$G126,PrSettings!$M$4="●"),((I126=$B126)*$F126+(I126=$D126)*$G126-(K126=$B126)*$F126-(K126=$D126)*$G126=(M126-N126))*(O126=1),0),"")</f>
        <v/>
      </c>
      <c r="R126" s="245" t="str">
        <f>IF((Q126&lt;&gt;""),IF(Q126=0,0,((I126=$B126)*$F126+(I126=$D126)*$G126=M126)*((K126=$B126)*$F126+(K126=$D126)*$G126=N126)),"")</f>
        <v/>
      </c>
      <c r="S126" s="245"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88" t="str">
        <f>IF(($C126&amp;$E126&lt;&gt;"")*(I126&amp;K126&lt;&gt;""),IF(P126&lt;&gt;1,0,($B126=I126)+($D126=I126))+IF(O108&lt;&gt;1,0,($B126=K126)+($D126=K126)),"")</f>
        <v/>
      </c>
      <c r="V126" s="277"/>
      <c r="W126" s="262" t="str">
        <f>IF(V126="","",VLOOKUP(V126,Language!$D$5:$E$100,2,0))</f>
        <v/>
      </c>
      <c r="X126" s="278"/>
      <c r="Y126" s="262" t="str">
        <f>IF(X126="","",VLOOKUP(X126,Language!$D$5:$E$100,2,0))</f>
        <v/>
      </c>
      <c r="Z126" s="281"/>
      <c r="AA126" s="281"/>
      <c r="AB126" s="245"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64">
        <f>COUNTIF(V$124:V$126,V126)+COUNTIF(X$124:X$126,V126)</f>
        <v>0</v>
      </c>
      <c r="AD126" s="245" t="str">
        <f>IF((AB126&lt;&gt;""),IF(OR($F126&lt;&gt;$G126,PrSettings!$M$4="●"),((V126=$B126)*$F126+(V126=$D126)*$G126-(X126=$B126)*$F126-(X126=$D126)*$G126=(Z126-AA126))*(AB126=1),0),"")</f>
        <v/>
      </c>
      <c r="AE126" s="245" t="str">
        <f>IF((AD126&lt;&gt;""),IF(AD126=0,0,((V126=$B126)*$F126+(V126=$D126)*$G126=Z126)*((X126=$B126)*$F126+(X126=$D126)*$G126=AA126)),"")</f>
        <v/>
      </c>
      <c r="AF126" s="245"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88" t="str">
        <f>IF(($C126&amp;$E126&lt;&gt;"")*(V126&amp;X126&lt;&gt;""),IF(AC126&lt;&gt;1,0,($B126=V126)+($D126=V126))+IF(AB108&lt;&gt;1,0,($B126=X126)+($D126=X126)),"")</f>
        <v/>
      </c>
      <c r="AI126" s="277"/>
      <c r="AJ126" s="262" t="str">
        <f>IF(AI126="","",VLOOKUP(AI126,Language!$D$5:$E$100,2,0))</f>
        <v/>
      </c>
      <c r="AK126" s="278"/>
      <c r="AL126" s="262" t="str">
        <f>IF(AK126="","",VLOOKUP(AK126,Language!$D$5:$E$100,2,0))</f>
        <v/>
      </c>
      <c r="AM126" s="281"/>
      <c r="AN126" s="281"/>
      <c r="AO126" s="245"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64">
        <f>COUNTIF(AI$124:AI$126,AI126)+COUNTIF(AK$124:AK$126,AI126)</f>
        <v>0</v>
      </c>
      <c r="AQ126" s="245" t="str">
        <f>IF((AO126&lt;&gt;""),IF(OR($F126&lt;&gt;$G126,PrSettings!$M$4="●"),((AI126=$B126)*$F126+(AI126=$D126)*$G126-(AK126=$B126)*$F126-(AK126=$D126)*$G126=(AM126-AN126))*(AO126=1),0),"")</f>
        <v/>
      </c>
      <c r="AR126" s="245" t="str">
        <f>IF((AQ126&lt;&gt;""),IF(AQ126=0,0,((AI126=$B126)*$F126+(AI126=$D126)*$G126=AM126)*((AK126=$B126)*$F126+(AK126=$D126)*$G126=AN126)),"")</f>
        <v/>
      </c>
      <c r="AS126" s="245"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88" t="str">
        <f>IF(($C126&amp;$E126&lt;&gt;"")*(AI126&amp;AK126&lt;&gt;""),IF(AP126&lt;&gt;1,0,($B126=AI126)+($D126=AI126))+IF(AO108&lt;&gt;1,0,($B126=AK126)+($D126=AK126)),"")</f>
        <v/>
      </c>
      <c r="AV126" s="277"/>
      <c r="AW126" s="262" t="str">
        <f>IF(AV126="","",VLOOKUP(AV126,Language!$D$5:$E$100,2,0))</f>
        <v/>
      </c>
      <c r="AX126" s="278"/>
      <c r="AY126" s="262" t="str">
        <f>IF(AX126="","",VLOOKUP(AX126,Language!$D$5:$E$100,2,0))</f>
        <v/>
      </c>
      <c r="AZ126" s="281"/>
      <c r="BA126" s="281"/>
      <c r="BB126" s="245"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64">
        <f>COUNTIF(AV$124:AV$126,AV126)+COUNTIF(AX$124:AX$126,AV126)</f>
        <v>0</v>
      </c>
      <c r="BD126" s="245" t="str">
        <f>IF((BB126&lt;&gt;""),IF(OR($F126&lt;&gt;$G126,PrSettings!$M$4="●"),((AV126=$B126)*$F126+(AV126=$D126)*$G126-(AX126=$B126)*$F126-(AX126=$D126)*$G126=(AZ126-BA126))*(BB126=1),0),"")</f>
        <v/>
      </c>
      <c r="BE126" s="245" t="str">
        <f>IF((BD126&lt;&gt;""),IF(BD126=0,0,((AV126=$B126)*$F126+(AV126=$D126)*$G126=AZ126)*((AX126=$B126)*$F126+(AX126=$D126)*$G126=BA126)),"")</f>
        <v/>
      </c>
      <c r="BF126" s="245"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88" t="str">
        <f>IF(($C126&amp;$E126&lt;&gt;"")*(AV126&amp;AX126&lt;&gt;""),IF(BC126&lt;&gt;1,0,($B126=AV126)+($D126=AV126))+IF(BB108&lt;&gt;1,0,($B126=AX126)+($D126=AX126)),"")</f>
        <v/>
      </c>
      <c r="BI126" s="277"/>
      <c r="BJ126" s="262" t="str">
        <f>IF(BI126="","",VLOOKUP(BI126,Language!$D$5:$E$100,2,0))</f>
        <v/>
      </c>
      <c r="BK126" s="278"/>
      <c r="BL126" s="262" t="str">
        <f>IF(BK126="","",VLOOKUP(BK126,Language!$D$5:$E$100,2,0))</f>
        <v/>
      </c>
      <c r="BM126" s="281"/>
      <c r="BN126" s="281"/>
      <c r="BO126" s="245"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64">
        <f>COUNTIF(BI$124:BI$126,BI126)+COUNTIF(BK$124:BK$126,BI126)</f>
        <v>0</v>
      </c>
      <c r="BQ126" s="245" t="str">
        <f>IF((BO126&lt;&gt;""),IF(OR($F126&lt;&gt;$G126,PrSettings!$M$4="●"),((BI126=$B126)*$F126+(BI126=$D126)*$G126-(BK126=$B126)*$F126-(BK126=$D126)*$G126=(BM126-BN126))*(BO126=1),0),"")</f>
        <v/>
      </c>
      <c r="BR126" s="245" t="str">
        <f>IF((BQ126&lt;&gt;""),IF(BQ126=0,0,((BI126=$B126)*$F126+(BI126=$D126)*$G126=BM126)*((BK126=$B126)*$F126+(BK126=$D126)*$G126=BN126)),"")</f>
        <v/>
      </c>
      <c r="BS126" s="245"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88" t="str">
        <f>IF(($C126&amp;$E126&lt;&gt;"")*(BI126&amp;BK126&lt;&gt;""),IF(BP126&lt;&gt;1,0,($B126=BI126)+($D126=BI126))+IF(BO108&lt;&gt;1,0,($B126=BK126)+($D126=BK126)),"")</f>
        <v/>
      </c>
      <c r="BV126" s="277"/>
      <c r="BW126" s="262" t="str">
        <f>IF(BV126="","",VLOOKUP(BV126,Language!$D$5:$E$100,2,0))</f>
        <v/>
      </c>
      <c r="BX126" s="278"/>
      <c r="BY126" s="262" t="str">
        <f>IF(BX126="","",VLOOKUP(BX126,Language!$D$5:$E$100,2,0))</f>
        <v/>
      </c>
      <c r="BZ126" s="281"/>
      <c r="CA126" s="281"/>
      <c r="CB126" s="245"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64">
        <f>COUNTIF(BV$124:BV$126,BV126)+COUNTIF(BX$124:BX$126,BV126)</f>
        <v>0</v>
      </c>
      <c r="CD126" s="245" t="str">
        <f>IF((CB126&lt;&gt;""),IF(OR($F126&lt;&gt;$G126,PrSettings!$M$4="●"),((BV126=$B126)*$F126+(BV126=$D126)*$G126-(BX126=$B126)*$F126-(BX126=$D126)*$G126=(BZ126-CA126))*(CB126=1),0),"")</f>
        <v/>
      </c>
      <c r="CE126" s="245" t="str">
        <f>IF((CD126&lt;&gt;""),IF(CD126=0,0,((BV126=$B126)*$F126+(BV126=$D126)*$G126=BZ126)*((BX126=$B126)*$F126+(BX126=$D126)*$G126=CA126)),"")</f>
        <v/>
      </c>
      <c r="CF126" s="245"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88" t="str">
        <f>IF(($C126&amp;$E126&lt;&gt;"")*(BV126&amp;BX126&lt;&gt;""),IF(CC126&lt;&gt;1,0,($B126=BV126)+($D126=BV126))+IF(CB108&lt;&gt;1,0,($B126=BX126)+($D126=BX126)),"")</f>
        <v/>
      </c>
      <c r="CI126" s="277"/>
      <c r="CJ126" s="262" t="str">
        <f>IF(CI126="","",VLOOKUP(CI126,Language!$D$5:$E$100,2,0))</f>
        <v/>
      </c>
      <c r="CK126" s="278"/>
      <c r="CL126" s="262" t="str">
        <f>IF(CK126="","",VLOOKUP(CK126,Language!$D$5:$E$100,2,0))</f>
        <v/>
      </c>
      <c r="CM126" s="281"/>
      <c r="CN126" s="281"/>
      <c r="CO126" s="245"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64">
        <f>COUNTIF(CI$124:CI$126,CI126)+COUNTIF(CK$124:CK$126,CI126)</f>
        <v>0</v>
      </c>
      <c r="CQ126" s="245" t="str">
        <f>IF((CO126&lt;&gt;""),IF(OR($F126&lt;&gt;$G126,PrSettings!$M$4="●"),((CI126=$B126)*$F126+(CI126=$D126)*$G126-(CK126=$B126)*$F126-(CK126=$D126)*$G126=(CM126-CN126))*(CO126=1),0),"")</f>
        <v/>
      </c>
      <c r="CR126" s="245" t="str">
        <f>IF((CQ126&lt;&gt;""),IF(CQ126=0,0,((CI126=$B126)*$F126+(CI126=$D126)*$G126=CM126)*((CK126=$B126)*$F126+(CK126=$D126)*$G126=CN126)),"")</f>
        <v/>
      </c>
      <c r="CS126" s="245"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88" t="str">
        <f>IF(($C126&amp;$E126&lt;&gt;"")*(CI126&amp;CK126&lt;&gt;""),IF(CP126&lt;&gt;1,0,($B126=CI126)+($D126=CI126))+IF(CO108&lt;&gt;1,0,($B126=CK126)+($D126=CK126)),"")</f>
        <v/>
      </c>
      <c r="CV126" s="277"/>
      <c r="CW126" s="262" t="str">
        <f>IF(CV126="","",VLOOKUP(CV126,Language!$D$5:$E$100,2,0))</f>
        <v/>
      </c>
      <c r="CX126" s="278"/>
      <c r="CY126" s="262" t="str">
        <f>IF(CX126="","",VLOOKUP(CX126,Language!$D$5:$E$100,2,0))</f>
        <v/>
      </c>
      <c r="CZ126" s="281"/>
      <c r="DA126" s="281"/>
      <c r="DB126" s="245"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64">
        <f>COUNTIF(CV$124:CV$126,CV126)+COUNTIF(CX$124:CX$126,CV126)</f>
        <v>0</v>
      </c>
      <c r="DD126" s="245" t="str">
        <f>IF((DB126&lt;&gt;""),IF(OR($F126&lt;&gt;$G126,PrSettings!$M$4="●"),((CV126=$B126)*$F126+(CV126=$D126)*$G126-(CX126=$B126)*$F126-(CX126=$D126)*$G126=(CZ126-DA126))*(DB126=1),0),"")</f>
        <v/>
      </c>
      <c r="DE126" s="245" t="str">
        <f>IF((DD126&lt;&gt;""),IF(DD126=0,0,((CV126=$B126)*$F126+(CV126=$D126)*$G126=CZ126)*((CX126=$B126)*$F126+(CX126=$D126)*$G126=DA126)),"")</f>
        <v/>
      </c>
      <c r="DF126" s="245"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88" t="str">
        <f>IF(($C126&amp;$E126&lt;&gt;"")*(CV126&amp;CX126&lt;&gt;""),IF(DC126&lt;&gt;1,0,($B126=CV126)+($D126=CV126))+IF(DB108&lt;&gt;1,0,($B126=CX126)+($D126=CX126)),"")</f>
        <v/>
      </c>
      <c r="DI126" s="277"/>
      <c r="DJ126" s="262" t="str">
        <f>IF(DI126="","",VLOOKUP(DI126,Language!$D$5:$E$100,2,0))</f>
        <v/>
      </c>
      <c r="DK126" s="278"/>
      <c r="DL126" s="262" t="str">
        <f>IF(DK126="","",VLOOKUP(DK126,Language!$D$5:$E$100,2,0))</f>
        <v/>
      </c>
      <c r="DM126" s="281"/>
      <c r="DN126" s="281"/>
      <c r="DO126" s="245"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64">
        <f>COUNTIF(DI$124:DI$126,DI126)+COUNTIF(DK$124:DK$126,DI126)</f>
        <v>0</v>
      </c>
      <c r="DQ126" s="245" t="str">
        <f>IF((DO126&lt;&gt;""),IF(OR($F126&lt;&gt;$G126,PrSettings!$M$4="●"),((DI126=$B126)*$F126+(DI126=$D126)*$G126-(DK126=$B126)*$F126-(DK126=$D126)*$G126=(DM126-DN126))*(DO126=1),0),"")</f>
        <v/>
      </c>
      <c r="DR126" s="245" t="str">
        <f>IF((DQ126&lt;&gt;""),IF(DQ126=0,0,((DI126=$B126)*$F126+(DI126=$D126)*$G126=DM126)*((DK126=$B126)*$F126+(DK126=$D126)*$G126=DN126)),"")</f>
        <v/>
      </c>
      <c r="DS126" s="245"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88" t="str">
        <f>IF(($C126&amp;$E126&lt;&gt;"")*(DI126&amp;DK126&lt;&gt;""),IF(DP126&lt;&gt;1,0,($B126=DI126)+($D126=DI126))+IF(DO108&lt;&gt;1,0,($B126=DK126)+($D126=DK126)),"")</f>
        <v/>
      </c>
      <c r="DV126" s="277"/>
      <c r="DW126" s="262" t="str">
        <f>IF(DV126="","",VLOOKUP(DV126,Language!$D$5:$E$100,2,0))</f>
        <v/>
      </c>
      <c r="DX126" s="278"/>
      <c r="DY126" s="262" t="str">
        <f>IF(DX126="","",VLOOKUP(DX126,Language!$D$5:$E$100,2,0))</f>
        <v/>
      </c>
      <c r="DZ126" s="281"/>
      <c r="EA126" s="281"/>
      <c r="EB126" s="245"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64">
        <f>COUNTIF(DV$124:DV$126,DV126)+COUNTIF(DX$124:DX$126,DV126)</f>
        <v>0</v>
      </c>
      <c r="ED126" s="245" t="str">
        <f>IF((EB126&lt;&gt;""),IF(OR($F126&lt;&gt;$G126,PrSettings!$M$4="●"),((DV126=$B126)*$F126+(DV126=$D126)*$G126-(DX126=$B126)*$F126-(DX126=$D126)*$G126=(DZ126-EA126))*(EB126=1),0),"")</f>
        <v/>
      </c>
      <c r="EE126" s="245" t="str">
        <f>IF((ED126&lt;&gt;""),IF(ED126=0,0,((DV126=$B126)*$F126+(DV126=$D126)*$G126=DZ126)*((DX126=$B126)*$F126+(DX126=$D126)*$G126=EA126)),"")</f>
        <v/>
      </c>
      <c r="EF126" s="245"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88" t="str">
        <f>IF(($C126&amp;$E126&lt;&gt;"")*(DV126&amp;DX126&lt;&gt;""),IF(EC126&lt;&gt;1,0,($B126=DV126)+($D126=DV126))+IF(EB108&lt;&gt;1,0,($B126=DX126)+($D126=DX126)),"")</f>
        <v/>
      </c>
      <c r="EI126" s="277"/>
      <c r="EJ126" s="262" t="str">
        <f>IF(EI126="","",VLOOKUP(EI126,Language!$D$5:$E$100,2,0))</f>
        <v/>
      </c>
      <c r="EK126" s="278"/>
      <c r="EL126" s="262" t="str">
        <f>IF(EK126="","",VLOOKUP(EK126,Language!$D$5:$E$100,2,0))</f>
        <v/>
      </c>
      <c r="EM126" s="281"/>
      <c r="EN126" s="281"/>
      <c r="EO126" s="245"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64">
        <f>COUNTIF(EI$124:EI$126,EI126)+COUNTIF(EK$124:EK$126,EI126)</f>
        <v>0</v>
      </c>
      <c r="EQ126" s="245" t="str">
        <f>IF((EO126&lt;&gt;""),IF(OR($F126&lt;&gt;$G126,PrSettings!$M$4="●"),((EI126=$B126)*$F126+(EI126=$D126)*$G126-(EK126=$B126)*$F126-(EK126=$D126)*$G126=(EM126-EN126))*(EO126=1),0),"")</f>
        <v/>
      </c>
      <c r="ER126" s="245" t="str">
        <f>IF((EQ126&lt;&gt;""),IF(EQ126=0,0,((EI126=$B126)*$F126+(EI126=$D126)*$G126=EM126)*((EK126=$B126)*$F126+(EK126=$D126)*$G126=EN126)),"")</f>
        <v/>
      </c>
      <c r="ES126" s="245"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88" t="str">
        <f>IF(($C126&amp;$E126&lt;&gt;"")*(EI126&amp;EK126&lt;&gt;""),IF(EP126&lt;&gt;1,0,($B126=EI126)+($D126=EI126))+IF(EO108&lt;&gt;1,0,($B126=EK126)+($D126=EK126)),"")</f>
        <v/>
      </c>
      <c r="EV126" s="277"/>
      <c r="EW126" s="262" t="str">
        <f>IF(EV126="","",VLOOKUP(EV126,Language!$D$5:$E$100,2,0))</f>
        <v/>
      </c>
      <c r="EX126" s="278"/>
      <c r="EY126" s="262" t="str">
        <f>IF(EX126="","",VLOOKUP(EX126,Language!$D$5:$E$100,2,0))</f>
        <v/>
      </c>
      <c r="EZ126" s="281"/>
      <c r="FA126" s="281"/>
      <c r="FB126" s="245"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64">
        <f>COUNTIF(EV$124:EV$126,EV126)+COUNTIF(EX$124:EX$126,EV126)</f>
        <v>0</v>
      </c>
      <c r="FD126" s="245" t="str">
        <f>IF((FB126&lt;&gt;""),IF(OR($F126&lt;&gt;$G126,PrSettings!$M$4="●"),((EV126=$B126)*$F126+(EV126=$D126)*$G126-(EX126=$B126)*$F126-(EX126=$D126)*$G126=(EZ126-FA126))*(FB126=1),0),"")</f>
        <v/>
      </c>
      <c r="FE126" s="245" t="str">
        <f>IF((FD126&lt;&gt;""),IF(FD126=0,0,((EV126=$B126)*$F126+(EV126=$D126)*$G126=EZ126)*((EX126=$B126)*$F126+(EX126=$D126)*$G126=FA126)),"")</f>
        <v/>
      </c>
      <c r="FF126" s="245"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88" t="str">
        <f>IF(($C126&amp;$E126&lt;&gt;"")*(EV126&amp;EX126&lt;&gt;""),IF(FC126&lt;&gt;1,0,($B126=EV126)+($D126=EV126))+IF(FB108&lt;&gt;1,0,($B126=EX126)+($D126=EX126)),"")</f>
        <v/>
      </c>
      <c r="FI126" s="277"/>
      <c r="FJ126" s="262" t="str">
        <f>IF(FI126="","",VLOOKUP(FI126,Language!$D$5:$E$100,2,0))</f>
        <v/>
      </c>
      <c r="FK126" s="278"/>
      <c r="FL126" s="262" t="str">
        <f>IF(FK126="","",VLOOKUP(FK126,Language!$D$5:$E$100,2,0))</f>
        <v/>
      </c>
      <c r="FM126" s="281"/>
      <c r="FN126" s="281"/>
      <c r="FO126" s="245"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64">
        <f>COUNTIF(FI$124:FI$126,FI126)+COUNTIF(FK$124:FK$126,FI126)</f>
        <v>0</v>
      </c>
      <c r="FQ126" s="245" t="str">
        <f>IF((FO126&lt;&gt;""),IF(OR($F126&lt;&gt;$G126,PrSettings!$M$4="●"),((FI126=$B126)*$F126+(FI126=$D126)*$G126-(FK126=$B126)*$F126-(FK126=$D126)*$G126=(FM126-FN126))*(FO126=1),0),"")</f>
        <v/>
      </c>
      <c r="FR126" s="245" t="str">
        <f>IF((FQ126&lt;&gt;""),IF(FQ126=0,0,((FI126=$B126)*$F126+(FI126=$D126)*$G126=FM126)*((FK126=$B126)*$F126+(FK126=$D126)*$G126=FN126)),"")</f>
        <v/>
      </c>
      <c r="FS126" s="245"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88" t="str">
        <f>IF(($C126&amp;$E126&lt;&gt;"")*(FI126&amp;FK126&lt;&gt;""),IF(FP126&lt;&gt;1,0,($B126=FI126)+($D126=FI126))+IF(FO108&lt;&gt;1,0,($B126=FK126)+($D126=FK126)),"")</f>
        <v/>
      </c>
      <c r="FV126" s="277"/>
      <c r="FW126" s="262" t="str">
        <f>IF(FV126="","",VLOOKUP(FV126,Language!$D$5:$E$100,2,0))</f>
        <v/>
      </c>
      <c r="FX126" s="278"/>
      <c r="FY126" s="262" t="str">
        <f>IF(FX126="","",VLOOKUP(FX126,Language!$D$5:$E$100,2,0))</f>
        <v/>
      </c>
      <c r="FZ126" s="281"/>
      <c r="GA126" s="281"/>
      <c r="GB126" s="245"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64">
        <f>COUNTIF(FV$124:FV$126,FV126)+COUNTIF(FX$124:FX$126,FV126)</f>
        <v>0</v>
      </c>
      <c r="GD126" s="245" t="str">
        <f>IF((GB126&lt;&gt;""),IF(OR($F126&lt;&gt;$G126,PrSettings!$M$4="●"),((FV126=$B126)*$F126+(FV126=$D126)*$G126-(FX126=$B126)*$F126-(FX126=$D126)*$G126=(FZ126-GA126))*(GB126=1),0),"")</f>
        <v/>
      </c>
      <c r="GE126" s="245" t="str">
        <f>IF((GD126&lt;&gt;""),IF(GD126=0,0,((FV126=$B126)*$F126+(FV126=$D126)*$G126=FZ126)*((FX126=$B126)*$F126+(FX126=$D126)*$G126=GA126)),"")</f>
        <v/>
      </c>
      <c r="GF126" s="245"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88" t="str">
        <f>IF(($C126&amp;$E126&lt;&gt;"")*(FV126&amp;FX126&lt;&gt;""),IF(GC126&lt;&gt;1,0,($B126=FV126)+($D126=FV126))+IF(GB108&lt;&gt;1,0,($B126=FX126)+($D126=FX126)),"")</f>
        <v/>
      </c>
      <c r="GI126" s="277"/>
      <c r="GJ126" s="262" t="str">
        <f>IF(GI126="","",VLOOKUP(GI126,Language!$D$5:$E$100,2,0))</f>
        <v/>
      </c>
      <c r="GK126" s="278"/>
      <c r="GL126" s="262" t="str">
        <f>IF(GK126="","",VLOOKUP(GK126,Language!$D$5:$E$100,2,0))</f>
        <v/>
      </c>
      <c r="GM126" s="281"/>
      <c r="GN126" s="281"/>
      <c r="GO126" s="245"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64">
        <f>COUNTIF(GI$124:GI$126,GI126)+COUNTIF(GK$124:GK$126,GI126)</f>
        <v>0</v>
      </c>
      <c r="GQ126" s="245" t="str">
        <f>IF((GO126&lt;&gt;""),IF(OR($F126&lt;&gt;$G126,PrSettings!$M$4="●"),((GI126=$B126)*$F126+(GI126=$D126)*$G126-(GK126=$B126)*$F126-(GK126=$D126)*$G126=(GM126-GN126))*(GO126=1),0),"")</f>
        <v/>
      </c>
      <c r="GR126" s="245" t="str">
        <f>IF((GQ126&lt;&gt;""),IF(GQ126=0,0,((GI126=$B126)*$F126+(GI126=$D126)*$G126=GM126)*((GK126=$B126)*$F126+(GK126=$D126)*$G126=GN126)),"")</f>
        <v/>
      </c>
      <c r="GS126" s="245"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88" t="str">
        <f>IF(($C126&amp;$E126&lt;&gt;"")*(GI126&amp;GK126&lt;&gt;""),IF(GP126&lt;&gt;1,0,($B126=GI126)+($D126=GI126))+IF(GO108&lt;&gt;1,0,($B126=GK126)+($D126=GK126)),"")</f>
        <v/>
      </c>
      <c r="GV126" s="277"/>
      <c r="GW126" s="262" t="str">
        <f>IF(GV126="","",VLOOKUP(GV126,Language!$D$5:$E$100,2,0))</f>
        <v/>
      </c>
      <c r="GX126" s="278"/>
      <c r="GY126" s="262" t="str">
        <f>IF(GX126="","",VLOOKUP(GX126,Language!$D$5:$E$100,2,0))</f>
        <v/>
      </c>
      <c r="GZ126" s="281"/>
      <c r="HA126" s="281"/>
      <c r="HB126" s="245"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64">
        <f>COUNTIF(GV$124:GV$126,GV126)+COUNTIF(GX$124:GX$126,GV126)</f>
        <v>0</v>
      </c>
      <c r="HD126" s="245" t="str">
        <f>IF((HB126&lt;&gt;""),IF(OR($F126&lt;&gt;$G126,PrSettings!$M$4="●"),((GV126=$B126)*$F126+(GV126=$D126)*$G126-(GX126=$B126)*$F126-(GX126=$D126)*$G126=(GZ126-HA126))*(HB126=1),0),"")</f>
        <v/>
      </c>
      <c r="HE126" s="245" t="str">
        <f>IF((HD126&lt;&gt;""),IF(HD126=0,0,((GV126=$B126)*$F126+(GV126=$D126)*$G126=GZ126)*((GX126=$B126)*$F126+(GX126=$D126)*$G126=HA126)),"")</f>
        <v/>
      </c>
      <c r="HF126" s="245"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88" t="str">
        <f>IF(($C126&amp;$E126&lt;&gt;"")*(GV126&amp;GX126&lt;&gt;""),IF(HC126&lt;&gt;1,0,($B126=GV126)+($D126=GV126))+IF(HB108&lt;&gt;1,0,($B126=GX126)+($D126=GX126)),"")</f>
        <v/>
      </c>
      <c r="HI126" s="277"/>
      <c r="HJ126" s="262" t="str">
        <f>IF(HI126="","",VLOOKUP(HI126,Language!$D$5:$E$100,2,0))</f>
        <v/>
      </c>
      <c r="HK126" s="278"/>
      <c r="HL126" s="262" t="str">
        <f>IF(HK126="","",VLOOKUP(HK126,Language!$D$5:$E$100,2,0))</f>
        <v/>
      </c>
      <c r="HM126" s="281"/>
      <c r="HN126" s="281"/>
      <c r="HO126" s="245"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64">
        <f>COUNTIF(HI$124:HI$126,HI126)+COUNTIF(HK$124:HK$126,HI126)</f>
        <v>0</v>
      </c>
      <c r="HQ126" s="245" t="str">
        <f>IF((HO126&lt;&gt;""),IF(OR($F126&lt;&gt;$G126,PrSettings!$M$4="●"),((HI126=$B126)*$F126+(HI126=$D126)*$G126-(HK126=$B126)*$F126-(HK126=$D126)*$G126=(HM126-HN126))*(HO126=1),0),"")</f>
        <v/>
      </c>
      <c r="HR126" s="245" t="str">
        <f>IF((HQ126&lt;&gt;""),IF(HQ126=0,0,((HI126=$B126)*$F126+(HI126=$D126)*$G126=HM126)*((HK126=$B126)*$F126+(HK126=$D126)*$G126=HN126)),"")</f>
        <v/>
      </c>
      <c r="HS126" s="245"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88" t="str">
        <f>IF(($C126&amp;$E126&lt;&gt;"")*(HI126&amp;HK126&lt;&gt;""),IF(HP126&lt;&gt;1,0,($B126=HI126)+($D126=HI126))+IF(HO108&lt;&gt;1,0,($B126=HK126)+($D126=HK126)),"")</f>
        <v/>
      </c>
      <c r="HV126" s="277"/>
      <c r="HW126" s="262" t="str">
        <f>IF(HV126="","",VLOOKUP(HV126,Language!$D$5:$E$100,2,0))</f>
        <v/>
      </c>
      <c r="HX126" s="278"/>
      <c r="HY126" s="262" t="str">
        <f>IF(HX126="","",VLOOKUP(HX126,Language!$D$5:$E$100,2,0))</f>
        <v/>
      </c>
      <c r="HZ126" s="281"/>
      <c r="IA126" s="281"/>
      <c r="IB126" s="245"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64">
        <f>COUNTIF(HV$124:HV$126,HV126)+COUNTIF(HX$124:HX$126,HV126)</f>
        <v>0</v>
      </c>
      <c r="ID126" s="245" t="str">
        <f>IF((IB126&lt;&gt;""),IF(OR($F126&lt;&gt;$G126,PrSettings!$M$4="●"),((HV126=$B126)*$F126+(HV126=$D126)*$G126-(HX126=$B126)*$F126-(HX126=$D126)*$G126=(HZ126-IA126))*(IB126=1),0),"")</f>
        <v/>
      </c>
      <c r="IE126" s="245" t="str">
        <f>IF((ID126&lt;&gt;""),IF(ID126=0,0,((HV126=$B126)*$F126+(HV126=$D126)*$G126=HZ126)*((HX126=$B126)*$F126+(HX126=$D126)*$G126=IA126)),"")</f>
        <v/>
      </c>
      <c r="IF126" s="245"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88" t="str">
        <f>IF(($C126&amp;$E126&lt;&gt;"")*(HV126&amp;HX126&lt;&gt;""),IF(IC126&lt;&gt;1,0,($B126=HV126)+($D126=HV126))+IF(IB108&lt;&gt;1,0,($B126=HX126)+($D126=HX126)),"")</f>
        <v/>
      </c>
      <c r="II126" s="277"/>
      <c r="IJ126" s="262" t="str">
        <f>IF(II126="","",VLOOKUP(II126,Language!$D$5:$E$100,2,0))</f>
        <v/>
      </c>
      <c r="IK126" s="278"/>
      <c r="IL126" s="262" t="str">
        <f>IF(IK126="","",VLOOKUP(IK126,Language!$D$5:$E$100,2,0))</f>
        <v/>
      </c>
      <c r="IM126" s="281"/>
      <c r="IN126" s="281"/>
      <c r="IO126" s="245"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64">
        <f>COUNTIF(II$124:II$126,II126)+COUNTIF(IK$124:IK$126,II126)</f>
        <v>0</v>
      </c>
      <c r="IQ126" s="245" t="str">
        <f>IF((IO126&lt;&gt;""),IF(OR($F126&lt;&gt;$G126,PrSettings!$M$4="●"),((II126=$B126)*$F126+(II126=$D126)*$G126-(IK126=$B126)*$F126-(IK126=$D126)*$G126=(IM126-IN126))*(IO126=1),0),"")</f>
        <v/>
      </c>
      <c r="IR126" s="245" t="str">
        <f>IF((IQ126&lt;&gt;""),IF(IQ126=0,0,((II126=$B126)*$F126+(II126=$D126)*$G126=IM126)*((IK126=$B126)*$F126+(IK126=$D126)*$G126=IN126)),"")</f>
        <v/>
      </c>
      <c r="IS126" s="245"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88" t="str">
        <f>IF(($C126&amp;$E126&lt;&gt;"")*(II126&amp;IK126&lt;&gt;""),IF(IP126&lt;&gt;1,0,($B126=II126)+($D126=II126))+IF(IO108&lt;&gt;1,0,($B126=IK126)+($D126=IK126)),"")</f>
        <v/>
      </c>
      <c r="IV126" s="277"/>
      <c r="IW126" s="262" t="str">
        <f>IF(IV126="","",VLOOKUP(IV126,Language!$D$5:$E$100,2,0))</f>
        <v/>
      </c>
      <c r="IX126" s="278"/>
      <c r="IY126" s="262" t="str">
        <f>IF(IX126="","",VLOOKUP(IX126,Language!$D$5:$E$100,2,0))</f>
        <v/>
      </c>
      <c r="IZ126" s="281"/>
      <c r="JA126" s="281"/>
      <c r="JB126" s="245"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64">
        <f>COUNTIF(IV$124:IV$126,IV126)+COUNTIF(IX$124:IX$126,IV126)</f>
        <v>0</v>
      </c>
      <c r="JD126" s="245" t="str">
        <f>IF((JB126&lt;&gt;""),IF(OR($F126&lt;&gt;$G126,PrSettings!$M$4="●"),((IV126=$B126)*$F126+(IV126=$D126)*$G126-(IX126=$B126)*$F126-(IX126=$D126)*$G126=(IZ126-JA126))*(JB126=1),0),"")</f>
        <v/>
      </c>
      <c r="JE126" s="245" t="str">
        <f>IF((JD126&lt;&gt;""),IF(JD126=0,0,((IV126=$B126)*$F126+(IV126=$D126)*$G126=IZ126)*((IX126=$B126)*$F126+(IX126=$D126)*$G126=JA126)),"")</f>
        <v/>
      </c>
      <c r="JF126" s="245"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88" t="str">
        <f>IF(($C126&amp;$E126&lt;&gt;"")*(IV126&amp;IX126&lt;&gt;""),IF(JC126&lt;&gt;1,0,($B126=IV126)+($D126=IV126))+IF(JB108&lt;&gt;1,0,($B126=IX126)+($D126=IX126)),"")</f>
        <v/>
      </c>
      <c r="JI126" s="277"/>
      <c r="JJ126" s="262" t="str">
        <f>IF(JI126="","",VLOOKUP(JI126,Language!$D$5:$E$100,2,0))</f>
        <v/>
      </c>
      <c r="JK126" s="278"/>
      <c r="JL126" s="262" t="str">
        <f>IF(JK126="","",VLOOKUP(JK126,Language!$D$5:$E$100,2,0))</f>
        <v/>
      </c>
      <c r="JM126" s="281"/>
      <c r="JN126" s="281"/>
      <c r="JO126" s="245"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64">
        <f>COUNTIF(JI$124:JI$126,JI126)+COUNTIF(JK$124:JK$126,JI126)</f>
        <v>0</v>
      </c>
      <c r="JQ126" s="245" t="str">
        <f>IF((JO126&lt;&gt;""),IF(OR($F126&lt;&gt;$G126,PrSettings!$M$4="●"),((JI126=$B126)*$F126+(JI126=$D126)*$G126-(JK126=$B126)*$F126-(JK126=$D126)*$G126=(JM126-JN126))*(JO126=1),0),"")</f>
        <v/>
      </c>
      <c r="JR126" s="245" t="str">
        <f>IF((JQ126&lt;&gt;""),IF(JQ126=0,0,((JI126=$B126)*$F126+(JI126=$D126)*$G126=JM126)*((JK126=$B126)*$F126+(JK126=$D126)*$G126=JN126)),"")</f>
        <v/>
      </c>
      <c r="JS126" s="245"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88" t="str">
        <f>IF(($C126&amp;$E126&lt;&gt;"")*(JI126&amp;JK126&lt;&gt;""),IF(JP126&lt;&gt;1,0,($B126=JI126)+($D126=JI126))+IF(JO108&lt;&gt;1,0,($B126=JK126)+($D126=JK126)),"")</f>
        <v/>
      </c>
      <c r="JV126" s="277"/>
      <c r="JW126" s="262" t="str">
        <f>IF(JV126="","",VLOOKUP(JV126,Language!$D$5:$E$100,2,0))</f>
        <v/>
      </c>
      <c r="JX126" s="278"/>
      <c r="JY126" s="262" t="str">
        <f>IF(JX126="","",VLOOKUP(JX126,Language!$D$5:$E$100,2,0))</f>
        <v/>
      </c>
      <c r="JZ126" s="281"/>
      <c r="KA126" s="281"/>
      <c r="KB126" s="245"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64">
        <f>COUNTIF(JV$124:JV$126,JV126)+COUNTIF(JX$124:JX$126,JV126)</f>
        <v>0</v>
      </c>
      <c r="KD126" s="245" t="str">
        <f>IF((KB126&lt;&gt;""),IF(OR($F126&lt;&gt;$G126,PrSettings!$M$4="●"),((JV126=$B126)*$F126+(JV126=$D126)*$G126-(JX126=$B126)*$F126-(JX126=$D126)*$G126=(JZ126-KA126))*(KB126=1),0),"")</f>
        <v/>
      </c>
      <c r="KE126" s="245" t="str">
        <f>IF((KD126&lt;&gt;""),IF(KD126=0,0,((JV126=$B126)*$F126+(JV126=$D126)*$G126=JZ126)*((JX126=$B126)*$F126+(JX126=$D126)*$G126=KA126)),"")</f>
        <v/>
      </c>
      <c r="KF126" s="245"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88" t="str">
        <f>IF(($C126&amp;$E126&lt;&gt;"")*(JV126&amp;JX126&lt;&gt;""),IF(KC126&lt;&gt;1,0,($B126=JV126)+($D126=JV126))+IF(KB108&lt;&gt;1,0,($B126=JX126)+($D126=JX126)),"")</f>
        <v/>
      </c>
      <c r="KI126" s="277"/>
      <c r="KJ126" s="262" t="str">
        <f>IF(KI126="","",VLOOKUP(KI126,Language!$D$5:$E$100,2,0))</f>
        <v/>
      </c>
      <c r="KK126" s="278"/>
      <c r="KL126" s="262" t="str">
        <f>IF(KK126="","",VLOOKUP(KK126,Language!$D$5:$E$100,2,0))</f>
        <v/>
      </c>
      <c r="KM126" s="281"/>
      <c r="KN126" s="281"/>
      <c r="KO126" s="245"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64">
        <f>COUNTIF(KI$124:KI$126,KI126)+COUNTIF(KK$124:KK$126,KI126)</f>
        <v>0</v>
      </c>
      <c r="KQ126" s="245" t="str">
        <f>IF((KO126&lt;&gt;""),IF(OR($F126&lt;&gt;$G126,PrSettings!$M$4="●"),((KI126=$B126)*$F126+(KI126=$D126)*$G126-(KK126=$B126)*$F126-(KK126=$D126)*$G126=(KM126-KN126))*(KO126=1),0),"")</f>
        <v/>
      </c>
      <c r="KR126" s="245" t="str">
        <f>IF((KQ126&lt;&gt;""),IF(KQ126=0,0,((KI126=$B126)*$F126+(KI126=$D126)*$G126=KM126)*((KK126=$B126)*$F126+(KK126=$D126)*$G126=KN126)),"")</f>
        <v/>
      </c>
      <c r="KS126" s="245"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88" t="str">
        <f>IF(($C126&amp;$E126&lt;&gt;"")*(KI126&amp;KK126&lt;&gt;""),IF(KP126&lt;&gt;1,0,($B126=KI126)+($D126=KI126))+IF(KO108&lt;&gt;1,0,($B126=KK126)+($D126=KK126)),"")</f>
        <v/>
      </c>
      <c r="KV126" s="277"/>
      <c r="KW126" s="262" t="str">
        <f>IF(KV126="","",VLOOKUP(KV126,Language!$D$5:$E$100,2,0))</f>
        <v/>
      </c>
      <c r="KX126" s="278"/>
      <c r="KY126" s="262" t="str">
        <f>IF(KX126="","",VLOOKUP(KX126,Language!$D$5:$E$100,2,0))</f>
        <v/>
      </c>
      <c r="KZ126" s="281"/>
      <c r="LA126" s="281"/>
      <c r="LB126" s="245"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64">
        <f>COUNTIF(KV$124:KV$126,KV126)+COUNTIF(KX$124:KX$126,KV126)</f>
        <v>0</v>
      </c>
      <c r="LD126" s="245" t="str">
        <f>IF((LB126&lt;&gt;""),IF(OR($F126&lt;&gt;$G126,PrSettings!$M$4="●"),((KV126=$B126)*$F126+(KV126=$D126)*$G126-(KX126=$B126)*$F126-(KX126=$D126)*$G126=(KZ126-LA126))*(LB126=1),0),"")</f>
        <v/>
      </c>
      <c r="LE126" s="245" t="str">
        <f>IF((LD126&lt;&gt;""),IF(LD126=0,0,((KV126=$B126)*$F126+(KV126=$D126)*$G126=KZ126)*((KX126=$B126)*$F126+(KX126=$D126)*$G126=LA126)),"")</f>
        <v/>
      </c>
      <c r="LF126" s="245"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88" t="str">
        <f>IF(($C126&amp;$E126&lt;&gt;"")*(KV126&amp;KX126&lt;&gt;""),IF(LC126&lt;&gt;1,0,($B126=KV126)+($D126=KV126))+IF(LB108&lt;&gt;1,0,($B126=KX126)+($D126=KX126)),"")</f>
        <v/>
      </c>
      <c r="LI126" s="277"/>
      <c r="LJ126" s="262" t="str">
        <f>IF(LI126="","",VLOOKUP(LI126,Language!$D$5:$E$100,2,0))</f>
        <v/>
      </c>
      <c r="LK126" s="278"/>
      <c r="LL126" s="262" t="str">
        <f>IF(LK126="","",VLOOKUP(LK126,Language!$D$5:$E$100,2,0))</f>
        <v/>
      </c>
      <c r="LM126" s="281"/>
      <c r="LN126" s="281"/>
      <c r="LO126" s="245"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64">
        <f>COUNTIF(LI$124:LI$126,LI126)+COUNTIF(LK$124:LK$126,LI126)</f>
        <v>0</v>
      </c>
      <c r="LQ126" s="245" t="str">
        <f>IF((LO126&lt;&gt;""),IF(OR($F126&lt;&gt;$G126,PrSettings!$M$4="●"),((LI126=$B126)*$F126+(LI126=$D126)*$G126-(LK126=$B126)*$F126-(LK126=$D126)*$G126=(LM126-LN126))*(LO126=1),0),"")</f>
        <v/>
      </c>
      <c r="LR126" s="245" t="str">
        <f>IF((LQ126&lt;&gt;""),IF(LQ126=0,0,((LI126=$B126)*$F126+(LI126=$D126)*$G126=LM126)*((LK126=$B126)*$F126+(LK126=$D126)*$G126=LN126)),"")</f>
        <v/>
      </c>
      <c r="LS126" s="245"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88" t="str">
        <f>IF(($C126&amp;$E126&lt;&gt;"")*(LI126&amp;LK126&lt;&gt;""),IF(LP126&lt;&gt;1,0,($B126=LI126)+($D126=LI126))+IF(LO108&lt;&gt;1,0,($B126=LK126)+($D126=LK126)),"")</f>
        <v/>
      </c>
      <c r="LV126" s="277"/>
      <c r="LW126" s="262" t="str">
        <f>IF(LV126="","",VLOOKUP(LV126,Language!$D$5:$E$100,2,0))</f>
        <v/>
      </c>
      <c r="LX126" s="278"/>
      <c r="LY126" s="262" t="str">
        <f>IF(LX126="","",VLOOKUP(LX126,Language!$D$5:$E$100,2,0))</f>
        <v/>
      </c>
      <c r="LZ126" s="281"/>
      <c r="MA126" s="281"/>
      <c r="MB126" s="245"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64">
        <f>COUNTIF(LV$124:LV$126,LV126)+COUNTIF(LX$124:LX$126,LV126)</f>
        <v>0</v>
      </c>
      <c r="MD126" s="245" t="str">
        <f>IF((MB126&lt;&gt;""),IF(OR($F126&lt;&gt;$G126,PrSettings!$M$4="●"),((LV126=$B126)*$F126+(LV126=$D126)*$G126-(LX126=$B126)*$F126-(LX126=$D126)*$G126=(LZ126-MA126))*(MB126=1),0),"")</f>
        <v/>
      </c>
      <c r="ME126" s="245" t="str">
        <f>IF((MD126&lt;&gt;""),IF(MD126=0,0,((LV126=$B126)*$F126+(LV126=$D126)*$G126=LZ126)*((LX126=$B126)*$F126+(LX126=$D126)*$G126=MA126)),"")</f>
        <v/>
      </c>
      <c r="MF126" s="245"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88" t="str">
        <f>IF(($C126&amp;$E126&lt;&gt;"")*(LV126&amp;LX126&lt;&gt;""),IF(MC126&lt;&gt;1,0,($B126=LV126)+($D126=LV126))+IF(MB108&lt;&gt;1,0,($B126=LX126)+($D126=LX126)),"")</f>
        <v/>
      </c>
    </row>
    <row r="127" spans="1:345" ht="40.5" customHeight="1" thickTop="1" x14ac:dyDescent="0.25">
      <c r="L127" s="356"/>
      <c r="M127" s="357"/>
      <c r="N127" s="357"/>
      <c r="O127" s="358" t="str">
        <f>Language!$E$219</f>
        <v>Final</v>
      </c>
      <c r="P127" s="358" t="str">
        <f>Language!$E$210</f>
        <v>W/D/L</v>
      </c>
      <c r="Q127" s="358" t="str">
        <f>Language!$E$211</f>
        <v>GD</v>
      </c>
      <c r="R127" s="358" t="str">
        <f>Language!$E$212</f>
        <v>exact</v>
      </c>
      <c r="S127" s="358" t="str">
        <f>Language!$E$224</f>
        <v>many g.</v>
      </c>
      <c r="T127" s="359" t="str">
        <f>Language!$E$213</f>
        <v>teams</v>
      </c>
      <c r="Y127" s="356"/>
      <c r="Z127" s="357"/>
      <c r="AA127" s="357"/>
      <c r="AB127" s="358" t="str">
        <f>Language!$E$219</f>
        <v>Final</v>
      </c>
      <c r="AC127" s="358" t="str">
        <f>Language!$E$210</f>
        <v>W/D/L</v>
      </c>
      <c r="AD127" s="358" t="str">
        <f>Language!$E$211</f>
        <v>GD</v>
      </c>
      <c r="AE127" s="358" t="str">
        <f>Language!$E$212</f>
        <v>exact</v>
      </c>
      <c r="AF127" s="358" t="str">
        <f>Language!$E$224</f>
        <v>many g.</v>
      </c>
      <c r="AG127" s="359" t="str">
        <f>Language!$E$213</f>
        <v>teams</v>
      </c>
      <c r="AL127" s="356"/>
      <c r="AM127" s="357"/>
      <c r="AN127" s="357"/>
      <c r="AO127" s="358" t="str">
        <f>Language!$E$219</f>
        <v>Final</v>
      </c>
      <c r="AP127" s="358" t="str">
        <f>Language!$E$210</f>
        <v>W/D/L</v>
      </c>
      <c r="AQ127" s="358" t="str">
        <f>Language!$E$211</f>
        <v>GD</v>
      </c>
      <c r="AR127" s="358" t="str">
        <f>Language!$E$212</f>
        <v>exact</v>
      </c>
      <c r="AS127" s="358" t="str">
        <f>Language!$E$224</f>
        <v>many g.</v>
      </c>
      <c r="AT127" s="359" t="str">
        <f>Language!$E$213</f>
        <v>teams</v>
      </c>
      <c r="AY127" s="356"/>
      <c r="AZ127" s="357"/>
      <c r="BA127" s="357"/>
      <c r="BB127" s="358" t="str">
        <f>Language!$E$219</f>
        <v>Final</v>
      </c>
      <c r="BC127" s="358" t="str">
        <f>Language!$E$210</f>
        <v>W/D/L</v>
      </c>
      <c r="BD127" s="358" t="str">
        <f>Language!$E$211</f>
        <v>GD</v>
      </c>
      <c r="BE127" s="358" t="str">
        <f>Language!$E$212</f>
        <v>exact</v>
      </c>
      <c r="BF127" s="358" t="str">
        <f>Language!$E$224</f>
        <v>many g.</v>
      </c>
      <c r="BG127" s="359" t="str">
        <f>Language!$E$213</f>
        <v>teams</v>
      </c>
      <c r="BL127" s="356"/>
      <c r="BM127" s="357"/>
      <c r="BN127" s="357"/>
      <c r="BO127" s="358" t="str">
        <f>Language!$E$219</f>
        <v>Final</v>
      </c>
      <c r="BP127" s="358" t="str">
        <f>Language!$E$210</f>
        <v>W/D/L</v>
      </c>
      <c r="BQ127" s="358" t="str">
        <f>Language!$E$211</f>
        <v>GD</v>
      </c>
      <c r="BR127" s="358" t="str">
        <f>Language!$E$212</f>
        <v>exact</v>
      </c>
      <c r="BS127" s="358" t="str">
        <f>Language!$E$224</f>
        <v>many g.</v>
      </c>
      <c r="BT127" s="359" t="str">
        <f>Language!$E$213</f>
        <v>teams</v>
      </c>
      <c r="BY127" s="356"/>
      <c r="BZ127" s="357"/>
      <c r="CA127" s="357"/>
      <c r="CB127" s="358" t="str">
        <f>Language!$E$219</f>
        <v>Final</v>
      </c>
      <c r="CC127" s="358" t="str">
        <f>Language!$E$210</f>
        <v>W/D/L</v>
      </c>
      <c r="CD127" s="358" t="str">
        <f>Language!$E$211</f>
        <v>GD</v>
      </c>
      <c r="CE127" s="358" t="str">
        <f>Language!$E$212</f>
        <v>exact</v>
      </c>
      <c r="CF127" s="358" t="str">
        <f>Language!$E$224</f>
        <v>many g.</v>
      </c>
      <c r="CG127" s="359" t="str">
        <f>Language!$E$213</f>
        <v>teams</v>
      </c>
      <c r="CL127" s="356"/>
      <c r="CM127" s="357"/>
      <c r="CN127" s="357"/>
      <c r="CO127" s="358" t="str">
        <f>Language!$E$219</f>
        <v>Final</v>
      </c>
      <c r="CP127" s="358" t="str">
        <f>Language!$E$210</f>
        <v>W/D/L</v>
      </c>
      <c r="CQ127" s="358" t="str">
        <f>Language!$E$211</f>
        <v>GD</v>
      </c>
      <c r="CR127" s="358" t="str">
        <f>Language!$E$212</f>
        <v>exact</v>
      </c>
      <c r="CS127" s="358" t="str">
        <f>Language!$E$224</f>
        <v>many g.</v>
      </c>
      <c r="CT127" s="359" t="str">
        <f>Language!$E$213</f>
        <v>teams</v>
      </c>
      <c r="CY127" s="356"/>
      <c r="CZ127" s="357"/>
      <c r="DA127" s="357"/>
      <c r="DB127" s="358" t="str">
        <f>Language!$E$219</f>
        <v>Final</v>
      </c>
      <c r="DC127" s="358" t="str">
        <f>Language!$E$210</f>
        <v>W/D/L</v>
      </c>
      <c r="DD127" s="358" t="str">
        <f>Language!$E$211</f>
        <v>GD</v>
      </c>
      <c r="DE127" s="358" t="str">
        <f>Language!$E$212</f>
        <v>exact</v>
      </c>
      <c r="DF127" s="358" t="str">
        <f>Language!$E$224</f>
        <v>many g.</v>
      </c>
      <c r="DG127" s="359" t="str">
        <f>Language!$E$213</f>
        <v>teams</v>
      </c>
      <c r="DL127" s="356"/>
      <c r="DM127" s="357"/>
      <c r="DN127" s="357"/>
      <c r="DO127" s="358" t="str">
        <f>Language!$E$219</f>
        <v>Final</v>
      </c>
      <c r="DP127" s="358" t="str">
        <f>Language!$E$210</f>
        <v>W/D/L</v>
      </c>
      <c r="DQ127" s="358" t="str">
        <f>Language!$E$211</f>
        <v>GD</v>
      </c>
      <c r="DR127" s="358" t="str">
        <f>Language!$E$212</f>
        <v>exact</v>
      </c>
      <c r="DS127" s="358" t="str">
        <f>Language!$E$224</f>
        <v>many g.</v>
      </c>
      <c r="DT127" s="359" t="str">
        <f>Language!$E$213</f>
        <v>teams</v>
      </c>
      <c r="DY127" s="356"/>
      <c r="DZ127" s="357"/>
      <c r="EA127" s="357"/>
      <c r="EB127" s="358" t="str">
        <f>Language!$E$219</f>
        <v>Final</v>
      </c>
      <c r="EC127" s="358" t="str">
        <f>Language!$E$210</f>
        <v>W/D/L</v>
      </c>
      <c r="ED127" s="358" t="str">
        <f>Language!$E$211</f>
        <v>GD</v>
      </c>
      <c r="EE127" s="358" t="str">
        <f>Language!$E$212</f>
        <v>exact</v>
      </c>
      <c r="EF127" s="358" t="str">
        <f>Language!$E$224</f>
        <v>many g.</v>
      </c>
      <c r="EG127" s="359" t="str">
        <f>Language!$E$213</f>
        <v>teams</v>
      </c>
      <c r="EL127" s="356"/>
      <c r="EM127" s="357"/>
      <c r="EN127" s="357"/>
      <c r="EO127" s="358" t="str">
        <f>Language!$E$219</f>
        <v>Final</v>
      </c>
      <c r="EP127" s="358" t="str">
        <f>Language!$E$210</f>
        <v>W/D/L</v>
      </c>
      <c r="EQ127" s="358" t="str">
        <f>Language!$E$211</f>
        <v>GD</v>
      </c>
      <c r="ER127" s="358" t="str">
        <f>Language!$E$212</f>
        <v>exact</v>
      </c>
      <c r="ES127" s="358" t="str">
        <f>Language!$E$224</f>
        <v>many g.</v>
      </c>
      <c r="ET127" s="359" t="str">
        <f>Language!$E$213</f>
        <v>teams</v>
      </c>
      <c r="EY127" s="356"/>
      <c r="EZ127" s="357"/>
      <c r="FA127" s="357"/>
      <c r="FB127" s="358" t="str">
        <f>Language!$E$219</f>
        <v>Final</v>
      </c>
      <c r="FC127" s="358" t="str">
        <f>Language!$E$210</f>
        <v>W/D/L</v>
      </c>
      <c r="FD127" s="358" t="str">
        <f>Language!$E$211</f>
        <v>GD</v>
      </c>
      <c r="FE127" s="358" t="str">
        <f>Language!$E$212</f>
        <v>exact</v>
      </c>
      <c r="FF127" s="358" t="str">
        <f>Language!$E$224</f>
        <v>many g.</v>
      </c>
      <c r="FG127" s="359" t="str">
        <f>Language!$E$213</f>
        <v>teams</v>
      </c>
      <c r="FL127" s="356"/>
      <c r="FM127" s="357"/>
      <c r="FN127" s="357"/>
      <c r="FO127" s="358" t="str">
        <f>Language!$E$219</f>
        <v>Final</v>
      </c>
      <c r="FP127" s="358" t="str">
        <f>Language!$E$210</f>
        <v>W/D/L</v>
      </c>
      <c r="FQ127" s="358" t="str">
        <f>Language!$E$211</f>
        <v>GD</v>
      </c>
      <c r="FR127" s="358" t="str">
        <f>Language!$E$212</f>
        <v>exact</v>
      </c>
      <c r="FS127" s="358" t="str">
        <f>Language!$E$224</f>
        <v>many g.</v>
      </c>
      <c r="FT127" s="359" t="str">
        <f>Language!$E$213</f>
        <v>teams</v>
      </c>
      <c r="FY127" s="356"/>
      <c r="FZ127" s="357"/>
      <c r="GA127" s="357"/>
      <c r="GB127" s="358" t="str">
        <f>Language!$E$219</f>
        <v>Final</v>
      </c>
      <c r="GC127" s="358" t="str">
        <f>Language!$E$210</f>
        <v>W/D/L</v>
      </c>
      <c r="GD127" s="358" t="str">
        <f>Language!$E$211</f>
        <v>GD</v>
      </c>
      <c r="GE127" s="358" t="str">
        <f>Language!$E$212</f>
        <v>exact</v>
      </c>
      <c r="GF127" s="358" t="str">
        <f>Language!$E$224</f>
        <v>many g.</v>
      </c>
      <c r="GG127" s="359" t="str">
        <f>Language!$E$213</f>
        <v>teams</v>
      </c>
      <c r="GL127" s="356"/>
      <c r="GM127" s="357"/>
      <c r="GN127" s="357"/>
      <c r="GO127" s="358" t="str">
        <f>Language!$E$219</f>
        <v>Final</v>
      </c>
      <c r="GP127" s="358" t="str">
        <f>Language!$E$210</f>
        <v>W/D/L</v>
      </c>
      <c r="GQ127" s="358" t="str">
        <f>Language!$E$211</f>
        <v>GD</v>
      </c>
      <c r="GR127" s="358" t="str">
        <f>Language!$E$212</f>
        <v>exact</v>
      </c>
      <c r="GS127" s="358" t="str">
        <f>Language!$E$224</f>
        <v>many g.</v>
      </c>
      <c r="GT127" s="359" t="str">
        <f>Language!$E$213</f>
        <v>teams</v>
      </c>
      <c r="GY127" s="356"/>
      <c r="GZ127" s="357"/>
      <c r="HA127" s="357"/>
      <c r="HB127" s="358" t="str">
        <f>Language!$E$219</f>
        <v>Final</v>
      </c>
      <c r="HC127" s="358" t="str">
        <f>Language!$E$210</f>
        <v>W/D/L</v>
      </c>
      <c r="HD127" s="358" t="str">
        <f>Language!$E$211</f>
        <v>GD</v>
      </c>
      <c r="HE127" s="358" t="str">
        <f>Language!$E$212</f>
        <v>exact</v>
      </c>
      <c r="HF127" s="358" t="str">
        <f>Language!$E$224</f>
        <v>many g.</v>
      </c>
      <c r="HG127" s="359" t="str">
        <f>Language!$E$213</f>
        <v>teams</v>
      </c>
      <c r="HL127" s="356"/>
      <c r="HM127" s="357"/>
      <c r="HN127" s="357"/>
      <c r="HO127" s="358" t="str">
        <f>Language!$E$219</f>
        <v>Final</v>
      </c>
      <c r="HP127" s="358" t="str">
        <f>Language!$E$210</f>
        <v>W/D/L</v>
      </c>
      <c r="HQ127" s="358" t="str">
        <f>Language!$E$211</f>
        <v>GD</v>
      </c>
      <c r="HR127" s="358" t="str">
        <f>Language!$E$212</f>
        <v>exact</v>
      </c>
      <c r="HS127" s="358" t="str">
        <f>Language!$E$224</f>
        <v>many g.</v>
      </c>
      <c r="HT127" s="359" t="str">
        <f>Language!$E$213</f>
        <v>teams</v>
      </c>
      <c r="HY127" s="356"/>
      <c r="HZ127" s="357"/>
      <c r="IA127" s="357"/>
      <c r="IB127" s="358" t="str">
        <f>Language!$E$219</f>
        <v>Final</v>
      </c>
      <c r="IC127" s="358" t="str">
        <f>Language!$E$210</f>
        <v>W/D/L</v>
      </c>
      <c r="ID127" s="358" t="str">
        <f>Language!$E$211</f>
        <v>GD</v>
      </c>
      <c r="IE127" s="358" t="str">
        <f>Language!$E$212</f>
        <v>exact</v>
      </c>
      <c r="IF127" s="358" t="str">
        <f>Language!$E$224</f>
        <v>many g.</v>
      </c>
      <c r="IG127" s="359" t="str">
        <f>Language!$E$213</f>
        <v>teams</v>
      </c>
      <c r="IL127" s="356"/>
      <c r="IM127" s="357"/>
      <c r="IN127" s="357"/>
      <c r="IO127" s="358" t="str">
        <f>Language!$E$219</f>
        <v>Final</v>
      </c>
      <c r="IP127" s="358" t="str">
        <f>Language!$E$210</f>
        <v>W/D/L</v>
      </c>
      <c r="IQ127" s="358" t="str">
        <f>Language!$E$211</f>
        <v>GD</v>
      </c>
      <c r="IR127" s="358" t="str">
        <f>Language!$E$212</f>
        <v>exact</v>
      </c>
      <c r="IS127" s="358" t="str">
        <f>Language!$E$224</f>
        <v>many g.</v>
      </c>
      <c r="IT127" s="359" t="str">
        <f>Language!$E$213</f>
        <v>teams</v>
      </c>
      <c r="IY127" s="356"/>
      <c r="IZ127" s="357"/>
      <c r="JA127" s="357"/>
      <c r="JB127" s="358" t="str">
        <f>Language!$E$219</f>
        <v>Final</v>
      </c>
      <c r="JC127" s="358" t="str">
        <f>Language!$E$210</f>
        <v>W/D/L</v>
      </c>
      <c r="JD127" s="358" t="str">
        <f>Language!$E$211</f>
        <v>GD</v>
      </c>
      <c r="JE127" s="358" t="str">
        <f>Language!$E$212</f>
        <v>exact</v>
      </c>
      <c r="JF127" s="358" t="str">
        <f>Language!$E$224</f>
        <v>many g.</v>
      </c>
      <c r="JG127" s="359" t="str">
        <f>Language!$E$213</f>
        <v>teams</v>
      </c>
      <c r="JL127" s="356"/>
      <c r="JM127" s="357"/>
      <c r="JN127" s="357"/>
      <c r="JO127" s="358" t="str">
        <f>Language!$E$219</f>
        <v>Final</v>
      </c>
      <c r="JP127" s="358" t="str">
        <f>Language!$E$210</f>
        <v>W/D/L</v>
      </c>
      <c r="JQ127" s="358" t="str">
        <f>Language!$E$211</f>
        <v>GD</v>
      </c>
      <c r="JR127" s="358" t="str">
        <f>Language!$E$212</f>
        <v>exact</v>
      </c>
      <c r="JS127" s="358" t="str">
        <f>Language!$E$224</f>
        <v>many g.</v>
      </c>
      <c r="JT127" s="359" t="str">
        <f>Language!$E$213</f>
        <v>teams</v>
      </c>
      <c r="JY127" s="356"/>
      <c r="JZ127" s="357"/>
      <c r="KA127" s="357"/>
      <c r="KB127" s="358" t="str">
        <f>Language!$E$219</f>
        <v>Final</v>
      </c>
      <c r="KC127" s="358" t="str">
        <f>Language!$E$210</f>
        <v>W/D/L</v>
      </c>
      <c r="KD127" s="358" t="str">
        <f>Language!$E$211</f>
        <v>GD</v>
      </c>
      <c r="KE127" s="358" t="str">
        <f>Language!$E$212</f>
        <v>exact</v>
      </c>
      <c r="KF127" s="358" t="str">
        <f>Language!$E$224</f>
        <v>many g.</v>
      </c>
      <c r="KG127" s="359" t="str">
        <f>Language!$E$213</f>
        <v>teams</v>
      </c>
      <c r="KL127" s="356"/>
      <c r="KM127" s="357"/>
      <c r="KN127" s="357"/>
      <c r="KO127" s="358" t="str">
        <f>Language!$E$219</f>
        <v>Final</v>
      </c>
      <c r="KP127" s="358" t="str">
        <f>Language!$E$210</f>
        <v>W/D/L</v>
      </c>
      <c r="KQ127" s="358" t="str">
        <f>Language!$E$211</f>
        <v>GD</v>
      </c>
      <c r="KR127" s="358" t="str">
        <f>Language!$E$212</f>
        <v>exact</v>
      </c>
      <c r="KS127" s="358" t="str">
        <f>Language!$E$224</f>
        <v>many g.</v>
      </c>
      <c r="KT127" s="359" t="str">
        <f>Language!$E$213</f>
        <v>teams</v>
      </c>
      <c r="KY127" s="356"/>
      <c r="KZ127" s="357"/>
      <c r="LA127" s="357"/>
      <c r="LB127" s="358" t="str">
        <f>Language!$E$219</f>
        <v>Final</v>
      </c>
      <c r="LC127" s="358" t="str">
        <f>Language!$E$210</f>
        <v>W/D/L</v>
      </c>
      <c r="LD127" s="358" t="str">
        <f>Language!$E$211</f>
        <v>GD</v>
      </c>
      <c r="LE127" s="358" t="str">
        <f>Language!$E$212</f>
        <v>exact</v>
      </c>
      <c r="LF127" s="358" t="str">
        <f>Language!$E$224</f>
        <v>many g.</v>
      </c>
      <c r="LG127" s="359" t="str">
        <f>Language!$E$213</f>
        <v>teams</v>
      </c>
      <c r="LL127" s="356"/>
      <c r="LM127" s="357"/>
      <c r="LN127" s="357"/>
      <c r="LO127" s="358" t="str">
        <f>Language!$E$219</f>
        <v>Final</v>
      </c>
      <c r="LP127" s="358" t="str">
        <f>Language!$E$210</f>
        <v>W/D/L</v>
      </c>
      <c r="LQ127" s="358" t="str">
        <f>Language!$E$211</f>
        <v>GD</v>
      </c>
      <c r="LR127" s="358" t="str">
        <f>Language!$E$212</f>
        <v>exact</v>
      </c>
      <c r="LS127" s="358" t="str">
        <f>Language!$E$224</f>
        <v>many g.</v>
      </c>
      <c r="LT127" s="359" t="str">
        <f>Language!$E$213</f>
        <v>teams</v>
      </c>
      <c r="LY127" s="356"/>
      <c r="LZ127" s="357"/>
      <c r="MA127" s="357"/>
      <c r="MB127" s="358" t="str">
        <f>Language!$E$219</f>
        <v>Final</v>
      </c>
      <c r="MC127" s="358" t="str">
        <f>Language!$E$210</f>
        <v>W/D/L</v>
      </c>
      <c r="MD127" s="358" t="str">
        <f>Language!$E$211</f>
        <v>GD</v>
      </c>
      <c r="ME127" s="358" t="str">
        <f>Language!$E$212</f>
        <v>exact</v>
      </c>
      <c r="MF127" s="358" t="str">
        <f>Language!$E$224</f>
        <v>many g.</v>
      </c>
      <c r="MG127" s="359" t="str">
        <f>Language!$E$213</f>
        <v>teams</v>
      </c>
    </row>
    <row r="128" spans="1:345" x14ac:dyDescent="0.25">
      <c r="L128" s="955" t="str">
        <f>Language!$E$245</f>
        <v>Number:</v>
      </c>
      <c r="M128" s="956"/>
      <c r="N128" s="957"/>
      <c r="O128" s="240">
        <f>SUM(O124:O126)</f>
        <v>0</v>
      </c>
      <c r="P128" s="240">
        <f>SUM(P6:P122)</f>
        <v>0</v>
      </c>
      <c r="Q128" s="240">
        <f>SUM(Q6:Q126)</f>
        <v>0</v>
      </c>
      <c r="R128" s="240">
        <f>SUM(R6:R126)</f>
        <v>0</v>
      </c>
      <c r="S128" s="240">
        <f>SUM(S6:S126)</f>
        <v>0</v>
      </c>
      <c r="T128" s="261">
        <f>SUM(T107:T122)+SUM(T126:T126)</f>
        <v>0</v>
      </c>
      <c r="Y128" s="955" t="str">
        <f>Language!$E$245</f>
        <v>Number:</v>
      </c>
      <c r="Z128" s="956"/>
      <c r="AA128" s="957"/>
      <c r="AB128" s="240">
        <f>SUM(AB124:AB126)</f>
        <v>0</v>
      </c>
      <c r="AC128" s="240">
        <f>SUM(AC6:AC122)</f>
        <v>0</v>
      </c>
      <c r="AD128" s="240">
        <f>SUM(AD6:AD126)</f>
        <v>0</v>
      </c>
      <c r="AE128" s="240">
        <f>SUM(AE6:AE126)</f>
        <v>0</v>
      </c>
      <c r="AF128" s="240">
        <f>SUM(AF6:AF126)</f>
        <v>0</v>
      </c>
      <c r="AG128" s="261">
        <f>SUM(AG107:AG122)+SUM(AG126:AG126)</f>
        <v>0</v>
      </c>
      <c r="AL128" s="955" t="str">
        <f>Language!$E$245</f>
        <v>Number:</v>
      </c>
      <c r="AM128" s="956"/>
      <c r="AN128" s="957"/>
      <c r="AO128" s="240">
        <f>SUM(AO124:AO126)</f>
        <v>0</v>
      </c>
      <c r="AP128" s="240">
        <f>SUM(AP6:AP122)</f>
        <v>0</v>
      </c>
      <c r="AQ128" s="240">
        <f>SUM(AQ6:AQ126)</f>
        <v>0</v>
      </c>
      <c r="AR128" s="240">
        <f>SUM(AR6:AR126)</f>
        <v>0</v>
      </c>
      <c r="AS128" s="240">
        <f>SUM(AS6:AS126)</f>
        <v>0</v>
      </c>
      <c r="AT128" s="261">
        <f>SUM(AT107:AT122)+SUM(AT126:AT126)</f>
        <v>0</v>
      </c>
      <c r="AY128" s="955" t="str">
        <f>Language!$E$245</f>
        <v>Number:</v>
      </c>
      <c r="AZ128" s="956"/>
      <c r="BA128" s="957"/>
      <c r="BB128" s="240">
        <f>SUM(BB124:BB126)</f>
        <v>0</v>
      </c>
      <c r="BC128" s="240">
        <f>SUM(BC6:BC122)</f>
        <v>0</v>
      </c>
      <c r="BD128" s="240">
        <f>SUM(BD6:BD126)</f>
        <v>0</v>
      </c>
      <c r="BE128" s="240">
        <f>SUM(BE6:BE126)</f>
        <v>0</v>
      </c>
      <c r="BF128" s="240">
        <f>SUM(BF6:BF126)</f>
        <v>0</v>
      </c>
      <c r="BG128" s="261">
        <f>SUM(BG107:BG122)+SUM(BG126:BG126)</f>
        <v>0</v>
      </c>
      <c r="BL128" s="955" t="str">
        <f>Language!$E$245</f>
        <v>Number:</v>
      </c>
      <c r="BM128" s="956"/>
      <c r="BN128" s="957"/>
      <c r="BO128" s="240">
        <f>SUM(BO124:BO126)</f>
        <v>0</v>
      </c>
      <c r="BP128" s="240">
        <f>SUM(BP6:BP122)</f>
        <v>0</v>
      </c>
      <c r="BQ128" s="240">
        <f>SUM(BQ6:BQ126)</f>
        <v>0</v>
      </c>
      <c r="BR128" s="240">
        <f>SUM(BR6:BR126)</f>
        <v>0</v>
      </c>
      <c r="BS128" s="240">
        <f>SUM(BS6:BS126)</f>
        <v>0</v>
      </c>
      <c r="BT128" s="261">
        <f>SUM(BT107:BT122)+SUM(BT126:BT126)</f>
        <v>0</v>
      </c>
      <c r="BY128" s="955" t="str">
        <f>Language!$E$245</f>
        <v>Number:</v>
      </c>
      <c r="BZ128" s="956"/>
      <c r="CA128" s="957"/>
      <c r="CB128" s="240">
        <f>SUM(CB124:CB126)</f>
        <v>0</v>
      </c>
      <c r="CC128" s="240">
        <f>SUM(CC6:CC122)</f>
        <v>0</v>
      </c>
      <c r="CD128" s="240">
        <f>SUM(CD6:CD126)</f>
        <v>0</v>
      </c>
      <c r="CE128" s="240">
        <f>SUM(CE6:CE126)</f>
        <v>0</v>
      </c>
      <c r="CF128" s="240">
        <f>SUM(CF6:CF126)</f>
        <v>0</v>
      </c>
      <c r="CG128" s="261">
        <f>SUM(CG107:CG122)+SUM(CG126:CG126)</f>
        <v>0</v>
      </c>
      <c r="CL128" s="955" t="str">
        <f>Language!$E$245</f>
        <v>Number:</v>
      </c>
      <c r="CM128" s="956"/>
      <c r="CN128" s="957"/>
      <c r="CO128" s="240">
        <f>SUM(CO124:CO126)</f>
        <v>0</v>
      </c>
      <c r="CP128" s="240">
        <f>SUM(CP6:CP122)</f>
        <v>0</v>
      </c>
      <c r="CQ128" s="240">
        <f>SUM(CQ6:CQ126)</f>
        <v>0</v>
      </c>
      <c r="CR128" s="240">
        <f>SUM(CR6:CR126)</f>
        <v>0</v>
      </c>
      <c r="CS128" s="240">
        <f>SUM(CS6:CS126)</f>
        <v>0</v>
      </c>
      <c r="CT128" s="261">
        <f>SUM(CT107:CT122)+SUM(CT126:CT126)</f>
        <v>0</v>
      </c>
      <c r="CY128" s="955" t="str">
        <f>Language!$E$245</f>
        <v>Number:</v>
      </c>
      <c r="CZ128" s="956"/>
      <c r="DA128" s="957"/>
      <c r="DB128" s="240">
        <f>SUM(DB124:DB126)</f>
        <v>0</v>
      </c>
      <c r="DC128" s="240">
        <f>SUM(DC6:DC122)</f>
        <v>0</v>
      </c>
      <c r="DD128" s="240">
        <f>SUM(DD6:DD126)</f>
        <v>0</v>
      </c>
      <c r="DE128" s="240">
        <f>SUM(DE6:DE126)</f>
        <v>0</v>
      </c>
      <c r="DF128" s="240">
        <f>SUM(DF6:DF126)</f>
        <v>0</v>
      </c>
      <c r="DG128" s="261">
        <f>SUM(DG107:DG122)+SUM(DG126:DG126)</f>
        <v>0</v>
      </c>
      <c r="DL128" s="955" t="str">
        <f>Language!$E$245</f>
        <v>Number:</v>
      </c>
      <c r="DM128" s="956"/>
      <c r="DN128" s="957"/>
      <c r="DO128" s="240">
        <f>SUM(DO124:DO126)</f>
        <v>0</v>
      </c>
      <c r="DP128" s="240">
        <f>SUM(DP6:DP122)</f>
        <v>0</v>
      </c>
      <c r="DQ128" s="240">
        <f>SUM(DQ6:DQ126)</f>
        <v>0</v>
      </c>
      <c r="DR128" s="240">
        <f>SUM(DR6:DR126)</f>
        <v>0</v>
      </c>
      <c r="DS128" s="240">
        <f>SUM(DS6:DS126)</f>
        <v>0</v>
      </c>
      <c r="DT128" s="261">
        <f>SUM(DT107:DT122)+SUM(DT126:DT126)</f>
        <v>0</v>
      </c>
      <c r="DY128" s="955" t="str">
        <f>Language!$E$245</f>
        <v>Number:</v>
      </c>
      <c r="DZ128" s="956"/>
      <c r="EA128" s="957"/>
      <c r="EB128" s="240">
        <f>SUM(EB124:EB126)</f>
        <v>0</v>
      </c>
      <c r="EC128" s="240">
        <f>SUM(EC6:EC122)</f>
        <v>0</v>
      </c>
      <c r="ED128" s="240">
        <f>SUM(ED6:ED126)</f>
        <v>0</v>
      </c>
      <c r="EE128" s="240">
        <f>SUM(EE6:EE126)</f>
        <v>0</v>
      </c>
      <c r="EF128" s="240">
        <f>SUM(EF6:EF126)</f>
        <v>0</v>
      </c>
      <c r="EG128" s="261">
        <f>SUM(EG107:EG122)+SUM(EG126:EG126)</f>
        <v>0</v>
      </c>
      <c r="EL128" s="955" t="str">
        <f>Language!$E$245</f>
        <v>Number:</v>
      </c>
      <c r="EM128" s="956"/>
      <c r="EN128" s="957"/>
      <c r="EO128" s="240">
        <f>SUM(EO124:EO126)</f>
        <v>0</v>
      </c>
      <c r="EP128" s="240">
        <f>SUM(EP6:EP122)</f>
        <v>0</v>
      </c>
      <c r="EQ128" s="240">
        <f>SUM(EQ6:EQ126)</f>
        <v>0</v>
      </c>
      <c r="ER128" s="240">
        <f>SUM(ER6:ER126)</f>
        <v>0</v>
      </c>
      <c r="ES128" s="240">
        <f>SUM(ES6:ES126)</f>
        <v>0</v>
      </c>
      <c r="ET128" s="261">
        <f>SUM(ET107:ET122)+SUM(ET126:ET126)</f>
        <v>0</v>
      </c>
      <c r="EY128" s="955" t="str">
        <f>Language!$E$245</f>
        <v>Number:</v>
      </c>
      <c r="EZ128" s="956"/>
      <c r="FA128" s="957"/>
      <c r="FB128" s="240">
        <f>SUM(FB124:FB126)</f>
        <v>0</v>
      </c>
      <c r="FC128" s="240">
        <f>SUM(FC6:FC122)</f>
        <v>0</v>
      </c>
      <c r="FD128" s="240">
        <f>SUM(FD6:FD126)</f>
        <v>0</v>
      </c>
      <c r="FE128" s="240">
        <f>SUM(FE6:FE126)</f>
        <v>0</v>
      </c>
      <c r="FF128" s="240">
        <f>SUM(FF6:FF126)</f>
        <v>0</v>
      </c>
      <c r="FG128" s="261">
        <f>SUM(FG107:FG122)+SUM(FG126:FG126)</f>
        <v>0</v>
      </c>
      <c r="FL128" s="955" t="str">
        <f>Language!$E$245</f>
        <v>Number:</v>
      </c>
      <c r="FM128" s="956"/>
      <c r="FN128" s="957"/>
      <c r="FO128" s="240">
        <f>SUM(FO124:FO126)</f>
        <v>0</v>
      </c>
      <c r="FP128" s="240">
        <f>SUM(FP6:FP122)</f>
        <v>0</v>
      </c>
      <c r="FQ128" s="240">
        <f>SUM(FQ6:FQ126)</f>
        <v>0</v>
      </c>
      <c r="FR128" s="240">
        <f>SUM(FR6:FR126)</f>
        <v>0</v>
      </c>
      <c r="FS128" s="240">
        <f>SUM(FS6:FS126)</f>
        <v>0</v>
      </c>
      <c r="FT128" s="261">
        <f>SUM(FT107:FT122)+SUM(FT126:FT126)</f>
        <v>0</v>
      </c>
      <c r="FY128" s="955" t="str">
        <f>Language!$E$245</f>
        <v>Number:</v>
      </c>
      <c r="FZ128" s="956"/>
      <c r="GA128" s="957"/>
      <c r="GB128" s="240">
        <f>SUM(GB124:GB126)</f>
        <v>0</v>
      </c>
      <c r="GC128" s="240">
        <f>SUM(GC6:GC122)</f>
        <v>0</v>
      </c>
      <c r="GD128" s="240">
        <f>SUM(GD6:GD126)</f>
        <v>0</v>
      </c>
      <c r="GE128" s="240">
        <f>SUM(GE6:GE126)</f>
        <v>0</v>
      </c>
      <c r="GF128" s="240">
        <f>SUM(GF6:GF126)</f>
        <v>0</v>
      </c>
      <c r="GG128" s="261">
        <f>SUM(GG107:GG122)+SUM(GG126:GG126)</f>
        <v>0</v>
      </c>
      <c r="GL128" s="955" t="str">
        <f>Language!$E$245</f>
        <v>Number:</v>
      </c>
      <c r="GM128" s="956"/>
      <c r="GN128" s="957"/>
      <c r="GO128" s="240">
        <f>SUM(GO124:GO126)</f>
        <v>0</v>
      </c>
      <c r="GP128" s="240">
        <f>SUM(GP6:GP122)</f>
        <v>0</v>
      </c>
      <c r="GQ128" s="240">
        <f>SUM(GQ6:GQ126)</f>
        <v>0</v>
      </c>
      <c r="GR128" s="240">
        <f>SUM(GR6:GR126)</f>
        <v>0</v>
      </c>
      <c r="GS128" s="240">
        <f>SUM(GS6:GS126)</f>
        <v>0</v>
      </c>
      <c r="GT128" s="261">
        <f>SUM(GT107:GT122)+SUM(GT126:GT126)</f>
        <v>0</v>
      </c>
      <c r="GY128" s="955" t="str">
        <f>Language!$E$245</f>
        <v>Number:</v>
      </c>
      <c r="GZ128" s="956"/>
      <c r="HA128" s="957"/>
      <c r="HB128" s="240">
        <f>SUM(HB124:HB126)</f>
        <v>0</v>
      </c>
      <c r="HC128" s="240">
        <f>SUM(HC6:HC122)</f>
        <v>0</v>
      </c>
      <c r="HD128" s="240">
        <f>SUM(HD6:HD126)</f>
        <v>0</v>
      </c>
      <c r="HE128" s="240">
        <f>SUM(HE6:HE126)</f>
        <v>0</v>
      </c>
      <c r="HF128" s="240">
        <f>SUM(HF6:HF126)</f>
        <v>0</v>
      </c>
      <c r="HG128" s="261">
        <f>SUM(HG107:HG122)+SUM(HG126:HG126)</f>
        <v>0</v>
      </c>
      <c r="HL128" s="955" t="str">
        <f>Language!$E$245</f>
        <v>Number:</v>
      </c>
      <c r="HM128" s="956"/>
      <c r="HN128" s="957"/>
      <c r="HO128" s="240">
        <f>SUM(HO124:HO126)</f>
        <v>0</v>
      </c>
      <c r="HP128" s="240">
        <f>SUM(HP6:HP122)</f>
        <v>0</v>
      </c>
      <c r="HQ128" s="240">
        <f>SUM(HQ6:HQ126)</f>
        <v>0</v>
      </c>
      <c r="HR128" s="240">
        <f>SUM(HR6:HR126)</f>
        <v>0</v>
      </c>
      <c r="HS128" s="240">
        <f>SUM(HS6:HS126)</f>
        <v>0</v>
      </c>
      <c r="HT128" s="261">
        <f>SUM(HT107:HT122)+SUM(HT126:HT126)</f>
        <v>0</v>
      </c>
      <c r="HY128" s="955" t="str">
        <f>Language!$E$245</f>
        <v>Number:</v>
      </c>
      <c r="HZ128" s="956"/>
      <c r="IA128" s="957"/>
      <c r="IB128" s="240">
        <f>SUM(IB124:IB126)</f>
        <v>0</v>
      </c>
      <c r="IC128" s="240">
        <f>SUM(IC6:IC122)</f>
        <v>0</v>
      </c>
      <c r="ID128" s="240">
        <f>SUM(ID6:ID126)</f>
        <v>0</v>
      </c>
      <c r="IE128" s="240">
        <f>SUM(IE6:IE126)</f>
        <v>0</v>
      </c>
      <c r="IF128" s="240">
        <f>SUM(IF6:IF126)</f>
        <v>0</v>
      </c>
      <c r="IG128" s="261">
        <f>SUM(IG107:IG122)+SUM(IG126:IG126)</f>
        <v>0</v>
      </c>
      <c r="IL128" s="955" t="str">
        <f>Language!$E$245</f>
        <v>Number:</v>
      </c>
      <c r="IM128" s="956"/>
      <c r="IN128" s="957"/>
      <c r="IO128" s="240">
        <f>SUM(IO124:IO126)</f>
        <v>0</v>
      </c>
      <c r="IP128" s="240">
        <f>SUM(IP6:IP122)</f>
        <v>0</v>
      </c>
      <c r="IQ128" s="240">
        <f>SUM(IQ6:IQ126)</f>
        <v>0</v>
      </c>
      <c r="IR128" s="240">
        <f>SUM(IR6:IR126)</f>
        <v>0</v>
      </c>
      <c r="IS128" s="240">
        <f>SUM(IS6:IS126)</f>
        <v>0</v>
      </c>
      <c r="IT128" s="261">
        <f>SUM(IT107:IT122)+SUM(IT126:IT126)</f>
        <v>0</v>
      </c>
      <c r="IY128" s="955" t="str">
        <f>Language!$E$245</f>
        <v>Number:</v>
      </c>
      <c r="IZ128" s="956"/>
      <c r="JA128" s="957"/>
      <c r="JB128" s="240">
        <f>SUM(JB124:JB126)</f>
        <v>0</v>
      </c>
      <c r="JC128" s="240">
        <f>SUM(JC6:JC122)</f>
        <v>0</v>
      </c>
      <c r="JD128" s="240">
        <f>SUM(JD6:JD126)</f>
        <v>0</v>
      </c>
      <c r="JE128" s="240">
        <f>SUM(JE6:JE126)</f>
        <v>0</v>
      </c>
      <c r="JF128" s="240">
        <f>SUM(JF6:JF126)</f>
        <v>0</v>
      </c>
      <c r="JG128" s="261">
        <f>SUM(JG107:JG122)+SUM(JG126:JG126)</f>
        <v>0</v>
      </c>
      <c r="JL128" s="955" t="str">
        <f>Language!$E$245</f>
        <v>Number:</v>
      </c>
      <c r="JM128" s="956"/>
      <c r="JN128" s="957"/>
      <c r="JO128" s="240">
        <f>SUM(JO124:JO126)</f>
        <v>0</v>
      </c>
      <c r="JP128" s="240">
        <f>SUM(JP6:JP122)</f>
        <v>0</v>
      </c>
      <c r="JQ128" s="240">
        <f>SUM(JQ6:JQ126)</f>
        <v>0</v>
      </c>
      <c r="JR128" s="240">
        <f>SUM(JR6:JR126)</f>
        <v>0</v>
      </c>
      <c r="JS128" s="240">
        <f>SUM(JS6:JS126)</f>
        <v>0</v>
      </c>
      <c r="JT128" s="261">
        <f>SUM(JT107:JT122)+SUM(JT126:JT126)</f>
        <v>0</v>
      </c>
      <c r="JY128" s="955" t="str">
        <f>Language!$E$245</f>
        <v>Number:</v>
      </c>
      <c r="JZ128" s="956"/>
      <c r="KA128" s="957"/>
      <c r="KB128" s="240">
        <f>SUM(KB124:KB126)</f>
        <v>0</v>
      </c>
      <c r="KC128" s="240">
        <f>SUM(KC6:KC122)</f>
        <v>0</v>
      </c>
      <c r="KD128" s="240">
        <f>SUM(KD6:KD126)</f>
        <v>0</v>
      </c>
      <c r="KE128" s="240">
        <f>SUM(KE6:KE126)</f>
        <v>0</v>
      </c>
      <c r="KF128" s="240">
        <f>SUM(KF6:KF126)</f>
        <v>0</v>
      </c>
      <c r="KG128" s="261">
        <f>SUM(KG107:KG122)+SUM(KG126:KG126)</f>
        <v>0</v>
      </c>
      <c r="KL128" s="955" t="str">
        <f>Language!$E$245</f>
        <v>Number:</v>
      </c>
      <c r="KM128" s="956"/>
      <c r="KN128" s="957"/>
      <c r="KO128" s="240">
        <f>SUM(KO124:KO126)</f>
        <v>0</v>
      </c>
      <c r="KP128" s="240">
        <f>SUM(KP6:KP122)</f>
        <v>0</v>
      </c>
      <c r="KQ128" s="240">
        <f>SUM(KQ6:KQ126)</f>
        <v>0</v>
      </c>
      <c r="KR128" s="240">
        <f>SUM(KR6:KR126)</f>
        <v>0</v>
      </c>
      <c r="KS128" s="240">
        <f>SUM(KS6:KS126)</f>
        <v>0</v>
      </c>
      <c r="KT128" s="261">
        <f>SUM(KT107:KT122)+SUM(KT126:KT126)</f>
        <v>0</v>
      </c>
      <c r="KY128" s="955" t="str">
        <f>Language!$E$245</f>
        <v>Number:</v>
      </c>
      <c r="KZ128" s="956"/>
      <c r="LA128" s="957"/>
      <c r="LB128" s="240">
        <f>SUM(LB124:LB126)</f>
        <v>0</v>
      </c>
      <c r="LC128" s="240">
        <f>SUM(LC6:LC122)</f>
        <v>0</v>
      </c>
      <c r="LD128" s="240">
        <f>SUM(LD6:LD126)</f>
        <v>0</v>
      </c>
      <c r="LE128" s="240">
        <f>SUM(LE6:LE126)</f>
        <v>0</v>
      </c>
      <c r="LF128" s="240">
        <f>SUM(LF6:LF126)</f>
        <v>0</v>
      </c>
      <c r="LG128" s="261">
        <f>SUM(LG107:LG122)+SUM(LG126:LG126)</f>
        <v>0</v>
      </c>
      <c r="LL128" s="955" t="str">
        <f>Language!$E$245</f>
        <v>Number:</v>
      </c>
      <c r="LM128" s="956"/>
      <c r="LN128" s="957"/>
      <c r="LO128" s="240">
        <f>SUM(LO124:LO126)</f>
        <v>0</v>
      </c>
      <c r="LP128" s="240">
        <f>SUM(LP6:LP122)</f>
        <v>0</v>
      </c>
      <c r="LQ128" s="240">
        <f>SUM(LQ6:LQ126)</f>
        <v>0</v>
      </c>
      <c r="LR128" s="240">
        <f>SUM(LR6:LR126)</f>
        <v>0</v>
      </c>
      <c r="LS128" s="240">
        <f>SUM(LS6:LS126)</f>
        <v>0</v>
      </c>
      <c r="LT128" s="261">
        <f>SUM(LT107:LT122)+SUM(LT126:LT126)</f>
        <v>0</v>
      </c>
      <c r="LY128" s="955" t="str">
        <f>Language!$E$245</f>
        <v>Number:</v>
      </c>
      <c r="LZ128" s="956"/>
      <c r="MA128" s="957"/>
      <c r="MB128" s="240">
        <f>SUM(MB124:MB126)</f>
        <v>0</v>
      </c>
      <c r="MC128" s="240">
        <f>SUM(MC6:MC122)</f>
        <v>0</v>
      </c>
      <c r="MD128" s="240">
        <f>SUM(MD6:MD126)</f>
        <v>0</v>
      </c>
      <c r="ME128" s="240">
        <f>SUM(ME6:ME126)</f>
        <v>0</v>
      </c>
      <c r="MF128" s="240">
        <f>SUM(MF6:MF126)</f>
        <v>0</v>
      </c>
      <c r="MG128" s="261">
        <f>SUM(MG107:MG122)+SUM(MG126:MG126)</f>
        <v>0</v>
      </c>
    </row>
    <row r="129" spans="2:345" ht="16.5" thickBot="1" x14ac:dyDescent="0.3">
      <c r="L129" s="994" t="str">
        <f>Language!$E$207</f>
        <v>Points:</v>
      </c>
      <c r="M129" s="995"/>
      <c r="N129" s="996"/>
      <c r="O129" s="589">
        <f>O128*PrSettings!$F$9</f>
        <v>0</v>
      </c>
      <c r="P129" s="589">
        <f>P128*PrSettings!$F$4</f>
        <v>0</v>
      </c>
      <c r="Q129" s="589">
        <f>Q128*PrSettings!$F$5</f>
        <v>0</v>
      </c>
      <c r="R129" s="589">
        <f>R128*PrSettings!$F$6</f>
        <v>0</v>
      </c>
      <c r="S129" s="589">
        <f>S128*PrSettings!$F$7</f>
        <v>0</v>
      </c>
      <c r="T129" s="590">
        <f>T128*PrSettings!$F$8</f>
        <v>0</v>
      </c>
      <c r="Y129" s="958" t="str">
        <f>Language!$E$207</f>
        <v>Points:</v>
      </c>
      <c r="Z129" s="959"/>
      <c r="AA129" s="960"/>
      <c r="AB129" s="268">
        <f>AB128*PrSettings!$F$9</f>
        <v>0</v>
      </c>
      <c r="AC129" s="268">
        <f>AC128*PrSettings!$F$4</f>
        <v>0</v>
      </c>
      <c r="AD129" s="268">
        <f>AD128*PrSettings!$F$5</f>
        <v>0</v>
      </c>
      <c r="AE129" s="268">
        <f>AE128*PrSettings!$F$6</f>
        <v>0</v>
      </c>
      <c r="AF129" s="268">
        <f>AF128*PrSettings!$F$7</f>
        <v>0</v>
      </c>
      <c r="AG129" s="269">
        <f>AG128*PrSettings!$F$8</f>
        <v>0</v>
      </c>
      <c r="AL129" s="958" t="str">
        <f>Language!$E$207</f>
        <v>Points:</v>
      </c>
      <c r="AM129" s="959"/>
      <c r="AN129" s="960"/>
      <c r="AO129" s="268">
        <f>AO128*PrSettings!$F$9</f>
        <v>0</v>
      </c>
      <c r="AP129" s="268">
        <f>AP128*PrSettings!$F$4</f>
        <v>0</v>
      </c>
      <c r="AQ129" s="268">
        <f>AQ128*PrSettings!$F$5</f>
        <v>0</v>
      </c>
      <c r="AR129" s="268">
        <f>AR128*PrSettings!$F$6</f>
        <v>0</v>
      </c>
      <c r="AS129" s="268">
        <f>AS128*PrSettings!$F$7</f>
        <v>0</v>
      </c>
      <c r="AT129" s="269">
        <f>AT128*PrSettings!$F$8</f>
        <v>0</v>
      </c>
      <c r="AY129" s="958" t="str">
        <f>Language!$E$207</f>
        <v>Points:</v>
      </c>
      <c r="AZ129" s="959"/>
      <c r="BA129" s="960"/>
      <c r="BB129" s="268">
        <f>BB128*PrSettings!$F$9</f>
        <v>0</v>
      </c>
      <c r="BC129" s="268">
        <f>BC128*PrSettings!$F$4</f>
        <v>0</v>
      </c>
      <c r="BD129" s="268">
        <f>BD128*PrSettings!$F$5</f>
        <v>0</v>
      </c>
      <c r="BE129" s="268">
        <f>BE128*PrSettings!$F$6</f>
        <v>0</v>
      </c>
      <c r="BF129" s="268">
        <f>BF128*PrSettings!$F$7</f>
        <v>0</v>
      </c>
      <c r="BG129" s="269">
        <f>BG128*PrSettings!$F$8</f>
        <v>0</v>
      </c>
      <c r="BL129" s="958" t="str">
        <f>Language!$E$207</f>
        <v>Points:</v>
      </c>
      <c r="BM129" s="959"/>
      <c r="BN129" s="960"/>
      <c r="BO129" s="268">
        <f>BO128*PrSettings!$F$9</f>
        <v>0</v>
      </c>
      <c r="BP129" s="268">
        <f>BP128*PrSettings!$F$4</f>
        <v>0</v>
      </c>
      <c r="BQ129" s="268">
        <f>BQ128*PrSettings!$F$5</f>
        <v>0</v>
      </c>
      <c r="BR129" s="268">
        <f>BR128*PrSettings!$F$6</f>
        <v>0</v>
      </c>
      <c r="BS129" s="268">
        <f>BS128*PrSettings!$F$7</f>
        <v>0</v>
      </c>
      <c r="BT129" s="269">
        <f>BT128*PrSettings!$F$8</f>
        <v>0</v>
      </c>
      <c r="BY129" s="958" t="str">
        <f>Language!$E$207</f>
        <v>Points:</v>
      </c>
      <c r="BZ129" s="959"/>
      <c r="CA129" s="960"/>
      <c r="CB129" s="268">
        <f>CB128*PrSettings!$F$9</f>
        <v>0</v>
      </c>
      <c r="CC129" s="268">
        <f>CC128*PrSettings!$F$4</f>
        <v>0</v>
      </c>
      <c r="CD129" s="268">
        <f>CD128*PrSettings!$F$5</f>
        <v>0</v>
      </c>
      <c r="CE129" s="268">
        <f>CE128*PrSettings!$F$6</f>
        <v>0</v>
      </c>
      <c r="CF129" s="268">
        <f>CF128*PrSettings!$F$7</f>
        <v>0</v>
      </c>
      <c r="CG129" s="269">
        <f>CG128*PrSettings!$F$8</f>
        <v>0</v>
      </c>
      <c r="CL129" s="958" t="str">
        <f>Language!$E$207</f>
        <v>Points:</v>
      </c>
      <c r="CM129" s="959"/>
      <c r="CN129" s="960"/>
      <c r="CO129" s="268">
        <f>CO128*PrSettings!$F$9</f>
        <v>0</v>
      </c>
      <c r="CP129" s="268">
        <f>CP128*PrSettings!$F$4</f>
        <v>0</v>
      </c>
      <c r="CQ129" s="268">
        <f>CQ128*PrSettings!$F$5</f>
        <v>0</v>
      </c>
      <c r="CR129" s="268">
        <f>CR128*PrSettings!$F$6</f>
        <v>0</v>
      </c>
      <c r="CS129" s="268">
        <f>CS128*PrSettings!$F$7</f>
        <v>0</v>
      </c>
      <c r="CT129" s="269">
        <f>CT128*PrSettings!$F$8</f>
        <v>0</v>
      </c>
      <c r="CY129" s="958" t="str">
        <f>Language!$E$207</f>
        <v>Points:</v>
      </c>
      <c r="CZ129" s="959"/>
      <c r="DA129" s="960"/>
      <c r="DB129" s="268">
        <f>DB128*PrSettings!$F$9</f>
        <v>0</v>
      </c>
      <c r="DC129" s="268">
        <f>DC128*PrSettings!$F$4</f>
        <v>0</v>
      </c>
      <c r="DD129" s="268">
        <f>DD128*PrSettings!$F$5</f>
        <v>0</v>
      </c>
      <c r="DE129" s="268">
        <f>DE128*PrSettings!$F$6</f>
        <v>0</v>
      </c>
      <c r="DF129" s="268">
        <f>DF128*PrSettings!$F$7</f>
        <v>0</v>
      </c>
      <c r="DG129" s="269">
        <f>DG128*PrSettings!$F$8</f>
        <v>0</v>
      </c>
      <c r="DL129" s="958" t="str">
        <f>Language!$E$207</f>
        <v>Points:</v>
      </c>
      <c r="DM129" s="959"/>
      <c r="DN129" s="960"/>
      <c r="DO129" s="268">
        <f>DO128*PrSettings!$F$9</f>
        <v>0</v>
      </c>
      <c r="DP129" s="268">
        <f>DP128*PrSettings!$F$4</f>
        <v>0</v>
      </c>
      <c r="DQ129" s="268">
        <f>DQ128*PrSettings!$F$5</f>
        <v>0</v>
      </c>
      <c r="DR129" s="268">
        <f>DR128*PrSettings!$F$6</f>
        <v>0</v>
      </c>
      <c r="DS129" s="268">
        <f>DS128*PrSettings!$F$7</f>
        <v>0</v>
      </c>
      <c r="DT129" s="269">
        <f>DT128*PrSettings!$F$8</f>
        <v>0</v>
      </c>
      <c r="DY129" s="958" t="str">
        <f>Language!$E$207</f>
        <v>Points:</v>
      </c>
      <c r="DZ129" s="959"/>
      <c r="EA129" s="960"/>
      <c r="EB129" s="268">
        <f>EB128*PrSettings!$F$9</f>
        <v>0</v>
      </c>
      <c r="EC129" s="268">
        <f>EC128*PrSettings!$F$4</f>
        <v>0</v>
      </c>
      <c r="ED129" s="268">
        <f>ED128*PrSettings!$F$5</f>
        <v>0</v>
      </c>
      <c r="EE129" s="268">
        <f>EE128*PrSettings!$F$6</f>
        <v>0</v>
      </c>
      <c r="EF129" s="268">
        <f>EF128*PrSettings!$F$7</f>
        <v>0</v>
      </c>
      <c r="EG129" s="269">
        <f>EG128*PrSettings!$F$8</f>
        <v>0</v>
      </c>
      <c r="EL129" s="958" t="str">
        <f>Language!$E$207</f>
        <v>Points:</v>
      </c>
      <c r="EM129" s="959"/>
      <c r="EN129" s="960"/>
      <c r="EO129" s="268">
        <f>EO128*PrSettings!$F$9</f>
        <v>0</v>
      </c>
      <c r="EP129" s="268">
        <f>EP128*PrSettings!$F$4</f>
        <v>0</v>
      </c>
      <c r="EQ129" s="268">
        <f>EQ128*PrSettings!$F$5</f>
        <v>0</v>
      </c>
      <c r="ER129" s="268">
        <f>ER128*PrSettings!$F$6</f>
        <v>0</v>
      </c>
      <c r="ES129" s="268">
        <f>ES128*PrSettings!$F$7</f>
        <v>0</v>
      </c>
      <c r="ET129" s="269">
        <f>ET128*PrSettings!$F$8</f>
        <v>0</v>
      </c>
      <c r="EY129" s="958" t="str">
        <f>Language!$E$207</f>
        <v>Points:</v>
      </c>
      <c r="EZ129" s="959"/>
      <c r="FA129" s="960"/>
      <c r="FB129" s="268">
        <f>FB128*PrSettings!$F$9</f>
        <v>0</v>
      </c>
      <c r="FC129" s="268">
        <f>FC128*PrSettings!$F$4</f>
        <v>0</v>
      </c>
      <c r="FD129" s="268">
        <f>FD128*PrSettings!$F$5</f>
        <v>0</v>
      </c>
      <c r="FE129" s="268">
        <f>FE128*PrSettings!$F$6</f>
        <v>0</v>
      </c>
      <c r="FF129" s="268">
        <f>FF128*PrSettings!$F$7</f>
        <v>0</v>
      </c>
      <c r="FG129" s="269">
        <f>FG128*PrSettings!$F$8</f>
        <v>0</v>
      </c>
      <c r="FL129" s="958" t="str">
        <f>Language!$E$207</f>
        <v>Points:</v>
      </c>
      <c r="FM129" s="959"/>
      <c r="FN129" s="960"/>
      <c r="FO129" s="268">
        <f>FO128*PrSettings!$F$9</f>
        <v>0</v>
      </c>
      <c r="FP129" s="268">
        <f>FP128*PrSettings!$F$4</f>
        <v>0</v>
      </c>
      <c r="FQ129" s="268">
        <f>FQ128*PrSettings!$F$5</f>
        <v>0</v>
      </c>
      <c r="FR129" s="268">
        <f>FR128*PrSettings!$F$6</f>
        <v>0</v>
      </c>
      <c r="FS129" s="268">
        <f>FS128*PrSettings!$F$7</f>
        <v>0</v>
      </c>
      <c r="FT129" s="269">
        <f>FT128*PrSettings!$F$8</f>
        <v>0</v>
      </c>
      <c r="FY129" s="958" t="str">
        <f>Language!$E$207</f>
        <v>Points:</v>
      </c>
      <c r="FZ129" s="959"/>
      <c r="GA129" s="960"/>
      <c r="GB129" s="268">
        <f>GB128*PrSettings!$F$9</f>
        <v>0</v>
      </c>
      <c r="GC129" s="268">
        <f>GC128*PrSettings!$F$4</f>
        <v>0</v>
      </c>
      <c r="GD129" s="268">
        <f>GD128*PrSettings!$F$5</f>
        <v>0</v>
      </c>
      <c r="GE129" s="268">
        <f>GE128*PrSettings!$F$6</f>
        <v>0</v>
      </c>
      <c r="GF129" s="268">
        <f>GF128*PrSettings!$F$7</f>
        <v>0</v>
      </c>
      <c r="GG129" s="269">
        <f>GG128*PrSettings!$F$8</f>
        <v>0</v>
      </c>
      <c r="GL129" s="958" t="str">
        <f>Language!$E$207</f>
        <v>Points:</v>
      </c>
      <c r="GM129" s="959"/>
      <c r="GN129" s="960"/>
      <c r="GO129" s="268">
        <f>GO128*PrSettings!$F$9</f>
        <v>0</v>
      </c>
      <c r="GP129" s="268">
        <f>GP128*PrSettings!$F$4</f>
        <v>0</v>
      </c>
      <c r="GQ129" s="268">
        <f>GQ128*PrSettings!$F$5</f>
        <v>0</v>
      </c>
      <c r="GR129" s="268">
        <f>GR128*PrSettings!$F$6</f>
        <v>0</v>
      </c>
      <c r="GS129" s="268">
        <f>GS128*PrSettings!$F$7</f>
        <v>0</v>
      </c>
      <c r="GT129" s="269">
        <f>GT128*PrSettings!$F$8</f>
        <v>0</v>
      </c>
      <c r="GY129" s="958" t="str">
        <f>Language!$E$207</f>
        <v>Points:</v>
      </c>
      <c r="GZ129" s="959"/>
      <c r="HA129" s="960"/>
      <c r="HB129" s="268">
        <f>HB128*PrSettings!$F$9</f>
        <v>0</v>
      </c>
      <c r="HC129" s="268">
        <f>HC128*PrSettings!$F$4</f>
        <v>0</v>
      </c>
      <c r="HD129" s="268">
        <f>HD128*PrSettings!$F$5</f>
        <v>0</v>
      </c>
      <c r="HE129" s="268">
        <f>HE128*PrSettings!$F$6</f>
        <v>0</v>
      </c>
      <c r="HF129" s="268">
        <f>HF128*PrSettings!$F$7</f>
        <v>0</v>
      </c>
      <c r="HG129" s="269">
        <f>HG128*PrSettings!$F$8</f>
        <v>0</v>
      </c>
      <c r="HL129" s="958" t="str">
        <f>Language!$E$207</f>
        <v>Points:</v>
      </c>
      <c r="HM129" s="959"/>
      <c r="HN129" s="960"/>
      <c r="HO129" s="268">
        <f>HO128*PrSettings!$F$9</f>
        <v>0</v>
      </c>
      <c r="HP129" s="268">
        <f>HP128*PrSettings!$F$4</f>
        <v>0</v>
      </c>
      <c r="HQ129" s="268">
        <f>HQ128*PrSettings!$F$5</f>
        <v>0</v>
      </c>
      <c r="HR129" s="268">
        <f>HR128*PrSettings!$F$6</f>
        <v>0</v>
      </c>
      <c r="HS129" s="268">
        <f>HS128*PrSettings!$F$7</f>
        <v>0</v>
      </c>
      <c r="HT129" s="269">
        <f>HT128*PrSettings!$F$8</f>
        <v>0</v>
      </c>
      <c r="HY129" s="958" t="str">
        <f>Language!$E$207</f>
        <v>Points:</v>
      </c>
      <c r="HZ129" s="959"/>
      <c r="IA129" s="960"/>
      <c r="IB129" s="268">
        <f>IB128*PrSettings!$F$9</f>
        <v>0</v>
      </c>
      <c r="IC129" s="268">
        <f>IC128*PrSettings!$F$4</f>
        <v>0</v>
      </c>
      <c r="ID129" s="268">
        <f>ID128*PrSettings!$F$5</f>
        <v>0</v>
      </c>
      <c r="IE129" s="268">
        <f>IE128*PrSettings!$F$6</f>
        <v>0</v>
      </c>
      <c r="IF129" s="268">
        <f>IF128*PrSettings!$F$7</f>
        <v>0</v>
      </c>
      <c r="IG129" s="269">
        <f>IG128*PrSettings!$F$8</f>
        <v>0</v>
      </c>
      <c r="IL129" s="958" t="str">
        <f>Language!$E$207</f>
        <v>Points:</v>
      </c>
      <c r="IM129" s="959"/>
      <c r="IN129" s="960"/>
      <c r="IO129" s="268">
        <f>IO128*PrSettings!$F$9</f>
        <v>0</v>
      </c>
      <c r="IP129" s="268">
        <f>IP128*PrSettings!$F$4</f>
        <v>0</v>
      </c>
      <c r="IQ129" s="268">
        <f>IQ128*PrSettings!$F$5</f>
        <v>0</v>
      </c>
      <c r="IR129" s="268">
        <f>IR128*PrSettings!$F$6</f>
        <v>0</v>
      </c>
      <c r="IS129" s="268">
        <f>IS128*PrSettings!$F$7</f>
        <v>0</v>
      </c>
      <c r="IT129" s="269">
        <f>IT128*PrSettings!$F$8</f>
        <v>0</v>
      </c>
      <c r="IY129" s="958" t="str">
        <f>Language!$E$207</f>
        <v>Points:</v>
      </c>
      <c r="IZ129" s="959"/>
      <c r="JA129" s="960"/>
      <c r="JB129" s="268">
        <f>JB128*PrSettings!$F$9</f>
        <v>0</v>
      </c>
      <c r="JC129" s="268">
        <f>JC128*PrSettings!$F$4</f>
        <v>0</v>
      </c>
      <c r="JD129" s="268">
        <f>JD128*PrSettings!$F$5</f>
        <v>0</v>
      </c>
      <c r="JE129" s="268">
        <f>JE128*PrSettings!$F$6</f>
        <v>0</v>
      </c>
      <c r="JF129" s="268">
        <f>JF128*PrSettings!$F$7</f>
        <v>0</v>
      </c>
      <c r="JG129" s="269">
        <f>JG128*PrSettings!$F$8</f>
        <v>0</v>
      </c>
      <c r="JL129" s="958" t="str">
        <f>Language!$E$207</f>
        <v>Points:</v>
      </c>
      <c r="JM129" s="959"/>
      <c r="JN129" s="960"/>
      <c r="JO129" s="268">
        <f>JO128*PrSettings!$F$9</f>
        <v>0</v>
      </c>
      <c r="JP129" s="268">
        <f>JP128*PrSettings!$F$4</f>
        <v>0</v>
      </c>
      <c r="JQ129" s="268">
        <f>JQ128*PrSettings!$F$5</f>
        <v>0</v>
      </c>
      <c r="JR129" s="268">
        <f>JR128*PrSettings!$F$6</f>
        <v>0</v>
      </c>
      <c r="JS129" s="268">
        <f>JS128*PrSettings!$F$7</f>
        <v>0</v>
      </c>
      <c r="JT129" s="269">
        <f>JT128*PrSettings!$F$8</f>
        <v>0</v>
      </c>
      <c r="JY129" s="958" t="str">
        <f>Language!$E$207</f>
        <v>Points:</v>
      </c>
      <c r="JZ129" s="959"/>
      <c r="KA129" s="960"/>
      <c r="KB129" s="268">
        <f>KB128*PrSettings!$F$9</f>
        <v>0</v>
      </c>
      <c r="KC129" s="268">
        <f>KC128*PrSettings!$F$4</f>
        <v>0</v>
      </c>
      <c r="KD129" s="268">
        <f>KD128*PrSettings!$F$5</f>
        <v>0</v>
      </c>
      <c r="KE129" s="268">
        <f>KE128*PrSettings!$F$6</f>
        <v>0</v>
      </c>
      <c r="KF129" s="268">
        <f>KF128*PrSettings!$F$7</f>
        <v>0</v>
      </c>
      <c r="KG129" s="269">
        <f>KG128*PrSettings!$F$8</f>
        <v>0</v>
      </c>
      <c r="KL129" s="958" t="str">
        <f>Language!$E$207</f>
        <v>Points:</v>
      </c>
      <c r="KM129" s="959"/>
      <c r="KN129" s="960"/>
      <c r="KO129" s="268">
        <f>KO128*PrSettings!$F$9</f>
        <v>0</v>
      </c>
      <c r="KP129" s="268">
        <f>KP128*PrSettings!$F$4</f>
        <v>0</v>
      </c>
      <c r="KQ129" s="268">
        <f>KQ128*PrSettings!$F$5</f>
        <v>0</v>
      </c>
      <c r="KR129" s="268">
        <f>KR128*PrSettings!$F$6</f>
        <v>0</v>
      </c>
      <c r="KS129" s="268">
        <f>KS128*PrSettings!$F$7</f>
        <v>0</v>
      </c>
      <c r="KT129" s="269">
        <f>KT128*PrSettings!$F$8</f>
        <v>0</v>
      </c>
      <c r="KY129" s="958" t="str">
        <f>Language!$E$207</f>
        <v>Points:</v>
      </c>
      <c r="KZ129" s="959"/>
      <c r="LA129" s="960"/>
      <c r="LB129" s="268">
        <f>LB128*PrSettings!$F$9</f>
        <v>0</v>
      </c>
      <c r="LC129" s="268">
        <f>LC128*PrSettings!$F$4</f>
        <v>0</v>
      </c>
      <c r="LD129" s="268">
        <f>LD128*PrSettings!$F$5</f>
        <v>0</v>
      </c>
      <c r="LE129" s="268">
        <f>LE128*PrSettings!$F$6</f>
        <v>0</v>
      </c>
      <c r="LF129" s="268">
        <f>LF128*PrSettings!$F$7</f>
        <v>0</v>
      </c>
      <c r="LG129" s="269">
        <f>LG128*PrSettings!$F$8</f>
        <v>0</v>
      </c>
      <c r="LL129" s="958" t="str">
        <f>Language!$E$207</f>
        <v>Points:</v>
      </c>
      <c r="LM129" s="959"/>
      <c r="LN129" s="960"/>
      <c r="LO129" s="268">
        <f>LO128*PrSettings!$F$9</f>
        <v>0</v>
      </c>
      <c r="LP129" s="268">
        <f>LP128*PrSettings!$F$4</f>
        <v>0</v>
      </c>
      <c r="LQ129" s="268">
        <f>LQ128*PrSettings!$F$5</f>
        <v>0</v>
      </c>
      <c r="LR129" s="268">
        <f>LR128*PrSettings!$F$6</f>
        <v>0</v>
      </c>
      <c r="LS129" s="268">
        <f>LS128*PrSettings!$F$7</f>
        <v>0</v>
      </c>
      <c r="LT129" s="269">
        <f>LT128*PrSettings!$F$8</f>
        <v>0</v>
      </c>
      <c r="LY129" s="958" t="str">
        <f>Language!$E$207</f>
        <v>Points:</v>
      </c>
      <c r="LZ129" s="959"/>
      <c r="MA129" s="960"/>
      <c r="MB129" s="268">
        <f>MB128*PrSettings!$F$9</f>
        <v>0</v>
      </c>
      <c r="MC129" s="268">
        <f>MC128*PrSettings!$F$4</f>
        <v>0</v>
      </c>
      <c r="MD129" s="268">
        <f>MD128*PrSettings!$F$5</f>
        <v>0</v>
      </c>
      <c r="ME129" s="268">
        <f>ME128*PrSettings!$F$6</f>
        <v>0</v>
      </c>
      <c r="MF129" s="268">
        <f>MF128*PrSettings!$F$7</f>
        <v>0</v>
      </c>
      <c r="MG129" s="269">
        <f>MG128*PrSettings!$F$8</f>
        <v>0</v>
      </c>
    </row>
    <row r="130" spans="2:345" ht="22.5" customHeight="1" thickTop="1" thickBot="1" x14ac:dyDescent="0.3">
      <c r="L130" s="964" t="str">
        <f>Language!$E$208</f>
        <v>Sum:</v>
      </c>
      <c r="M130" s="965"/>
      <c r="N130" s="966"/>
      <c r="O130" s="967">
        <f>SUM(O129:T129)</f>
        <v>0</v>
      </c>
      <c r="P130" s="968"/>
      <c r="Q130" s="968"/>
      <c r="R130" s="968"/>
      <c r="S130" s="968"/>
      <c r="T130" s="969"/>
      <c r="Y130" s="964" t="str">
        <f>Language!$E$208</f>
        <v>Sum:</v>
      </c>
      <c r="Z130" s="965"/>
      <c r="AA130" s="966"/>
      <c r="AB130" s="967">
        <f>SUM(AB129:AG129)</f>
        <v>0</v>
      </c>
      <c r="AC130" s="968"/>
      <c r="AD130" s="968"/>
      <c r="AE130" s="968"/>
      <c r="AF130" s="968"/>
      <c r="AG130" s="969"/>
      <c r="AL130" s="964" t="str">
        <f>Language!$E$208</f>
        <v>Sum:</v>
      </c>
      <c r="AM130" s="965"/>
      <c r="AN130" s="966"/>
      <c r="AO130" s="967">
        <f>SUM(AO129:AT129)</f>
        <v>0</v>
      </c>
      <c r="AP130" s="968"/>
      <c r="AQ130" s="968"/>
      <c r="AR130" s="968"/>
      <c r="AS130" s="968"/>
      <c r="AT130" s="969"/>
      <c r="AY130" s="964" t="str">
        <f>Language!$E$208</f>
        <v>Sum:</v>
      </c>
      <c r="AZ130" s="965"/>
      <c r="BA130" s="966"/>
      <c r="BB130" s="967">
        <f>SUM(BB129:BG129)</f>
        <v>0</v>
      </c>
      <c r="BC130" s="968"/>
      <c r="BD130" s="968"/>
      <c r="BE130" s="968"/>
      <c r="BF130" s="968"/>
      <c r="BG130" s="969"/>
      <c r="BL130" s="964" t="str">
        <f>Language!$E$208</f>
        <v>Sum:</v>
      </c>
      <c r="BM130" s="965"/>
      <c r="BN130" s="966"/>
      <c r="BO130" s="967">
        <f>SUM(BO129:BT129)</f>
        <v>0</v>
      </c>
      <c r="BP130" s="968"/>
      <c r="BQ130" s="968"/>
      <c r="BR130" s="968"/>
      <c r="BS130" s="968"/>
      <c r="BT130" s="969"/>
      <c r="BY130" s="964" t="str">
        <f>Language!$E$208</f>
        <v>Sum:</v>
      </c>
      <c r="BZ130" s="965"/>
      <c r="CA130" s="966"/>
      <c r="CB130" s="967">
        <f>SUM(CB129:CG129)</f>
        <v>0</v>
      </c>
      <c r="CC130" s="968"/>
      <c r="CD130" s="968"/>
      <c r="CE130" s="968"/>
      <c r="CF130" s="968"/>
      <c r="CG130" s="969"/>
      <c r="CL130" s="964" t="str">
        <f>Language!$E$208</f>
        <v>Sum:</v>
      </c>
      <c r="CM130" s="965"/>
      <c r="CN130" s="966"/>
      <c r="CO130" s="967">
        <f>SUM(CO129:CT129)</f>
        <v>0</v>
      </c>
      <c r="CP130" s="968"/>
      <c r="CQ130" s="968"/>
      <c r="CR130" s="968"/>
      <c r="CS130" s="968"/>
      <c r="CT130" s="969"/>
      <c r="CY130" s="964" t="str">
        <f>Language!$E$208</f>
        <v>Sum:</v>
      </c>
      <c r="CZ130" s="965"/>
      <c r="DA130" s="966"/>
      <c r="DB130" s="967">
        <f>SUM(DB129:DG129)</f>
        <v>0</v>
      </c>
      <c r="DC130" s="968"/>
      <c r="DD130" s="968"/>
      <c r="DE130" s="968"/>
      <c r="DF130" s="968"/>
      <c r="DG130" s="969"/>
      <c r="DL130" s="964" t="str">
        <f>Language!$E$208</f>
        <v>Sum:</v>
      </c>
      <c r="DM130" s="965"/>
      <c r="DN130" s="966"/>
      <c r="DO130" s="967">
        <f>SUM(DO129:DT129)</f>
        <v>0</v>
      </c>
      <c r="DP130" s="968"/>
      <c r="DQ130" s="968"/>
      <c r="DR130" s="968"/>
      <c r="DS130" s="968"/>
      <c r="DT130" s="969"/>
      <c r="DY130" s="964" t="str">
        <f>Language!$E$208</f>
        <v>Sum:</v>
      </c>
      <c r="DZ130" s="965"/>
      <c r="EA130" s="966"/>
      <c r="EB130" s="967">
        <f>SUM(EB129:EG129)</f>
        <v>0</v>
      </c>
      <c r="EC130" s="968"/>
      <c r="ED130" s="968"/>
      <c r="EE130" s="968"/>
      <c r="EF130" s="968"/>
      <c r="EG130" s="969"/>
      <c r="EL130" s="964" t="str">
        <f>Language!$E$208</f>
        <v>Sum:</v>
      </c>
      <c r="EM130" s="965"/>
      <c r="EN130" s="966"/>
      <c r="EO130" s="967">
        <f>SUM(EO129:ET129)</f>
        <v>0</v>
      </c>
      <c r="EP130" s="968"/>
      <c r="EQ130" s="968"/>
      <c r="ER130" s="968"/>
      <c r="ES130" s="968"/>
      <c r="ET130" s="969"/>
      <c r="EY130" s="964" t="str">
        <f>Language!$E$208</f>
        <v>Sum:</v>
      </c>
      <c r="EZ130" s="965"/>
      <c r="FA130" s="966"/>
      <c r="FB130" s="967">
        <f>SUM(FB129:FG129)</f>
        <v>0</v>
      </c>
      <c r="FC130" s="968"/>
      <c r="FD130" s="968"/>
      <c r="FE130" s="968"/>
      <c r="FF130" s="968"/>
      <c r="FG130" s="969"/>
      <c r="FL130" s="964" t="str">
        <f>Language!$E$208</f>
        <v>Sum:</v>
      </c>
      <c r="FM130" s="965"/>
      <c r="FN130" s="966"/>
      <c r="FO130" s="967">
        <f>SUM(FO129:FT129)</f>
        <v>0</v>
      </c>
      <c r="FP130" s="968"/>
      <c r="FQ130" s="968"/>
      <c r="FR130" s="968"/>
      <c r="FS130" s="968"/>
      <c r="FT130" s="969"/>
      <c r="FY130" s="964" t="str">
        <f>Language!$E$208</f>
        <v>Sum:</v>
      </c>
      <c r="FZ130" s="965"/>
      <c r="GA130" s="966"/>
      <c r="GB130" s="967">
        <f>SUM(GB129:GG129)</f>
        <v>0</v>
      </c>
      <c r="GC130" s="968"/>
      <c r="GD130" s="968"/>
      <c r="GE130" s="968"/>
      <c r="GF130" s="968"/>
      <c r="GG130" s="969"/>
      <c r="GL130" s="964" t="str">
        <f>Language!$E$208</f>
        <v>Sum:</v>
      </c>
      <c r="GM130" s="965"/>
      <c r="GN130" s="966"/>
      <c r="GO130" s="967">
        <f>SUM(GO129:GT129)</f>
        <v>0</v>
      </c>
      <c r="GP130" s="968"/>
      <c r="GQ130" s="968"/>
      <c r="GR130" s="968"/>
      <c r="GS130" s="968"/>
      <c r="GT130" s="969"/>
      <c r="GY130" s="964" t="str">
        <f>Language!$E$208</f>
        <v>Sum:</v>
      </c>
      <c r="GZ130" s="965"/>
      <c r="HA130" s="966"/>
      <c r="HB130" s="967">
        <f>SUM(HB129:HG129)</f>
        <v>0</v>
      </c>
      <c r="HC130" s="968"/>
      <c r="HD130" s="968"/>
      <c r="HE130" s="968"/>
      <c r="HF130" s="968"/>
      <c r="HG130" s="969"/>
      <c r="HL130" s="964" t="str">
        <f>Language!$E$208</f>
        <v>Sum:</v>
      </c>
      <c r="HM130" s="965"/>
      <c r="HN130" s="966"/>
      <c r="HO130" s="967">
        <f>SUM(HO129:HT129)</f>
        <v>0</v>
      </c>
      <c r="HP130" s="968"/>
      <c r="HQ130" s="968"/>
      <c r="HR130" s="968"/>
      <c r="HS130" s="968"/>
      <c r="HT130" s="969"/>
      <c r="HY130" s="964" t="str">
        <f>Language!$E$208</f>
        <v>Sum:</v>
      </c>
      <c r="HZ130" s="965"/>
      <c r="IA130" s="966"/>
      <c r="IB130" s="967">
        <f>SUM(IB129:IG129)</f>
        <v>0</v>
      </c>
      <c r="IC130" s="968"/>
      <c r="ID130" s="968"/>
      <c r="IE130" s="968"/>
      <c r="IF130" s="968"/>
      <c r="IG130" s="969"/>
      <c r="IL130" s="964" t="str">
        <f>Language!$E$208</f>
        <v>Sum:</v>
      </c>
      <c r="IM130" s="965"/>
      <c r="IN130" s="966"/>
      <c r="IO130" s="967">
        <f>SUM(IO129:IT129)</f>
        <v>0</v>
      </c>
      <c r="IP130" s="968"/>
      <c r="IQ130" s="968"/>
      <c r="IR130" s="968"/>
      <c r="IS130" s="968"/>
      <c r="IT130" s="969"/>
      <c r="IY130" s="964" t="str">
        <f>Language!$E$208</f>
        <v>Sum:</v>
      </c>
      <c r="IZ130" s="965"/>
      <c r="JA130" s="966"/>
      <c r="JB130" s="967">
        <f>SUM(JB129:JG129)</f>
        <v>0</v>
      </c>
      <c r="JC130" s="968"/>
      <c r="JD130" s="968"/>
      <c r="JE130" s="968"/>
      <c r="JF130" s="968"/>
      <c r="JG130" s="969"/>
      <c r="JL130" s="964" t="str">
        <f>Language!$E$208</f>
        <v>Sum:</v>
      </c>
      <c r="JM130" s="965"/>
      <c r="JN130" s="966"/>
      <c r="JO130" s="967">
        <f>SUM(JO129:JT129)</f>
        <v>0</v>
      </c>
      <c r="JP130" s="968"/>
      <c r="JQ130" s="968"/>
      <c r="JR130" s="968"/>
      <c r="JS130" s="968"/>
      <c r="JT130" s="969"/>
      <c r="JY130" s="964" t="str">
        <f>Language!$E$208</f>
        <v>Sum:</v>
      </c>
      <c r="JZ130" s="965"/>
      <c r="KA130" s="966"/>
      <c r="KB130" s="967">
        <f>SUM(KB129:KG129)</f>
        <v>0</v>
      </c>
      <c r="KC130" s="968"/>
      <c r="KD130" s="968"/>
      <c r="KE130" s="968"/>
      <c r="KF130" s="968"/>
      <c r="KG130" s="969"/>
      <c r="KL130" s="964" t="str">
        <f>Language!$E$208</f>
        <v>Sum:</v>
      </c>
      <c r="KM130" s="965"/>
      <c r="KN130" s="966"/>
      <c r="KO130" s="967">
        <f>SUM(KO129:KT129)</f>
        <v>0</v>
      </c>
      <c r="KP130" s="968"/>
      <c r="KQ130" s="968"/>
      <c r="KR130" s="968"/>
      <c r="KS130" s="968"/>
      <c r="KT130" s="969"/>
      <c r="KY130" s="964" t="str">
        <f>Language!$E$208</f>
        <v>Sum:</v>
      </c>
      <c r="KZ130" s="965"/>
      <c r="LA130" s="966"/>
      <c r="LB130" s="967">
        <f>SUM(LB129:LG129)</f>
        <v>0</v>
      </c>
      <c r="LC130" s="968"/>
      <c r="LD130" s="968"/>
      <c r="LE130" s="968"/>
      <c r="LF130" s="968"/>
      <c r="LG130" s="969"/>
      <c r="LL130" s="964" t="str">
        <f>Language!$E$208</f>
        <v>Sum:</v>
      </c>
      <c r="LM130" s="965"/>
      <c r="LN130" s="966"/>
      <c r="LO130" s="967">
        <f>SUM(LO129:LT129)</f>
        <v>0</v>
      </c>
      <c r="LP130" s="968"/>
      <c r="LQ130" s="968"/>
      <c r="LR130" s="968"/>
      <c r="LS130" s="968"/>
      <c r="LT130" s="969"/>
      <c r="LY130" s="964" t="str">
        <f>Language!$E$208</f>
        <v>Sum:</v>
      </c>
      <c r="LZ130" s="965"/>
      <c r="MA130" s="966"/>
      <c r="MB130" s="967">
        <f>SUM(MB129:MG129)</f>
        <v>0</v>
      </c>
      <c r="MC130" s="968"/>
      <c r="MD130" s="968"/>
      <c r="ME130" s="968"/>
      <c r="MF130" s="968"/>
      <c r="MG130" s="969"/>
    </row>
    <row r="131" spans="2:345" ht="30.75" customHeight="1" thickTop="1" x14ac:dyDescent="0.25"/>
    <row r="132" spans="2:345" ht="16.5" thickBot="1" x14ac:dyDescent="0.3">
      <c r="B132" s="987" t="str">
        <f>Language!$E$221</f>
        <v>Hint</v>
      </c>
      <c r="C132" s="987"/>
      <c r="D132" s="987"/>
      <c r="E132" s="987"/>
      <c r="F132" s="987"/>
      <c r="G132" s="987"/>
      <c r="H132" s="987"/>
      <c r="I132" s="342"/>
      <c r="J132" s="342"/>
      <c r="K132" s="400">
        <f>IFERROR(VLOOKUP(I121,$B$121:$F$122,5,0),0)</f>
        <v>0</v>
      </c>
      <c r="L132" s="400">
        <f>IFERROR(VLOOKUP(I121,$D$121:$G$122,4,0),0)</f>
        <v>0</v>
      </c>
      <c r="M132" s="400">
        <f>IFERROR(VLOOKUP(K121,$B$121:$F$122,5,0),0)</f>
        <v>0</v>
      </c>
      <c r="N132" s="400">
        <f>IFERROR(VLOOKUP(K121,$D$121:$G$122,4,0),0)</f>
        <v>0</v>
      </c>
      <c r="O132" s="398">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98">
        <f>IFERROR(VLOOKUP(I107,$B$107:$F$114,5,0),0)</f>
        <v>0</v>
      </c>
      <c r="Q132" s="398">
        <f>IFERROR(VLOOKUP(K107,$B$107:$F$114,5,0),0)</f>
        <v>0</v>
      </c>
      <c r="R132" s="398">
        <f>IFERROR(VLOOKUP(I107,$D$107:$G$114,4,0),0)</f>
        <v>0</v>
      </c>
      <c r="S132" s="398">
        <f>IFERROR(VLOOKUP(K107,$D$107:$G$114,4,0),0)</f>
        <v>0</v>
      </c>
      <c r="T132" s="399"/>
      <c r="V132" s="342"/>
      <c r="W132" s="342"/>
      <c r="X132" s="400">
        <f>IFERROR(VLOOKUP(V121,$B$121:$F$122,5,0),0)</f>
        <v>0</v>
      </c>
      <c r="Y132" s="400">
        <f>IFERROR(VLOOKUP(V121,$D$121:$G$122,4,0),0)</f>
        <v>0</v>
      </c>
      <c r="Z132" s="400">
        <f>IFERROR(VLOOKUP(X121,$B$121:$F$122,5,0),0)</f>
        <v>0</v>
      </c>
      <c r="AA132" s="400">
        <f>IFERROR(VLOOKUP(X121,$D$121:$G$122,4,0),0)</f>
        <v>0</v>
      </c>
      <c r="AB132" s="398">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98">
        <f>IFERROR(VLOOKUP(V107,$B$107:$F$114,5,0),0)</f>
        <v>0</v>
      </c>
      <c r="AD132" s="398">
        <f>IFERROR(VLOOKUP(X107,$B$107:$F$114,5,0),0)</f>
        <v>0</v>
      </c>
      <c r="AE132" s="398">
        <f>IFERROR(VLOOKUP(V107,$D$107:$G$114,4,0),0)</f>
        <v>0</v>
      </c>
      <c r="AF132" s="398">
        <f>IFERROR(VLOOKUP(X107,$D$107:$G$114,4,0),0)</f>
        <v>0</v>
      </c>
      <c r="AG132" s="399"/>
      <c r="AI132" s="342"/>
      <c r="AJ132" s="342"/>
      <c r="AK132" s="400">
        <f>IFERROR(VLOOKUP(AI121,$B$121:$F$122,5,0),0)</f>
        <v>0</v>
      </c>
      <c r="AL132" s="400">
        <f>IFERROR(VLOOKUP(AI121,$D$121:$G$122,4,0),0)</f>
        <v>0</v>
      </c>
      <c r="AM132" s="400">
        <f>IFERROR(VLOOKUP(AK121,$B$121:$F$122,5,0),0)</f>
        <v>0</v>
      </c>
      <c r="AN132" s="400">
        <f>IFERROR(VLOOKUP(AK121,$D$121:$G$122,4,0),0)</f>
        <v>0</v>
      </c>
      <c r="AO132" s="398">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98">
        <f>IFERROR(VLOOKUP(AI107,$B$107:$F$114,5,0),0)</f>
        <v>0</v>
      </c>
      <c r="AQ132" s="398">
        <f>IFERROR(VLOOKUP(AK107,$B$107:$F$114,5,0),0)</f>
        <v>0</v>
      </c>
      <c r="AR132" s="398">
        <f>IFERROR(VLOOKUP(AI107,$D$107:$G$114,4,0),0)</f>
        <v>0</v>
      </c>
      <c r="AS132" s="398">
        <f>IFERROR(VLOOKUP(AK107,$D$107:$G$114,4,0),0)</f>
        <v>0</v>
      </c>
      <c r="AT132" s="399"/>
      <c r="AV132" s="342"/>
      <c r="AW132" s="342"/>
      <c r="AX132" s="400">
        <f>IFERROR(VLOOKUP(AV121,$B$121:$F$122,5,0),0)</f>
        <v>0</v>
      </c>
      <c r="AY132" s="400">
        <f>IFERROR(VLOOKUP(AV121,$D$121:$G$122,4,0),0)</f>
        <v>0</v>
      </c>
      <c r="AZ132" s="400">
        <f>IFERROR(VLOOKUP(AX121,$B$121:$F$122,5,0),0)</f>
        <v>0</v>
      </c>
      <c r="BA132" s="400">
        <f>IFERROR(VLOOKUP(AX121,$D$121:$G$122,4,0),0)</f>
        <v>0</v>
      </c>
      <c r="BB132" s="398">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98">
        <f>IFERROR(VLOOKUP(AV107,$B$107:$F$114,5,0),0)</f>
        <v>0</v>
      </c>
      <c r="BD132" s="398">
        <f>IFERROR(VLOOKUP(AX107,$B$107:$F$114,5,0),0)</f>
        <v>0</v>
      </c>
      <c r="BE132" s="398">
        <f>IFERROR(VLOOKUP(AV107,$D$107:$G$114,4,0),0)</f>
        <v>0</v>
      </c>
      <c r="BF132" s="398">
        <f>IFERROR(VLOOKUP(AX107,$D$107:$G$114,4,0),0)</f>
        <v>0</v>
      </c>
      <c r="BG132" s="399"/>
      <c r="BI132" s="342"/>
      <c r="BJ132" s="342"/>
      <c r="BK132" s="400">
        <f>IFERROR(VLOOKUP(BI121,$B$121:$F$122,5,0),0)</f>
        <v>0</v>
      </c>
      <c r="BL132" s="400">
        <f>IFERROR(VLOOKUP(BI121,$D$121:$G$122,4,0),0)</f>
        <v>0</v>
      </c>
      <c r="BM132" s="400">
        <f>IFERROR(VLOOKUP(BK121,$B$121:$F$122,5,0),0)</f>
        <v>0</v>
      </c>
      <c r="BN132" s="400">
        <f>IFERROR(VLOOKUP(BK121,$D$121:$G$122,4,0),0)</f>
        <v>0</v>
      </c>
      <c r="BO132" s="398">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98">
        <f>IFERROR(VLOOKUP(BI107,$B$107:$F$114,5,0),0)</f>
        <v>0</v>
      </c>
      <c r="BQ132" s="398">
        <f>IFERROR(VLOOKUP(BK107,$B$107:$F$114,5,0),0)</f>
        <v>0</v>
      </c>
      <c r="BR132" s="398">
        <f>IFERROR(VLOOKUP(BI107,$D$107:$G$114,4,0),0)</f>
        <v>0</v>
      </c>
      <c r="BS132" s="398">
        <f>IFERROR(VLOOKUP(BK107,$D$107:$G$114,4,0),0)</f>
        <v>0</v>
      </c>
      <c r="BT132" s="399"/>
      <c r="BV132" s="342"/>
      <c r="BW132" s="342"/>
      <c r="BX132" s="400">
        <f>IFERROR(VLOOKUP(BV121,$B$121:$F$122,5,0),0)</f>
        <v>0</v>
      </c>
      <c r="BY132" s="400">
        <f>IFERROR(VLOOKUP(BV121,$D$121:$G$122,4,0),0)</f>
        <v>0</v>
      </c>
      <c r="BZ132" s="400">
        <f>IFERROR(VLOOKUP(BX121,$B$121:$F$122,5,0),0)</f>
        <v>0</v>
      </c>
      <c r="CA132" s="400">
        <f>IFERROR(VLOOKUP(BX121,$D$121:$G$122,4,0),0)</f>
        <v>0</v>
      </c>
      <c r="CB132" s="398">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98">
        <f>IFERROR(VLOOKUP(BV107,$B$107:$F$114,5,0),0)</f>
        <v>0</v>
      </c>
      <c r="CD132" s="398">
        <f>IFERROR(VLOOKUP(BX107,$B$107:$F$114,5,0),0)</f>
        <v>0</v>
      </c>
      <c r="CE132" s="398">
        <f>IFERROR(VLOOKUP(BV107,$D$107:$G$114,4,0),0)</f>
        <v>0</v>
      </c>
      <c r="CF132" s="398">
        <f>IFERROR(VLOOKUP(BX107,$D$107:$G$114,4,0),0)</f>
        <v>0</v>
      </c>
      <c r="CG132" s="399"/>
      <c r="CI132" s="342"/>
      <c r="CJ132" s="342"/>
      <c r="CK132" s="400">
        <f>IFERROR(VLOOKUP(CI121,$B$121:$F$122,5,0),0)</f>
        <v>0</v>
      </c>
      <c r="CL132" s="400">
        <f>IFERROR(VLOOKUP(CI121,$D$121:$G$122,4,0),0)</f>
        <v>0</v>
      </c>
      <c r="CM132" s="400">
        <f>IFERROR(VLOOKUP(CK121,$B$121:$F$122,5,0),0)</f>
        <v>0</v>
      </c>
      <c r="CN132" s="400">
        <f>IFERROR(VLOOKUP(CK121,$D$121:$G$122,4,0),0)</f>
        <v>0</v>
      </c>
      <c r="CO132" s="398">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98">
        <f>IFERROR(VLOOKUP(CI107,$B$107:$F$114,5,0),0)</f>
        <v>0</v>
      </c>
      <c r="CQ132" s="398">
        <f>IFERROR(VLOOKUP(CK107,$B$107:$F$114,5,0),0)</f>
        <v>0</v>
      </c>
      <c r="CR132" s="398">
        <f>IFERROR(VLOOKUP(CI107,$D$107:$G$114,4,0),0)</f>
        <v>0</v>
      </c>
      <c r="CS132" s="398">
        <f>IFERROR(VLOOKUP(CK107,$D$107:$G$114,4,0),0)</f>
        <v>0</v>
      </c>
      <c r="CT132" s="399"/>
      <c r="CV132" s="342"/>
      <c r="CW132" s="342"/>
      <c r="CX132" s="400">
        <f>IFERROR(VLOOKUP(CV121,$B$121:$F$122,5,0),0)</f>
        <v>0</v>
      </c>
      <c r="CY132" s="400">
        <f>IFERROR(VLOOKUP(CV121,$D$121:$G$122,4,0),0)</f>
        <v>0</v>
      </c>
      <c r="CZ132" s="400">
        <f>IFERROR(VLOOKUP(CX121,$B$121:$F$122,5,0),0)</f>
        <v>0</v>
      </c>
      <c r="DA132" s="400">
        <f>IFERROR(VLOOKUP(CX121,$D$121:$G$122,4,0),0)</f>
        <v>0</v>
      </c>
      <c r="DB132" s="398">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98">
        <f>IFERROR(VLOOKUP(CV107,$B$107:$F$114,5,0),0)</f>
        <v>0</v>
      </c>
      <c r="DD132" s="398">
        <f>IFERROR(VLOOKUP(CX107,$B$107:$F$114,5,0),0)</f>
        <v>0</v>
      </c>
      <c r="DE132" s="398">
        <f>IFERROR(VLOOKUP(CV107,$D$107:$G$114,4,0),0)</f>
        <v>0</v>
      </c>
      <c r="DF132" s="398">
        <f>IFERROR(VLOOKUP(CX107,$D$107:$G$114,4,0),0)</f>
        <v>0</v>
      </c>
      <c r="DG132" s="399"/>
      <c r="DI132" s="342"/>
      <c r="DJ132" s="342"/>
      <c r="DK132" s="400">
        <f>IFERROR(VLOOKUP(DI121,$B$121:$F$122,5,0),0)</f>
        <v>0</v>
      </c>
      <c r="DL132" s="400">
        <f>IFERROR(VLOOKUP(DI121,$D$121:$G$122,4,0),0)</f>
        <v>0</v>
      </c>
      <c r="DM132" s="400">
        <f>IFERROR(VLOOKUP(DK121,$B$121:$F$122,5,0),0)</f>
        <v>0</v>
      </c>
      <c r="DN132" s="400">
        <f>IFERROR(VLOOKUP(DK121,$D$121:$G$122,4,0),0)</f>
        <v>0</v>
      </c>
      <c r="DO132" s="398">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98">
        <f>IFERROR(VLOOKUP(DI107,$B$107:$F$114,5,0),0)</f>
        <v>0</v>
      </c>
      <c r="DQ132" s="398">
        <f>IFERROR(VLOOKUP(DK107,$B$107:$F$114,5,0),0)</f>
        <v>0</v>
      </c>
      <c r="DR132" s="398">
        <f>IFERROR(VLOOKUP(DI107,$D$107:$G$114,4,0),0)</f>
        <v>0</v>
      </c>
      <c r="DS132" s="398">
        <f>IFERROR(VLOOKUP(DK107,$D$107:$G$114,4,0),0)</f>
        <v>0</v>
      </c>
      <c r="DT132" s="399"/>
      <c r="DV132" s="342"/>
      <c r="DW132" s="342"/>
      <c r="DX132" s="400">
        <f>IFERROR(VLOOKUP(DV121,$B$121:$F$122,5,0),0)</f>
        <v>0</v>
      </c>
      <c r="DY132" s="400">
        <f>IFERROR(VLOOKUP(DV121,$D$121:$G$122,4,0),0)</f>
        <v>0</v>
      </c>
      <c r="DZ132" s="400">
        <f>IFERROR(VLOOKUP(DX121,$B$121:$F$122,5,0),0)</f>
        <v>0</v>
      </c>
      <c r="EA132" s="400">
        <f>IFERROR(VLOOKUP(DX121,$D$121:$G$122,4,0),0)</f>
        <v>0</v>
      </c>
      <c r="EB132" s="398">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98">
        <f>IFERROR(VLOOKUP(DV107,$B$107:$F$114,5,0),0)</f>
        <v>0</v>
      </c>
      <c r="ED132" s="398">
        <f>IFERROR(VLOOKUP(DX107,$B$107:$F$114,5,0),0)</f>
        <v>0</v>
      </c>
      <c r="EE132" s="398">
        <f>IFERROR(VLOOKUP(DV107,$D$107:$G$114,4,0),0)</f>
        <v>0</v>
      </c>
      <c r="EF132" s="398">
        <f>IFERROR(VLOOKUP(DX107,$D$107:$G$114,4,0),0)</f>
        <v>0</v>
      </c>
      <c r="EG132" s="399"/>
      <c r="EI132" s="342"/>
      <c r="EJ132" s="342"/>
      <c r="EK132" s="400">
        <f>IFERROR(VLOOKUP(EI121,$B$121:$F$122,5,0),0)</f>
        <v>0</v>
      </c>
      <c r="EL132" s="400">
        <f>IFERROR(VLOOKUP(EI121,$D$121:$G$122,4,0),0)</f>
        <v>0</v>
      </c>
      <c r="EM132" s="400">
        <f>IFERROR(VLOOKUP(EK121,$B$121:$F$122,5,0),0)</f>
        <v>0</v>
      </c>
      <c r="EN132" s="400">
        <f>IFERROR(VLOOKUP(EK121,$D$121:$G$122,4,0),0)</f>
        <v>0</v>
      </c>
      <c r="EO132" s="398">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98">
        <f>IFERROR(VLOOKUP(EI107,$B$107:$F$114,5,0),0)</f>
        <v>0</v>
      </c>
      <c r="EQ132" s="398">
        <f>IFERROR(VLOOKUP(EK107,$B$107:$F$114,5,0),0)</f>
        <v>0</v>
      </c>
      <c r="ER132" s="398">
        <f>IFERROR(VLOOKUP(EI107,$D$107:$G$114,4,0),0)</f>
        <v>0</v>
      </c>
      <c r="ES132" s="398">
        <f>IFERROR(VLOOKUP(EK107,$D$107:$G$114,4,0),0)</f>
        <v>0</v>
      </c>
      <c r="ET132" s="399"/>
      <c r="EV132" s="342"/>
      <c r="EW132" s="342"/>
      <c r="EX132" s="400">
        <f>IFERROR(VLOOKUP(EV121,$B$121:$F$122,5,0),0)</f>
        <v>0</v>
      </c>
      <c r="EY132" s="400">
        <f>IFERROR(VLOOKUP(EV121,$D$121:$G$122,4,0),0)</f>
        <v>0</v>
      </c>
      <c r="EZ132" s="400">
        <f>IFERROR(VLOOKUP(EX121,$B$121:$F$122,5,0),0)</f>
        <v>0</v>
      </c>
      <c r="FA132" s="400">
        <f>IFERROR(VLOOKUP(EX121,$D$121:$G$122,4,0),0)</f>
        <v>0</v>
      </c>
      <c r="FB132" s="398">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98">
        <f>IFERROR(VLOOKUP(EV107,$B$107:$F$114,5,0),0)</f>
        <v>0</v>
      </c>
      <c r="FD132" s="398">
        <f>IFERROR(VLOOKUP(EX107,$B$107:$F$114,5,0),0)</f>
        <v>0</v>
      </c>
      <c r="FE132" s="398">
        <f>IFERROR(VLOOKUP(EV107,$D$107:$G$114,4,0),0)</f>
        <v>0</v>
      </c>
      <c r="FF132" s="398">
        <f>IFERROR(VLOOKUP(EX107,$D$107:$G$114,4,0),0)</f>
        <v>0</v>
      </c>
      <c r="FG132" s="399"/>
      <c r="FI132" s="342"/>
      <c r="FJ132" s="342"/>
      <c r="FK132" s="400">
        <f>IFERROR(VLOOKUP(FI121,$B$121:$F$122,5,0),0)</f>
        <v>0</v>
      </c>
      <c r="FL132" s="400">
        <f>IFERROR(VLOOKUP(FI121,$D$121:$G$122,4,0),0)</f>
        <v>0</v>
      </c>
      <c r="FM132" s="400">
        <f>IFERROR(VLOOKUP(FK121,$B$121:$F$122,5,0),0)</f>
        <v>0</v>
      </c>
      <c r="FN132" s="400">
        <f>IFERROR(VLOOKUP(FK121,$D$121:$G$122,4,0),0)</f>
        <v>0</v>
      </c>
      <c r="FO132" s="398">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98">
        <f>IFERROR(VLOOKUP(FI107,$B$107:$F$114,5,0),0)</f>
        <v>0</v>
      </c>
      <c r="FQ132" s="398">
        <f>IFERROR(VLOOKUP(FK107,$B$107:$F$114,5,0),0)</f>
        <v>0</v>
      </c>
      <c r="FR132" s="398">
        <f>IFERROR(VLOOKUP(FI107,$D$107:$G$114,4,0),0)</f>
        <v>0</v>
      </c>
      <c r="FS132" s="398">
        <f>IFERROR(VLOOKUP(FK107,$D$107:$G$114,4,0),0)</f>
        <v>0</v>
      </c>
      <c r="FT132" s="399"/>
      <c r="FV132" s="342"/>
      <c r="FW132" s="342"/>
      <c r="FX132" s="400">
        <f>IFERROR(VLOOKUP(FV121,$B$121:$F$122,5,0),0)</f>
        <v>0</v>
      </c>
      <c r="FY132" s="400">
        <f>IFERROR(VLOOKUP(FV121,$D$121:$G$122,4,0),0)</f>
        <v>0</v>
      </c>
      <c r="FZ132" s="400">
        <f>IFERROR(VLOOKUP(FX121,$B$121:$F$122,5,0),0)</f>
        <v>0</v>
      </c>
      <c r="GA132" s="400">
        <f>IFERROR(VLOOKUP(FX121,$D$121:$G$122,4,0),0)</f>
        <v>0</v>
      </c>
      <c r="GB132" s="398">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98">
        <f>IFERROR(VLOOKUP(FV107,$B$107:$F$114,5,0),0)</f>
        <v>0</v>
      </c>
      <c r="GD132" s="398">
        <f>IFERROR(VLOOKUP(FX107,$B$107:$F$114,5,0),0)</f>
        <v>0</v>
      </c>
      <c r="GE132" s="398">
        <f>IFERROR(VLOOKUP(FV107,$D$107:$G$114,4,0),0)</f>
        <v>0</v>
      </c>
      <c r="GF132" s="398">
        <f>IFERROR(VLOOKUP(FX107,$D$107:$G$114,4,0),0)</f>
        <v>0</v>
      </c>
      <c r="GG132" s="399"/>
      <c r="GI132" s="342"/>
      <c r="GJ132" s="342"/>
      <c r="GK132" s="400">
        <f>IFERROR(VLOOKUP(GI121,$B$121:$F$122,5,0),0)</f>
        <v>0</v>
      </c>
      <c r="GL132" s="400">
        <f>IFERROR(VLOOKUP(GI121,$D$121:$G$122,4,0),0)</f>
        <v>0</v>
      </c>
      <c r="GM132" s="400">
        <f>IFERROR(VLOOKUP(GK121,$B$121:$F$122,5,0),0)</f>
        <v>0</v>
      </c>
      <c r="GN132" s="400">
        <f>IFERROR(VLOOKUP(GK121,$D$121:$G$122,4,0),0)</f>
        <v>0</v>
      </c>
      <c r="GO132" s="398">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98">
        <f>IFERROR(VLOOKUP(GI107,$B$107:$F$114,5,0),0)</f>
        <v>0</v>
      </c>
      <c r="GQ132" s="398">
        <f>IFERROR(VLOOKUP(GK107,$B$107:$F$114,5,0),0)</f>
        <v>0</v>
      </c>
      <c r="GR132" s="398">
        <f>IFERROR(VLOOKUP(GI107,$D$107:$G$114,4,0),0)</f>
        <v>0</v>
      </c>
      <c r="GS132" s="398">
        <f>IFERROR(VLOOKUP(GK107,$D$107:$G$114,4,0),0)</f>
        <v>0</v>
      </c>
      <c r="GT132" s="399"/>
      <c r="GV132" s="342"/>
      <c r="GW132" s="342"/>
      <c r="GX132" s="400">
        <f>IFERROR(VLOOKUP(GV121,$B$121:$F$122,5,0),0)</f>
        <v>0</v>
      </c>
      <c r="GY132" s="400">
        <f>IFERROR(VLOOKUP(GV121,$D$121:$G$122,4,0),0)</f>
        <v>0</v>
      </c>
      <c r="GZ132" s="400">
        <f>IFERROR(VLOOKUP(GX121,$B$121:$F$122,5,0),0)</f>
        <v>0</v>
      </c>
      <c r="HA132" s="400">
        <f>IFERROR(VLOOKUP(GX121,$D$121:$G$122,4,0),0)</f>
        <v>0</v>
      </c>
      <c r="HB132" s="398">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98">
        <f>IFERROR(VLOOKUP(GV107,$B$107:$F$114,5,0),0)</f>
        <v>0</v>
      </c>
      <c r="HD132" s="398">
        <f>IFERROR(VLOOKUP(GX107,$B$107:$F$114,5,0),0)</f>
        <v>0</v>
      </c>
      <c r="HE132" s="398">
        <f>IFERROR(VLOOKUP(GV107,$D$107:$G$114,4,0),0)</f>
        <v>0</v>
      </c>
      <c r="HF132" s="398">
        <f>IFERROR(VLOOKUP(GX107,$D$107:$G$114,4,0),0)</f>
        <v>0</v>
      </c>
      <c r="HG132" s="399"/>
      <c r="HI132" s="342"/>
      <c r="HJ132" s="342"/>
      <c r="HK132" s="400">
        <f>IFERROR(VLOOKUP(HI121,$B$121:$F$122,5,0),0)</f>
        <v>0</v>
      </c>
      <c r="HL132" s="400">
        <f>IFERROR(VLOOKUP(HI121,$D$121:$G$122,4,0),0)</f>
        <v>0</v>
      </c>
      <c r="HM132" s="400">
        <f>IFERROR(VLOOKUP(HK121,$B$121:$F$122,5,0),0)</f>
        <v>0</v>
      </c>
      <c r="HN132" s="400">
        <f>IFERROR(VLOOKUP(HK121,$D$121:$G$122,4,0),0)</f>
        <v>0</v>
      </c>
      <c r="HO132" s="398">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98">
        <f>IFERROR(VLOOKUP(HI107,$B$107:$F$114,5,0),0)</f>
        <v>0</v>
      </c>
      <c r="HQ132" s="398">
        <f>IFERROR(VLOOKUP(HK107,$B$107:$F$114,5,0),0)</f>
        <v>0</v>
      </c>
      <c r="HR132" s="398">
        <f>IFERROR(VLOOKUP(HI107,$D$107:$G$114,4,0),0)</f>
        <v>0</v>
      </c>
      <c r="HS132" s="398">
        <f>IFERROR(VLOOKUP(HK107,$D$107:$G$114,4,0),0)</f>
        <v>0</v>
      </c>
      <c r="HT132" s="399"/>
      <c r="HV132" s="342"/>
      <c r="HW132" s="342"/>
      <c r="HX132" s="400">
        <f>IFERROR(VLOOKUP(HV121,$B$121:$F$122,5,0),0)</f>
        <v>0</v>
      </c>
      <c r="HY132" s="400">
        <f>IFERROR(VLOOKUP(HV121,$D$121:$G$122,4,0),0)</f>
        <v>0</v>
      </c>
      <c r="HZ132" s="400">
        <f>IFERROR(VLOOKUP(HX121,$B$121:$F$122,5,0),0)</f>
        <v>0</v>
      </c>
      <c r="IA132" s="400">
        <f>IFERROR(VLOOKUP(HX121,$D$121:$G$122,4,0),0)</f>
        <v>0</v>
      </c>
      <c r="IB132" s="398">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98">
        <f>IFERROR(VLOOKUP(HV107,$B$107:$F$114,5,0),0)</f>
        <v>0</v>
      </c>
      <c r="ID132" s="398">
        <f>IFERROR(VLOOKUP(HX107,$B$107:$F$114,5,0),0)</f>
        <v>0</v>
      </c>
      <c r="IE132" s="398">
        <f>IFERROR(VLOOKUP(HV107,$D$107:$G$114,4,0),0)</f>
        <v>0</v>
      </c>
      <c r="IF132" s="398">
        <f>IFERROR(VLOOKUP(HX107,$D$107:$G$114,4,0),0)</f>
        <v>0</v>
      </c>
      <c r="IG132" s="399"/>
      <c r="II132" s="342"/>
      <c r="IJ132" s="342"/>
      <c r="IK132" s="400">
        <f>IFERROR(VLOOKUP(II121,$B$121:$F$122,5,0),0)</f>
        <v>0</v>
      </c>
      <c r="IL132" s="400">
        <f>IFERROR(VLOOKUP(II121,$D$121:$G$122,4,0),0)</f>
        <v>0</v>
      </c>
      <c r="IM132" s="400">
        <f>IFERROR(VLOOKUP(IK121,$B$121:$F$122,5,0),0)</f>
        <v>0</v>
      </c>
      <c r="IN132" s="400">
        <f>IFERROR(VLOOKUP(IK121,$D$121:$G$122,4,0),0)</f>
        <v>0</v>
      </c>
      <c r="IO132" s="398">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98">
        <f>IFERROR(VLOOKUP(II107,$B$107:$F$114,5,0),0)</f>
        <v>0</v>
      </c>
      <c r="IQ132" s="398">
        <f>IFERROR(VLOOKUP(IK107,$B$107:$F$114,5,0),0)</f>
        <v>0</v>
      </c>
      <c r="IR132" s="398">
        <f>IFERROR(VLOOKUP(II107,$D$107:$G$114,4,0),0)</f>
        <v>0</v>
      </c>
      <c r="IS132" s="398">
        <f>IFERROR(VLOOKUP(IK107,$D$107:$G$114,4,0),0)</f>
        <v>0</v>
      </c>
      <c r="IT132" s="399"/>
      <c r="IV132" s="342"/>
      <c r="IW132" s="342"/>
      <c r="IX132" s="400">
        <f>IFERROR(VLOOKUP(IV121,$B$121:$F$122,5,0),0)</f>
        <v>0</v>
      </c>
      <c r="IY132" s="400">
        <f>IFERROR(VLOOKUP(IV121,$D$121:$G$122,4,0),0)</f>
        <v>0</v>
      </c>
      <c r="IZ132" s="400">
        <f>IFERROR(VLOOKUP(IX121,$B$121:$F$122,5,0),0)</f>
        <v>0</v>
      </c>
      <c r="JA132" s="400">
        <f>IFERROR(VLOOKUP(IX121,$D$121:$G$122,4,0),0)</f>
        <v>0</v>
      </c>
      <c r="JB132" s="398">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98">
        <f>IFERROR(VLOOKUP(IV107,$B$107:$F$114,5,0),0)</f>
        <v>0</v>
      </c>
      <c r="JD132" s="398">
        <f>IFERROR(VLOOKUP(IX107,$B$107:$F$114,5,0),0)</f>
        <v>0</v>
      </c>
      <c r="JE132" s="398">
        <f>IFERROR(VLOOKUP(IV107,$D$107:$G$114,4,0),0)</f>
        <v>0</v>
      </c>
      <c r="JF132" s="398">
        <f>IFERROR(VLOOKUP(IX107,$D$107:$G$114,4,0),0)</f>
        <v>0</v>
      </c>
      <c r="JG132" s="399"/>
      <c r="JI132" s="342"/>
      <c r="JJ132" s="342"/>
      <c r="JK132" s="400">
        <f>IFERROR(VLOOKUP(JI121,$B$121:$F$122,5,0),0)</f>
        <v>0</v>
      </c>
      <c r="JL132" s="400">
        <f>IFERROR(VLOOKUP(JI121,$D$121:$G$122,4,0),0)</f>
        <v>0</v>
      </c>
      <c r="JM132" s="400">
        <f>IFERROR(VLOOKUP(JK121,$B$121:$F$122,5,0),0)</f>
        <v>0</v>
      </c>
      <c r="JN132" s="400">
        <f>IFERROR(VLOOKUP(JK121,$D$121:$G$122,4,0),0)</f>
        <v>0</v>
      </c>
      <c r="JO132" s="398">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98">
        <f>IFERROR(VLOOKUP(JI107,$B$107:$F$114,5,0),0)</f>
        <v>0</v>
      </c>
      <c r="JQ132" s="398">
        <f>IFERROR(VLOOKUP(JK107,$B$107:$F$114,5,0),0)</f>
        <v>0</v>
      </c>
      <c r="JR132" s="398">
        <f>IFERROR(VLOOKUP(JI107,$D$107:$G$114,4,0),0)</f>
        <v>0</v>
      </c>
      <c r="JS132" s="398">
        <f>IFERROR(VLOOKUP(JK107,$D$107:$G$114,4,0),0)</f>
        <v>0</v>
      </c>
      <c r="JT132" s="399"/>
      <c r="JV132" s="342"/>
      <c r="JW132" s="342"/>
      <c r="JX132" s="400">
        <f>IFERROR(VLOOKUP(JV121,$B$121:$F$122,5,0),0)</f>
        <v>0</v>
      </c>
      <c r="JY132" s="400">
        <f>IFERROR(VLOOKUP(JV121,$D$121:$G$122,4,0),0)</f>
        <v>0</v>
      </c>
      <c r="JZ132" s="400">
        <f>IFERROR(VLOOKUP(JX121,$B$121:$F$122,5,0),0)</f>
        <v>0</v>
      </c>
      <c r="KA132" s="400">
        <f>IFERROR(VLOOKUP(JX121,$D$121:$G$122,4,0),0)</f>
        <v>0</v>
      </c>
      <c r="KB132" s="398">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98">
        <f>IFERROR(VLOOKUP(JV107,$B$107:$F$114,5,0),0)</f>
        <v>0</v>
      </c>
      <c r="KD132" s="398">
        <f>IFERROR(VLOOKUP(JX107,$B$107:$F$114,5,0),0)</f>
        <v>0</v>
      </c>
      <c r="KE132" s="398">
        <f>IFERROR(VLOOKUP(JV107,$D$107:$G$114,4,0),0)</f>
        <v>0</v>
      </c>
      <c r="KF132" s="398">
        <f>IFERROR(VLOOKUP(JX107,$D$107:$G$114,4,0),0)</f>
        <v>0</v>
      </c>
      <c r="KG132" s="399"/>
      <c r="KI132" s="342"/>
      <c r="KJ132" s="342"/>
      <c r="KK132" s="400">
        <f>IFERROR(VLOOKUP(KI121,$B$121:$F$122,5,0),0)</f>
        <v>0</v>
      </c>
      <c r="KL132" s="400">
        <f>IFERROR(VLOOKUP(KI121,$D$121:$G$122,4,0),0)</f>
        <v>0</v>
      </c>
      <c r="KM132" s="400">
        <f>IFERROR(VLOOKUP(KK121,$B$121:$F$122,5,0),0)</f>
        <v>0</v>
      </c>
      <c r="KN132" s="400">
        <f>IFERROR(VLOOKUP(KK121,$D$121:$G$122,4,0),0)</f>
        <v>0</v>
      </c>
      <c r="KO132" s="398">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98">
        <f>IFERROR(VLOOKUP(KI107,$B$107:$F$114,5,0),0)</f>
        <v>0</v>
      </c>
      <c r="KQ132" s="398">
        <f>IFERROR(VLOOKUP(KK107,$B$107:$F$114,5,0),0)</f>
        <v>0</v>
      </c>
      <c r="KR132" s="398">
        <f>IFERROR(VLOOKUP(KI107,$D$107:$G$114,4,0),0)</f>
        <v>0</v>
      </c>
      <c r="KS132" s="398">
        <f>IFERROR(VLOOKUP(KK107,$D$107:$G$114,4,0),0)</f>
        <v>0</v>
      </c>
      <c r="KT132" s="399"/>
      <c r="KV132" s="342"/>
      <c r="KW132" s="342"/>
      <c r="KX132" s="400">
        <f>IFERROR(VLOOKUP(KV121,$B$121:$F$122,5,0),0)</f>
        <v>0</v>
      </c>
      <c r="KY132" s="400">
        <f>IFERROR(VLOOKUP(KV121,$D$121:$G$122,4,0),0)</f>
        <v>0</v>
      </c>
      <c r="KZ132" s="400">
        <f>IFERROR(VLOOKUP(KX121,$B$121:$F$122,5,0),0)</f>
        <v>0</v>
      </c>
      <c r="LA132" s="400">
        <f>IFERROR(VLOOKUP(KX121,$D$121:$G$122,4,0),0)</f>
        <v>0</v>
      </c>
      <c r="LB132" s="398">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98">
        <f>IFERROR(VLOOKUP(KV107,$B$107:$F$114,5,0),0)</f>
        <v>0</v>
      </c>
      <c r="LD132" s="398">
        <f>IFERROR(VLOOKUP(KX107,$B$107:$F$114,5,0),0)</f>
        <v>0</v>
      </c>
      <c r="LE132" s="398">
        <f>IFERROR(VLOOKUP(KV107,$D$107:$G$114,4,0),0)</f>
        <v>0</v>
      </c>
      <c r="LF132" s="398">
        <f>IFERROR(VLOOKUP(KX107,$D$107:$G$114,4,0),0)</f>
        <v>0</v>
      </c>
      <c r="LG132" s="399"/>
      <c r="LI132" s="342"/>
      <c r="LJ132" s="342"/>
      <c r="LK132" s="400">
        <f>IFERROR(VLOOKUP(LI121,$B$121:$F$122,5,0),0)</f>
        <v>0</v>
      </c>
      <c r="LL132" s="400">
        <f>IFERROR(VLOOKUP(LI121,$D$121:$G$122,4,0),0)</f>
        <v>0</v>
      </c>
      <c r="LM132" s="400">
        <f>IFERROR(VLOOKUP(LK121,$B$121:$F$122,5,0),0)</f>
        <v>0</v>
      </c>
      <c r="LN132" s="400">
        <f>IFERROR(VLOOKUP(LK121,$D$121:$G$122,4,0),0)</f>
        <v>0</v>
      </c>
      <c r="LO132" s="398">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98">
        <f>IFERROR(VLOOKUP(LI107,$B$107:$F$114,5,0),0)</f>
        <v>0</v>
      </c>
      <c r="LQ132" s="398">
        <f>IFERROR(VLOOKUP(LK107,$B$107:$F$114,5,0),0)</f>
        <v>0</v>
      </c>
      <c r="LR132" s="398">
        <f>IFERROR(VLOOKUP(LI107,$D$107:$G$114,4,0),0)</f>
        <v>0</v>
      </c>
      <c r="LS132" s="398">
        <f>IFERROR(VLOOKUP(LK107,$D$107:$G$114,4,0),0)</f>
        <v>0</v>
      </c>
      <c r="LT132" s="399"/>
      <c r="LV132" s="342"/>
      <c r="LW132" s="342"/>
      <c r="LX132" s="400">
        <f>IFERROR(VLOOKUP(LV121,$B$121:$F$122,5,0),0)</f>
        <v>0</v>
      </c>
      <c r="LY132" s="400">
        <f>IFERROR(VLOOKUP(LV121,$D$121:$G$122,4,0),0)</f>
        <v>0</v>
      </c>
      <c r="LZ132" s="400">
        <f>IFERROR(VLOOKUP(LX121,$B$121:$F$122,5,0),0)</f>
        <v>0</v>
      </c>
      <c r="MA132" s="400">
        <f>IFERROR(VLOOKUP(LX121,$D$121:$G$122,4,0),0)</f>
        <v>0</v>
      </c>
      <c r="MB132" s="398">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98">
        <f>IFERROR(VLOOKUP(LV107,$B$107:$F$114,5,0),0)</f>
        <v>0</v>
      </c>
      <c r="MD132" s="398">
        <f>IFERROR(VLOOKUP(LX107,$B$107:$F$114,5,0),0)</f>
        <v>0</v>
      </c>
      <c r="ME132" s="398">
        <f>IFERROR(VLOOKUP(LV107,$D$107:$G$114,4,0),0)</f>
        <v>0</v>
      </c>
      <c r="MF132" s="398">
        <f>IFERROR(VLOOKUP(LX107,$D$107:$G$114,4,0),0)</f>
        <v>0</v>
      </c>
      <c r="MG132" s="399"/>
    </row>
    <row r="133" spans="2:345" ht="16.5" customHeight="1" thickTop="1" x14ac:dyDescent="0.25">
      <c r="B133" s="972" t="str">
        <f>Language!$E$230</f>
        <v>For example, to add ten more people, select columns HI through MG and copy them to the right. Finished.
(Remove sheet protection!)</v>
      </c>
      <c r="C133" s="973"/>
      <c r="D133" s="973"/>
      <c r="E133" s="973"/>
      <c r="F133" s="973"/>
      <c r="G133" s="973"/>
      <c r="H133" s="974"/>
      <c r="I133" s="341"/>
      <c r="J133" s="237"/>
      <c r="K133" s="400">
        <f>IFERROR(VLOOKUP(I122,$B$121:$F$122,5,0),0)</f>
        <v>0</v>
      </c>
      <c r="L133" s="400">
        <f>IFERROR(VLOOKUP(I122,$D$121:$G$122,4,0),0)</f>
        <v>0</v>
      </c>
      <c r="M133" s="400">
        <f>IFERROR(VLOOKUP(K122,$B$121:$F$122,5,0),0)</f>
        <v>0</v>
      </c>
      <c r="N133" s="400">
        <f>IFERROR(VLOOKUP(K122,$D$121:$G$122,4,0),0)</f>
        <v>0</v>
      </c>
      <c r="O133" s="398">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98">
        <f t="shared" ref="P133:P139" si="1717">IFERROR(VLOOKUP(I108,$B$107:$F$114,5,0),0)</f>
        <v>0</v>
      </c>
      <c r="Q133" s="398">
        <f t="shared" ref="Q133:Q139" si="1718">IFERROR(VLOOKUP(K108,$B$107:$F$114,5,0),0)</f>
        <v>0</v>
      </c>
      <c r="R133" s="398">
        <f t="shared" ref="R133:R139" si="1719">IFERROR(VLOOKUP(I108,$D$107:$G$114,4,0),0)</f>
        <v>0</v>
      </c>
      <c r="S133" s="398">
        <f t="shared" ref="S133:S139" si="1720">IFERROR(VLOOKUP(K108,$D$107:$G$114,4,0),0)</f>
        <v>0</v>
      </c>
      <c r="T133" s="399"/>
      <c r="V133" s="237"/>
      <c r="W133" s="237"/>
      <c r="X133" s="400">
        <f>IFERROR(VLOOKUP(V122,$B$121:$F$122,5,0),0)</f>
        <v>0</v>
      </c>
      <c r="Y133" s="400">
        <f>IFERROR(VLOOKUP(V122,$D$121:$G$122,4,0),0)</f>
        <v>0</v>
      </c>
      <c r="Z133" s="400">
        <f>IFERROR(VLOOKUP(X122,$B$121:$F$122,5,0),0)</f>
        <v>0</v>
      </c>
      <c r="AA133" s="400">
        <f>IFERROR(VLOOKUP(X122,$D$121:$G$122,4,0),0)</f>
        <v>0</v>
      </c>
      <c r="AB133" s="398">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98">
        <f t="shared" ref="AC133:AC139" si="1722">IFERROR(VLOOKUP(V108,$B$107:$F$114,5,0),0)</f>
        <v>0</v>
      </c>
      <c r="AD133" s="398">
        <f t="shared" ref="AD133:AD139" si="1723">IFERROR(VLOOKUP(X108,$B$107:$F$114,5,0),0)</f>
        <v>0</v>
      </c>
      <c r="AE133" s="398">
        <f t="shared" ref="AE133:AE139" si="1724">IFERROR(VLOOKUP(V108,$D$107:$G$114,4,0),0)</f>
        <v>0</v>
      </c>
      <c r="AF133" s="398">
        <f t="shared" ref="AF133:AF139" si="1725">IFERROR(VLOOKUP(X108,$D$107:$G$114,4,0),0)</f>
        <v>0</v>
      </c>
      <c r="AG133" s="399"/>
      <c r="AI133" s="237"/>
      <c r="AJ133" s="237"/>
      <c r="AK133" s="400">
        <f>IFERROR(VLOOKUP(AI122,$B$121:$F$122,5,0),0)</f>
        <v>0</v>
      </c>
      <c r="AL133" s="400">
        <f>IFERROR(VLOOKUP(AI122,$D$121:$G$122,4,0),0)</f>
        <v>0</v>
      </c>
      <c r="AM133" s="400">
        <f>IFERROR(VLOOKUP(AK122,$B$121:$F$122,5,0),0)</f>
        <v>0</v>
      </c>
      <c r="AN133" s="400">
        <f>IFERROR(VLOOKUP(AK122,$D$121:$G$122,4,0),0)</f>
        <v>0</v>
      </c>
      <c r="AO133" s="398">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98">
        <f t="shared" ref="AP133:AP139" si="1727">IFERROR(VLOOKUP(AI108,$B$107:$F$114,5,0),0)</f>
        <v>0</v>
      </c>
      <c r="AQ133" s="398">
        <f t="shared" ref="AQ133:AQ139" si="1728">IFERROR(VLOOKUP(AK108,$B$107:$F$114,5,0),0)</f>
        <v>0</v>
      </c>
      <c r="AR133" s="398">
        <f t="shared" ref="AR133:AR139" si="1729">IFERROR(VLOOKUP(AI108,$D$107:$G$114,4,0),0)</f>
        <v>0</v>
      </c>
      <c r="AS133" s="398">
        <f t="shared" ref="AS133:AS139" si="1730">IFERROR(VLOOKUP(AK108,$D$107:$G$114,4,0),0)</f>
        <v>0</v>
      </c>
      <c r="AT133" s="399"/>
      <c r="AV133" s="237"/>
      <c r="AW133" s="237"/>
      <c r="AX133" s="400">
        <f>IFERROR(VLOOKUP(AV122,$B$121:$F$122,5,0),0)</f>
        <v>0</v>
      </c>
      <c r="AY133" s="400">
        <f>IFERROR(VLOOKUP(AV122,$D$121:$G$122,4,0),0)</f>
        <v>0</v>
      </c>
      <c r="AZ133" s="400">
        <f>IFERROR(VLOOKUP(AX122,$B$121:$F$122,5,0),0)</f>
        <v>0</v>
      </c>
      <c r="BA133" s="400">
        <f>IFERROR(VLOOKUP(AX122,$D$121:$G$122,4,0),0)</f>
        <v>0</v>
      </c>
      <c r="BB133" s="398">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98">
        <f t="shared" ref="BC133:BC139" si="1732">IFERROR(VLOOKUP(AV108,$B$107:$F$114,5,0),0)</f>
        <v>0</v>
      </c>
      <c r="BD133" s="398">
        <f t="shared" ref="BD133:BD139" si="1733">IFERROR(VLOOKUP(AX108,$B$107:$F$114,5,0),0)</f>
        <v>0</v>
      </c>
      <c r="BE133" s="398">
        <f t="shared" ref="BE133:BE139" si="1734">IFERROR(VLOOKUP(AV108,$D$107:$G$114,4,0),0)</f>
        <v>0</v>
      </c>
      <c r="BF133" s="398">
        <f t="shared" ref="BF133:BF139" si="1735">IFERROR(VLOOKUP(AX108,$D$107:$G$114,4,0),0)</f>
        <v>0</v>
      </c>
      <c r="BG133" s="399"/>
      <c r="BI133" s="237"/>
      <c r="BJ133" s="237"/>
      <c r="BK133" s="400">
        <f>IFERROR(VLOOKUP(BI122,$B$121:$F$122,5,0),0)</f>
        <v>0</v>
      </c>
      <c r="BL133" s="400">
        <f>IFERROR(VLOOKUP(BI122,$D$121:$G$122,4,0),0)</f>
        <v>0</v>
      </c>
      <c r="BM133" s="400">
        <f>IFERROR(VLOOKUP(BK122,$B$121:$F$122,5,0),0)</f>
        <v>0</v>
      </c>
      <c r="BN133" s="400">
        <f>IFERROR(VLOOKUP(BK122,$D$121:$G$122,4,0),0)</f>
        <v>0</v>
      </c>
      <c r="BO133" s="398">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98">
        <f t="shared" ref="BP133:BP139" si="1737">IFERROR(VLOOKUP(BI108,$B$107:$F$114,5,0),0)</f>
        <v>0</v>
      </c>
      <c r="BQ133" s="398">
        <f t="shared" ref="BQ133:BQ139" si="1738">IFERROR(VLOOKUP(BK108,$B$107:$F$114,5,0),0)</f>
        <v>0</v>
      </c>
      <c r="BR133" s="398">
        <f t="shared" ref="BR133:BR139" si="1739">IFERROR(VLOOKUP(BI108,$D$107:$G$114,4,0),0)</f>
        <v>0</v>
      </c>
      <c r="BS133" s="398">
        <f t="shared" ref="BS133:BS139" si="1740">IFERROR(VLOOKUP(BK108,$D$107:$G$114,4,0),0)</f>
        <v>0</v>
      </c>
      <c r="BT133" s="399"/>
      <c r="BV133" s="237"/>
      <c r="BW133" s="237"/>
      <c r="BX133" s="400">
        <f>IFERROR(VLOOKUP(BV122,$B$121:$F$122,5,0),0)</f>
        <v>0</v>
      </c>
      <c r="BY133" s="400">
        <f>IFERROR(VLOOKUP(BV122,$D$121:$G$122,4,0),0)</f>
        <v>0</v>
      </c>
      <c r="BZ133" s="400">
        <f>IFERROR(VLOOKUP(BX122,$B$121:$F$122,5,0),0)</f>
        <v>0</v>
      </c>
      <c r="CA133" s="400">
        <f>IFERROR(VLOOKUP(BX122,$D$121:$G$122,4,0),0)</f>
        <v>0</v>
      </c>
      <c r="CB133" s="398">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98">
        <f t="shared" ref="CC133:CC139" si="1742">IFERROR(VLOOKUP(BV108,$B$107:$F$114,5,0),0)</f>
        <v>0</v>
      </c>
      <c r="CD133" s="398">
        <f t="shared" ref="CD133:CD139" si="1743">IFERROR(VLOOKUP(BX108,$B$107:$F$114,5,0),0)</f>
        <v>0</v>
      </c>
      <c r="CE133" s="398">
        <f t="shared" ref="CE133:CE139" si="1744">IFERROR(VLOOKUP(BV108,$D$107:$G$114,4,0),0)</f>
        <v>0</v>
      </c>
      <c r="CF133" s="398">
        <f t="shared" ref="CF133:CF139" si="1745">IFERROR(VLOOKUP(BX108,$D$107:$G$114,4,0),0)</f>
        <v>0</v>
      </c>
      <c r="CG133" s="399"/>
      <c r="CI133" s="237"/>
      <c r="CJ133" s="237"/>
      <c r="CK133" s="400">
        <f>IFERROR(VLOOKUP(CI122,$B$121:$F$122,5,0),0)</f>
        <v>0</v>
      </c>
      <c r="CL133" s="400">
        <f>IFERROR(VLOOKUP(CI122,$D$121:$G$122,4,0),0)</f>
        <v>0</v>
      </c>
      <c r="CM133" s="400">
        <f>IFERROR(VLOOKUP(CK122,$B$121:$F$122,5,0),0)</f>
        <v>0</v>
      </c>
      <c r="CN133" s="400">
        <f>IFERROR(VLOOKUP(CK122,$D$121:$G$122,4,0),0)</f>
        <v>0</v>
      </c>
      <c r="CO133" s="398">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98">
        <f t="shared" ref="CP133:CP139" si="1747">IFERROR(VLOOKUP(CI108,$B$107:$F$114,5,0),0)</f>
        <v>0</v>
      </c>
      <c r="CQ133" s="398">
        <f t="shared" ref="CQ133:CQ139" si="1748">IFERROR(VLOOKUP(CK108,$B$107:$F$114,5,0),0)</f>
        <v>0</v>
      </c>
      <c r="CR133" s="398">
        <f t="shared" ref="CR133:CR139" si="1749">IFERROR(VLOOKUP(CI108,$D$107:$G$114,4,0),0)</f>
        <v>0</v>
      </c>
      <c r="CS133" s="398">
        <f t="shared" ref="CS133:CS139" si="1750">IFERROR(VLOOKUP(CK108,$D$107:$G$114,4,0),0)</f>
        <v>0</v>
      </c>
      <c r="CT133" s="399"/>
      <c r="CV133" s="237"/>
      <c r="CW133" s="237"/>
      <c r="CX133" s="400">
        <f>IFERROR(VLOOKUP(CV122,$B$121:$F$122,5,0),0)</f>
        <v>0</v>
      </c>
      <c r="CY133" s="400">
        <f>IFERROR(VLOOKUP(CV122,$D$121:$G$122,4,0),0)</f>
        <v>0</v>
      </c>
      <c r="CZ133" s="400">
        <f>IFERROR(VLOOKUP(CX122,$B$121:$F$122,5,0),0)</f>
        <v>0</v>
      </c>
      <c r="DA133" s="400">
        <f>IFERROR(VLOOKUP(CX122,$D$121:$G$122,4,0),0)</f>
        <v>0</v>
      </c>
      <c r="DB133" s="398">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98">
        <f t="shared" ref="DC133:DC139" si="1752">IFERROR(VLOOKUP(CV108,$B$107:$F$114,5,0),0)</f>
        <v>0</v>
      </c>
      <c r="DD133" s="398">
        <f t="shared" ref="DD133:DD139" si="1753">IFERROR(VLOOKUP(CX108,$B$107:$F$114,5,0),0)</f>
        <v>0</v>
      </c>
      <c r="DE133" s="398">
        <f t="shared" ref="DE133:DE139" si="1754">IFERROR(VLOOKUP(CV108,$D$107:$G$114,4,0),0)</f>
        <v>0</v>
      </c>
      <c r="DF133" s="398">
        <f t="shared" ref="DF133:DF139" si="1755">IFERROR(VLOOKUP(CX108,$D$107:$G$114,4,0),0)</f>
        <v>0</v>
      </c>
      <c r="DG133" s="399"/>
      <c r="DI133" s="237"/>
      <c r="DJ133" s="237"/>
      <c r="DK133" s="400">
        <f>IFERROR(VLOOKUP(DI122,$B$121:$F$122,5,0),0)</f>
        <v>0</v>
      </c>
      <c r="DL133" s="400">
        <f>IFERROR(VLOOKUP(DI122,$D$121:$G$122,4,0),0)</f>
        <v>0</v>
      </c>
      <c r="DM133" s="400">
        <f>IFERROR(VLOOKUP(DK122,$B$121:$F$122,5,0),0)</f>
        <v>0</v>
      </c>
      <c r="DN133" s="400">
        <f>IFERROR(VLOOKUP(DK122,$D$121:$G$122,4,0),0)</f>
        <v>0</v>
      </c>
      <c r="DO133" s="398">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98">
        <f t="shared" ref="DP133:DP139" si="1757">IFERROR(VLOOKUP(DI108,$B$107:$F$114,5,0),0)</f>
        <v>0</v>
      </c>
      <c r="DQ133" s="398">
        <f t="shared" ref="DQ133:DQ139" si="1758">IFERROR(VLOOKUP(DK108,$B$107:$F$114,5,0),0)</f>
        <v>0</v>
      </c>
      <c r="DR133" s="398">
        <f t="shared" ref="DR133:DR139" si="1759">IFERROR(VLOOKUP(DI108,$D$107:$G$114,4,0),0)</f>
        <v>0</v>
      </c>
      <c r="DS133" s="398">
        <f t="shared" ref="DS133:DS139" si="1760">IFERROR(VLOOKUP(DK108,$D$107:$G$114,4,0),0)</f>
        <v>0</v>
      </c>
      <c r="DT133" s="399"/>
      <c r="DV133" s="237"/>
      <c r="DW133" s="237"/>
      <c r="DX133" s="400">
        <f>IFERROR(VLOOKUP(DV122,$B$121:$F$122,5,0),0)</f>
        <v>0</v>
      </c>
      <c r="DY133" s="400">
        <f>IFERROR(VLOOKUP(DV122,$D$121:$G$122,4,0),0)</f>
        <v>0</v>
      </c>
      <c r="DZ133" s="400">
        <f>IFERROR(VLOOKUP(DX122,$B$121:$F$122,5,0),0)</f>
        <v>0</v>
      </c>
      <c r="EA133" s="400">
        <f>IFERROR(VLOOKUP(DX122,$D$121:$G$122,4,0),0)</f>
        <v>0</v>
      </c>
      <c r="EB133" s="398">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98">
        <f t="shared" ref="EC133:EC139" si="1762">IFERROR(VLOOKUP(DV108,$B$107:$F$114,5,0),0)</f>
        <v>0</v>
      </c>
      <c r="ED133" s="398">
        <f t="shared" ref="ED133:ED139" si="1763">IFERROR(VLOOKUP(DX108,$B$107:$F$114,5,0),0)</f>
        <v>0</v>
      </c>
      <c r="EE133" s="398">
        <f t="shared" ref="EE133:EE139" si="1764">IFERROR(VLOOKUP(DV108,$D$107:$G$114,4,0),0)</f>
        <v>0</v>
      </c>
      <c r="EF133" s="398">
        <f t="shared" ref="EF133:EF139" si="1765">IFERROR(VLOOKUP(DX108,$D$107:$G$114,4,0),0)</f>
        <v>0</v>
      </c>
      <c r="EG133" s="399"/>
      <c r="EI133" s="237"/>
      <c r="EJ133" s="237"/>
      <c r="EK133" s="400">
        <f>IFERROR(VLOOKUP(EI122,$B$121:$F$122,5,0),0)</f>
        <v>0</v>
      </c>
      <c r="EL133" s="400">
        <f>IFERROR(VLOOKUP(EI122,$D$121:$G$122,4,0),0)</f>
        <v>0</v>
      </c>
      <c r="EM133" s="400">
        <f>IFERROR(VLOOKUP(EK122,$B$121:$F$122,5,0),0)</f>
        <v>0</v>
      </c>
      <c r="EN133" s="400">
        <f>IFERROR(VLOOKUP(EK122,$D$121:$G$122,4,0),0)</f>
        <v>0</v>
      </c>
      <c r="EO133" s="398">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98">
        <f t="shared" ref="EP133:EP139" si="1767">IFERROR(VLOOKUP(EI108,$B$107:$F$114,5,0),0)</f>
        <v>0</v>
      </c>
      <c r="EQ133" s="398">
        <f t="shared" ref="EQ133:EQ139" si="1768">IFERROR(VLOOKUP(EK108,$B$107:$F$114,5,0),0)</f>
        <v>0</v>
      </c>
      <c r="ER133" s="398">
        <f t="shared" ref="ER133:ER139" si="1769">IFERROR(VLOOKUP(EI108,$D$107:$G$114,4,0),0)</f>
        <v>0</v>
      </c>
      <c r="ES133" s="398">
        <f t="shared" ref="ES133:ES139" si="1770">IFERROR(VLOOKUP(EK108,$D$107:$G$114,4,0),0)</f>
        <v>0</v>
      </c>
      <c r="ET133" s="399"/>
      <c r="EV133" s="237"/>
      <c r="EW133" s="237"/>
      <c r="EX133" s="400">
        <f>IFERROR(VLOOKUP(EV122,$B$121:$F$122,5,0),0)</f>
        <v>0</v>
      </c>
      <c r="EY133" s="400">
        <f>IFERROR(VLOOKUP(EV122,$D$121:$G$122,4,0),0)</f>
        <v>0</v>
      </c>
      <c r="EZ133" s="400">
        <f>IFERROR(VLOOKUP(EX122,$B$121:$F$122,5,0),0)</f>
        <v>0</v>
      </c>
      <c r="FA133" s="400">
        <f>IFERROR(VLOOKUP(EX122,$D$121:$G$122,4,0),0)</f>
        <v>0</v>
      </c>
      <c r="FB133" s="398">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98">
        <f t="shared" ref="FC133:FC139" si="1772">IFERROR(VLOOKUP(EV108,$B$107:$F$114,5,0),0)</f>
        <v>0</v>
      </c>
      <c r="FD133" s="398">
        <f t="shared" ref="FD133:FD139" si="1773">IFERROR(VLOOKUP(EX108,$B$107:$F$114,5,0),0)</f>
        <v>0</v>
      </c>
      <c r="FE133" s="398">
        <f t="shared" ref="FE133:FE139" si="1774">IFERROR(VLOOKUP(EV108,$D$107:$G$114,4,0),0)</f>
        <v>0</v>
      </c>
      <c r="FF133" s="398">
        <f t="shared" ref="FF133:FF139" si="1775">IFERROR(VLOOKUP(EX108,$D$107:$G$114,4,0),0)</f>
        <v>0</v>
      </c>
      <c r="FG133" s="399"/>
      <c r="FI133" s="237"/>
      <c r="FJ133" s="237"/>
      <c r="FK133" s="400">
        <f>IFERROR(VLOOKUP(FI122,$B$121:$F$122,5,0),0)</f>
        <v>0</v>
      </c>
      <c r="FL133" s="400">
        <f>IFERROR(VLOOKUP(FI122,$D$121:$G$122,4,0),0)</f>
        <v>0</v>
      </c>
      <c r="FM133" s="400">
        <f>IFERROR(VLOOKUP(FK122,$B$121:$F$122,5,0),0)</f>
        <v>0</v>
      </c>
      <c r="FN133" s="400">
        <f>IFERROR(VLOOKUP(FK122,$D$121:$G$122,4,0),0)</f>
        <v>0</v>
      </c>
      <c r="FO133" s="398">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98">
        <f t="shared" ref="FP133:FP139" si="1777">IFERROR(VLOOKUP(FI108,$B$107:$F$114,5,0),0)</f>
        <v>0</v>
      </c>
      <c r="FQ133" s="398">
        <f t="shared" ref="FQ133:FQ139" si="1778">IFERROR(VLOOKUP(FK108,$B$107:$F$114,5,0),0)</f>
        <v>0</v>
      </c>
      <c r="FR133" s="398">
        <f t="shared" ref="FR133:FR139" si="1779">IFERROR(VLOOKUP(FI108,$D$107:$G$114,4,0),0)</f>
        <v>0</v>
      </c>
      <c r="FS133" s="398">
        <f t="shared" ref="FS133:FS139" si="1780">IFERROR(VLOOKUP(FK108,$D$107:$G$114,4,0),0)</f>
        <v>0</v>
      </c>
      <c r="FT133" s="399"/>
      <c r="FV133" s="237"/>
      <c r="FW133" s="237"/>
      <c r="FX133" s="400">
        <f>IFERROR(VLOOKUP(FV122,$B$121:$F$122,5,0),0)</f>
        <v>0</v>
      </c>
      <c r="FY133" s="400">
        <f>IFERROR(VLOOKUP(FV122,$D$121:$G$122,4,0),0)</f>
        <v>0</v>
      </c>
      <c r="FZ133" s="400">
        <f>IFERROR(VLOOKUP(FX122,$B$121:$F$122,5,0),0)</f>
        <v>0</v>
      </c>
      <c r="GA133" s="400">
        <f>IFERROR(VLOOKUP(FX122,$D$121:$G$122,4,0),0)</f>
        <v>0</v>
      </c>
      <c r="GB133" s="398">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98">
        <f t="shared" ref="GC133:GC139" si="1782">IFERROR(VLOOKUP(FV108,$B$107:$F$114,5,0),0)</f>
        <v>0</v>
      </c>
      <c r="GD133" s="398">
        <f t="shared" ref="GD133:GD139" si="1783">IFERROR(VLOOKUP(FX108,$B$107:$F$114,5,0),0)</f>
        <v>0</v>
      </c>
      <c r="GE133" s="398">
        <f t="shared" ref="GE133:GE139" si="1784">IFERROR(VLOOKUP(FV108,$D$107:$G$114,4,0),0)</f>
        <v>0</v>
      </c>
      <c r="GF133" s="398">
        <f t="shared" ref="GF133:GF139" si="1785">IFERROR(VLOOKUP(FX108,$D$107:$G$114,4,0),0)</f>
        <v>0</v>
      </c>
      <c r="GG133" s="399"/>
      <c r="GI133" s="237"/>
      <c r="GJ133" s="237"/>
      <c r="GK133" s="400">
        <f>IFERROR(VLOOKUP(GI122,$B$121:$F$122,5,0),0)</f>
        <v>0</v>
      </c>
      <c r="GL133" s="400">
        <f>IFERROR(VLOOKUP(GI122,$D$121:$G$122,4,0),0)</f>
        <v>0</v>
      </c>
      <c r="GM133" s="400">
        <f>IFERROR(VLOOKUP(GK122,$B$121:$F$122,5,0),0)</f>
        <v>0</v>
      </c>
      <c r="GN133" s="400">
        <f>IFERROR(VLOOKUP(GK122,$D$121:$G$122,4,0),0)</f>
        <v>0</v>
      </c>
      <c r="GO133" s="398">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98">
        <f t="shared" ref="GP133:GP139" si="1787">IFERROR(VLOOKUP(GI108,$B$107:$F$114,5,0),0)</f>
        <v>0</v>
      </c>
      <c r="GQ133" s="398">
        <f t="shared" ref="GQ133:GQ139" si="1788">IFERROR(VLOOKUP(GK108,$B$107:$F$114,5,0),0)</f>
        <v>0</v>
      </c>
      <c r="GR133" s="398">
        <f t="shared" ref="GR133:GR139" si="1789">IFERROR(VLOOKUP(GI108,$D$107:$G$114,4,0),0)</f>
        <v>0</v>
      </c>
      <c r="GS133" s="398">
        <f t="shared" ref="GS133:GS139" si="1790">IFERROR(VLOOKUP(GK108,$D$107:$G$114,4,0),0)</f>
        <v>0</v>
      </c>
      <c r="GT133" s="399"/>
      <c r="GV133" s="237"/>
      <c r="GW133" s="237"/>
      <c r="GX133" s="400">
        <f>IFERROR(VLOOKUP(GV122,$B$121:$F$122,5,0),0)</f>
        <v>0</v>
      </c>
      <c r="GY133" s="400">
        <f>IFERROR(VLOOKUP(GV122,$D$121:$G$122,4,0),0)</f>
        <v>0</v>
      </c>
      <c r="GZ133" s="400">
        <f>IFERROR(VLOOKUP(GX122,$B$121:$F$122,5,0),0)</f>
        <v>0</v>
      </c>
      <c r="HA133" s="400">
        <f>IFERROR(VLOOKUP(GX122,$D$121:$G$122,4,0),0)</f>
        <v>0</v>
      </c>
      <c r="HB133" s="398">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98">
        <f t="shared" ref="HC133:HC139" si="1792">IFERROR(VLOOKUP(GV108,$B$107:$F$114,5,0),0)</f>
        <v>0</v>
      </c>
      <c r="HD133" s="398">
        <f t="shared" ref="HD133:HD139" si="1793">IFERROR(VLOOKUP(GX108,$B$107:$F$114,5,0),0)</f>
        <v>0</v>
      </c>
      <c r="HE133" s="398">
        <f t="shared" ref="HE133:HE139" si="1794">IFERROR(VLOOKUP(GV108,$D$107:$G$114,4,0),0)</f>
        <v>0</v>
      </c>
      <c r="HF133" s="398">
        <f t="shared" ref="HF133:HF139" si="1795">IFERROR(VLOOKUP(GX108,$D$107:$G$114,4,0),0)</f>
        <v>0</v>
      </c>
      <c r="HG133" s="399"/>
      <c r="HI133" s="237"/>
      <c r="HJ133" s="237"/>
      <c r="HK133" s="400">
        <f>IFERROR(VLOOKUP(HI122,$B$121:$F$122,5,0),0)</f>
        <v>0</v>
      </c>
      <c r="HL133" s="400">
        <f>IFERROR(VLOOKUP(HI122,$D$121:$G$122,4,0),0)</f>
        <v>0</v>
      </c>
      <c r="HM133" s="400">
        <f>IFERROR(VLOOKUP(HK122,$B$121:$F$122,5,0),0)</f>
        <v>0</v>
      </c>
      <c r="HN133" s="400">
        <f>IFERROR(VLOOKUP(HK122,$D$121:$G$122,4,0),0)</f>
        <v>0</v>
      </c>
      <c r="HO133" s="398">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98">
        <f t="shared" ref="HP133:HP139" si="1797">IFERROR(VLOOKUP(HI108,$B$107:$F$114,5,0),0)</f>
        <v>0</v>
      </c>
      <c r="HQ133" s="398">
        <f t="shared" ref="HQ133:HQ139" si="1798">IFERROR(VLOOKUP(HK108,$B$107:$F$114,5,0),0)</f>
        <v>0</v>
      </c>
      <c r="HR133" s="398">
        <f t="shared" ref="HR133:HR139" si="1799">IFERROR(VLOOKUP(HI108,$D$107:$G$114,4,0),0)</f>
        <v>0</v>
      </c>
      <c r="HS133" s="398">
        <f t="shared" ref="HS133:HS139" si="1800">IFERROR(VLOOKUP(HK108,$D$107:$G$114,4,0),0)</f>
        <v>0</v>
      </c>
      <c r="HT133" s="399"/>
      <c r="HV133" s="237"/>
      <c r="HW133" s="237"/>
      <c r="HX133" s="400">
        <f>IFERROR(VLOOKUP(HV122,$B$121:$F$122,5,0),0)</f>
        <v>0</v>
      </c>
      <c r="HY133" s="400">
        <f>IFERROR(VLOOKUP(HV122,$D$121:$G$122,4,0),0)</f>
        <v>0</v>
      </c>
      <c r="HZ133" s="400">
        <f>IFERROR(VLOOKUP(HX122,$B$121:$F$122,5,0),0)</f>
        <v>0</v>
      </c>
      <c r="IA133" s="400">
        <f>IFERROR(VLOOKUP(HX122,$D$121:$G$122,4,0),0)</f>
        <v>0</v>
      </c>
      <c r="IB133" s="398">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98">
        <f t="shared" ref="IC133:IC139" si="1802">IFERROR(VLOOKUP(HV108,$B$107:$F$114,5,0),0)</f>
        <v>0</v>
      </c>
      <c r="ID133" s="398">
        <f t="shared" ref="ID133:ID139" si="1803">IFERROR(VLOOKUP(HX108,$B$107:$F$114,5,0),0)</f>
        <v>0</v>
      </c>
      <c r="IE133" s="398">
        <f t="shared" ref="IE133:IE139" si="1804">IFERROR(VLOOKUP(HV108,$D$107:$G$114,4,0),0)</f>
        <v>0</v>
      </c>
      <c r="IF133" s="398">
        <f t="shared" ref="IF133:IF139" si="1805">IFERROR(VLOOKUP(HX108,$D$107:$G$114,4,0),0)</f>
        <v>0</v>
      </c>
      <c r="IG133" s="399"/>
      <c r="II133" s="237"/>
      <c r="IJ133" s="237"/>
      <c r="IK133" s="400">
        <f>IFERROR(VLOOKUP(II122,$B$121:$F$122,5,0),0)</f>
        <v>0</v>
      </c>
      <c r="IL133" s="400">
        <f>IFERROR(VLOOKUP(II122,$D$121:$G$122,4,0),0)</f>
        <v>0</v>
      </c>
      <c r="IM133" s="400">
        <f>IFERROR(VLOOKUP(IK122,$B$121:$F$122,5,0),0)</f>
        <v>0</v>
      </c>
      <c r="IN133" s="400">
        <f>IFERROR(VLOOKUP(IK122,$D$121:$G$122,4,0),0)</f>
        <v>0</v>
      </c>
      <c r="IO133" s="398">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98">
        <f t="shared" ref="IP133:IP139" si="1807">IFERROR(VLOOKUP(II108,$B$107:$F$114,5,0),0)</f>
        <v>0</v>
      </c>
      <c r="IQ133" s="398">
        <f t="shared" ref="IQ133:IQ139" si="1808">IFERROR(VLOOKUP(IK108,$B$107:$F$114,5,0),0)</f>
        <v>0</v>
      </c>
      <c r="IR133" s="398">
        <f t="shared" ref="IR133:IR139" si="1809">IFERROR(VLOOKUP(II108,$D$107:$G$114,4,0),0)</f>
        <v>0</v>
      </c>
      <c r="IS133" s="398">
        <f t="shared" ref="IS133:IS139" si="1810">IFERROR(VLOOKUP(IK108,$D$107:$G$114,4,0),0)</f>
        <v>0</v>
      </c>
      <c r="IT133" s="399"/>
      <c r="IV133" s="237"/>
      <c r="IW133" s="237"/>
      <c r="IX133" s="400">
        <f>IFERROR(VLOOKUP(IV122,$B$121:$F$122,5,0),0)</f>
        <v>0</v>
      </c>
      <c r="IY133" s="400">
        <f>IFERROR(VLOOKUP(IV122,$D$121:$G$122,4,0),0)</f>
        <v>0</v>
      </c>
      <c r="IZ133" s="400">
        <f>IFERROR(VLOOKUP(IX122,$B$121:$F$122,5,0),0)</f>
        <v>0</v>
      </c>
      <c r="JA133" s="400">
        <f>IFERROR(VLOOKUP(IX122,$D$121:$G$122,4,0),0)</f>
        <v>0</v>
      </c>
      <c r="JB133" s="398">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98">
        <f t="shared" ref="JC133:JC139" si="1812">IFERROR(VLOOKUP(IV108,$B$107:$F$114,5,0),0)</f>
        <v>0</v>
      </c>
      <c r="JD133" s="398">
        <f t="shared" ref="JD133:JD139" si="1813">IFERROR(VLOOKUP(IX108,$B$107:$F$114,5,0),0)</f>
        <v>0</v>
      </c>
      <c r="JE133" s="398">
        <f t="shared" ref="JE133:JE139" si="1814">IFERROR(VLOOKUP(IV108,$D$107:$G$114,4,0),0)</f>
        <v>0</v>
      </c>
      <c r="JF133" s="398">
        <f t="shared" ref="JF133:JF139" si="1815">IFERROR(VLOOKUP(IX108,$D$107:$G$114,4,0),0)</f>
        <v>0</v>
      </c>
      <c r="JG133" s="399"/>
      <c r="JI133" s="237"/>
      <c r="JJ133" s="237"/>
      <c r="JK133" s="400">
        <f>IFERROR(VLOOKUP(JI122,$B$121:$F$122,5,0),0)</f>
        <v>0</v>
      </c>
      <c r="JL133" s="400">
        <f>IFERROR(VLOOKUP(JI122,$D$121:$G$122,4,0),0)</f>
        <v>0</v>
      </c>
      <c r="JM133" s="400">
        <f>IFERROR(VLOOKUP(JK122,$B$121:$F$122,5,0),0)</f>
        <v>0</v>
      </c>
      <c r="JN133" s="400">
        <f>IFERROR(VLOOKUP(JK122,$D$121:$G$122,4,0),0)</f>
        <v>0</v>
      </c>
      <c r="JO133" s="398">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98">
        <f t="shared" ref="JP133:JP139" si="1817">IFERROR(VLOOKUP(JI108,$B$107:$F$114,5,0),0)</f>
        <v>0</v>
      </c>
      <c r="JQ133" s="398">
        <f t="shared" ref="JQ133:JQ139" si="1818">IFERROR(VLOOKUP(JK108,$B$107:$F$114,5,0),0)</f>
        <v>0</v>
      </c>
      <c r="JR133" s="398">
        <f t="shared" ref="JR133:JR139" si="1819">IFERROR(VLOOKUP(JI108,$D$107:$G$114,4,0),0)</f>
        <v>0</v>
      </c>
      <c r="JS133" s="398">
        <f t="shared" ref="JS133:JS139" si="1820">IFERROR(VLOOKUP(JK108,$D$107:$G$114,4,0),0)</f>
        <v>0</v>
      </c>
      <c r="JT133" s="399"/>
      <c r="JV133" s="237"/>
      <c r="JW133" s="237"/>
      <c r="JX133" s="400">
        <f>IFERROR(VLOOKUP(JV122,$B$121:$F$122,5,0),0)</f>
        <v>0</v>
      </c>
      <c r="JY133" s="400">
        <f>IFERROR(VLOOKUP(JV122,$D$121:$G$122,4,0),0)</f>
        <v>0</v>
      </c>
      <c r="JZ133" s="400">
        <f>IFERROR(VLOOKUP(JX122,$B$121:$F$122,5,0),0)</f>
        <v>0</v>
      </c>
      <c r="KA133" s="400">
        <f>IFERROR(VLOOKUP(JX122,$D$121:$G$122,4,0),0)</f>
        <v>0</v>
      </c>
      <c r="KB133" s="398">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98">
        <f t="shared" ref="KC133:KC139" si="1822">IFERROR(VLOOKUP(JV108,$B$107:$F$114,5,0),0)</f>
        <v>0</v>
      </c>
      <c r="KD133" s="398">
        <f t="shared" ref="KD133:KD139" si="1823">IFERROR(VLOOKUP(JX108,$B$107:$F$114,5,0),0)</f>
        <v>0</v>
      </c>
      <c r="KE133" s="398">
        <f t="shared" ref="KE133:KE139" si="1824">IFERROR(VLOOKUP(JV108,$D$107:$G$114,4,0),0)</f>
        <v>0</v>
      </c>
      <c r="KF133" s="398">
        <f t="shared" ref="KF133:KF139" si="1825">IFERROR(VLOOKUP(JX108,$D$107:$G$114,4,0),0)</f>
        <v>0</v>
      </c>
      <c r="KG133" s="399"/>
      <c r="KI133" s="237"/>
      <c r="KJ133" s="237"/>
      <c r="KK133" s="400">
        <f>IFERROR(VLOOKUP(KI122,$B$121:$F$122,5,0),0)</f>
        <v>0</v>
      </c>
      <c r="KL133" s="400">
        <f>IFERROR(VLOOKUP(KI122,$D$121:$G$122,4,0),0)</f>
        <v>0</v>
      </c>
      <c r="KM133" s="400">
        <f>IFERROR(VLOOKUP(KK122,$B$121:$F$122,5,0),0)</f>
        <v>0</v>
      </c>
      <c r="KN133" s="400">
        <f>IFERROR(VLOOKUP(KK122,$D$121:$G$122,4,0),0)</f>
        <v>0</v>
      </c>
      <c r="KO133" s="398">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98">
        <f t="shared" ref="KP133:KP139" si="1827">IFERROR(VLOOKUP(KI108,$B$107:$F$114,5,0),0)</f>
        <v>0</v>
      </c>
      <c r="KQ133" s="398">
        <f t="shared" ref="KQ133:KQ139" si="1828">IFERROR(VLOOKUP(KK108,$B$107:$F$114,5,0),0)</f>
        <v>0</v>
      </c>
      <c r="KR133" s="398">
        <f t="shared" ref="KR133:KR139" si="1829">IFERROR(VLOOKUP(KI108,$D$107:$G$114,4,0),0)</f>
        <v>0</v>
      </c>
      <c r="KS133" s="398">
        <f t="shared" ref="KS133:KS139" si="1830">IFERROR(VLOOKUP(KK108,$D$107:$G$114,4,0),0)</f>
        <v>0</v>
      </c>
      <c r="KT133" s="399"/>
      <c r="KV133" s="237"/>
      <c r="KW133" s="237"/>
      <c r="KX133" s="400">
        <f>IFERROR(VLOOKUP(KV122,$B$121:$F$122,5,0),0)</f>
        <v>0</v>
      </c>
      <c r="KY133" s="400">
        <f>IFERROR(VLOOKUP(KV122,$D$121:$G$122,4,0),0)</f>
        <v>0</v>
      </c>
      <c r="KZ133" s="400">
        <f>IFERROR(VLOOKUP(KX122,$B$121:$F$122,5,0),0)</f>
        <v>0</v>
      </c>
      <c r="LA133" s="400">
        <f>IFERROR(VLOOKUP(KX122,$D$121:$G$122,4,0),0)</f>
        <v>0</v>
      </c>
      <c r="LB133" s="398">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98">
        <f t="shared" ref="LC133:LC139" si="1832">IFERROR(VLOOKUP(KV108,$B$107:$F$114,5,0),0)</f>
        <v>0</v>
      </c>
      <c r="LD133" s="398">
        <f t="shared" ref="LD133:LD139" si="1833">IFERROR(VLOOKUP(KX108,$B$107:$F$114,5,0),0)</f>
        <v>0</v>
      </c>
      <c r="LE133" s="398">
        <f t="shared" ref="LE133:LE139" si="1834">IFERROR(VLOOKUP(KV108,$D$107:$G$114,4,0),0)</f>
        <v>0</v>
      </c>
      <c r="LF133" s="398">
        <f t="shared" ref="LF133:LF139" si="1835">IFERROR(VLOOKUP(KX108,$D$107:$G$114,4,0),0)</f>
        <v>0</v>
      </c>
      <c r="LG133" s="399"/>
      <c r="LI133" s="237"/>
      <c r="LJ133" s="237"/>
      <c r="LK133" s="400">
        <f>IFERROR(VLOOKUP(LI122,$B$121:$F$122,5,0),0)</f>
        <v>0</v>
      </c>
      <c r="LL133" s="400">
        <f>IFERROR(VLOOKUP(LI122,$D$121:$G$122,4,0),0)</f>
        <v>0</v>
      </c>
      <c r="LM133" s="400">
        <f>IFERROR(VLOOKUP(LK122,$B$121:$F$122,5,0),0)</f>
        <v>0</v>
      </c>
      <c r="LN133" s="400">
        <f>IFERROR(VLOOKUP(LK122,$D$121:$G$122,4,0),0)</f>
        <v>0</v>
      </c>
      <c r="LO133" s="398">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98">
        <f t="shared" ref="LP133:LP139" si="1837">IFERROR(VLOOKUP(LI108,$B$107:$F$114,5,0),0)</f>
        <v>0</v>
      </c>
      <c r="LQ133" s="398">
        <f t="shared" ref="LQ133:LQ139" si="1838">IFERROR(VLOOKUP(LK108,$B$107:$F$114,5,0),0)</f>
        <v>0</v>
      </c>
      <c r="LR133" s="398">
        <f t="shared" ref="LR133:LR139" si="1839">IFERROR(VLOOKUP(LI108,$D$107:$G$114,4,0),0)</f>
        <v>0</v>
      </c>
      <c r="LS133" s="398">
        <f t="shared" ref="LS133:LS139" si="1840">IFERROR(VLOOKUP(LK108,$D$107:$G$114,4,0),0)</f>
        <v>0</v>
      </c>
      <c r="LT133" s="399"/>
      <c r="LV133" s="237"/>
      <c r="LW133" s="237"/>
      <c r="LX133" s="400">
        <f>IFERROR(VLOOKUP(LV122,$B$121:$F$122,5,0),0)</f>
        <v>0</v>
      </c>
      <c r="LY133" s="400">
        <f>IFERROR(VLOOKUP(LV122,$D$121:$G$122,4,0),0)</f>
        <v>0</v>
      </c>
      <c r="LZ133" s="400">
        <f>IFERROR(VLOOKUP(LX122,$B$121:$F$122,5,0),0)</f>
        <v>0</v>
      </c>
      <c r="MA133" s="400">
        <f>IFERROR(VLOOKUP(LX122,$D$121:$G$122,4,0),0)</f>
        <v>0</v>
      </c>
      <c r="MB133" s="398">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98">
        <f t="shared" ref="MC133:MC139" si="1842">IFERROR(VLOOKUP(LV108,$B$107:$F$114,5,0),0)</f>
        <v>0</v>
      </c>
      <c r="MD133" s="398">
        <f t="shared" ref="MD133:MD139" si="1843">IFERROR(VLOOKUP(LX108,$B$107:$F$114,5,0),0)</f>
        <v>0</v>
      </c>
      <c r="ME133" s="398">
        <f t="shared" ref="ME133:ME139" si="1844">IFERROR(VLOOKUP(LV108,$D$107:$G$114,4,0),0)</f>
        <v>0</v>
      </c>
      <c r="MF133" s="398">
        <f t="shared" ref="MF133:MF139" si="1845">IFERROR(VLOOKUP(LX108,$D$107:$G$114,4,0),0)</f>
        <v>0</v>
      </c>
      <c r="MG133" s="399"/>
    </row>
    <row r="134" spans="2:345" x14ac:dyDescent="0.25">
      <c r="B134" s="975"/>
      <c r="C134" s="976"/>
      <c r="D134" s="976"/>
      <c r="E134" s="976"/>
      <c r="F134" s="976"/>
      <c r="G134" s="976"/>
      <c r="H134" s="977"/>
      <c r="I134" s="341"/>
      <c r="J134" s="237"/>
      <c r="K134" s="237"/>
      <c r="L134" s="400"/>
      <c r="M134" s="398"/>
      <c r="N134" s="398"/>
      <c r="O134" s="398">
        <f t="shared" si="1716"/>
        <v>1</v>
      </c>
      <c r="P134" s="398">
        <f t="shared" si="1717"/>
        <v>0</v>
      </c>
      <c r="Q134" s="398">
        <f t="shared" si="1718"/>
        <v>0</v>
      </c>
      <c r="R134" s="398">
        <f t="shared" si="1719"/>
        <v>0</v>
      </c>
      <c r="S134" s="398">
        <f t="shared" si="1720"/>
        <v>0</v>
      </c>
      <c r="T134" s="399"/>
      <c r="V134" s="237"/>
      <c r="W134" s="237"/>
      <c r="X134" s="237"/>
      <c r="Y134" s="400"/>
      <c r="Z134" s="398"/>
      <c r="AA134" s="398"/>
      <c r="AB134" s="398">
        <f t="shared" si="1721"/>
        <v>1</v>
      </c>
      <c r="AC134" s="398">
        <f t="shared" si="1722"/>
        <v>0</v>
      </c>
      <c r="AD134" s="398">
        <f t="shared" si="1723"/>
        <v>0</v>
      </c>
      <c r="AE134" s="398">
        <f t="shared" si="1724"/>
        <v>0</v>
      </c>
      <c r="AF134" s="398">
        <f t="shared" si="1725"/>
        <v>0</v>
      </c>
      <c r="AG134" s="399"/>
      <c r="AI134" s="237"/>
      <c r="AJ134" s="237"/>
      <c r="AK134" s="237"/>
      <c r="AL134" s="400"/>
      <c r="AM134" s="398"/>
      <c r="AN134" s="398"/>
      <c r="AO134" s="398">
        <f t="shared" si="1726"/>
        <v>1</v>
      </c>
      <c r="AP134" s="398">
        <f t="shared" si="1727"/>
        <v>0</v>
      </c>
      <c r="AQ134" s="398">
        <f t="shared" si="1728"/>
        <v>0</v>
      </c>
      <c r="AR134" s="398">
        <f t="shared" si="1729"/>
        <v>0</v>
      </c>
      <c r="AS134" s="398">
        <f t="shared" si="1730"/>
        <v>0</v>
      </c>
      <c r="AT134" s="399"/>
      <c r="AV134" s="237"/>
      <c r="AW134" s="237"/>
      <c r="AX134" s="237"/>
      <c r="AY134" s="400"/>
      <c r="AZ134" s="398"/>
      <c r="BA134" s="398"/>
      <c r="BB134" s="398">
        <f t="shared" si="1731"/>
        <v>1</v>
      </c>
      <c r="BC134" s="398">
        <f t="shared" si="1732"/>
        <v>0</v>
      </c>
      <c r="BD134" s="398">
        <f t="shared" si="1733"/>
        <v>0</v>
      </c>
      <c r="BE134" s="398">
        <f t="shared" si="1734"/>
        <v>0</v>
      </c>
      <c r="BF134" s="398">
        <f t="shared" si="1735"/>
        <v>0</v>
      </c>
      <c r="BG134" s="399"/>
      <c r="BI134" s="237"/>
      <c r="BJ134" s="237"/>
      <c r="BK134" s="237"/>
      <c r="BL134" s="400"/>
      <c r="BM134" s="398"/>
      <c r="BN134" s="398"/>
      <c r="BO134" s="398">
        <f t="shared" si="1736"/>
        <v>1</v>
      </c>
      <c r="BP134" s="398">
        <f t="shared" si="1737"/>
        <v>0</v>
      </c>
      <c r="BQ134" s="398">
        <f t="shared" si="1738"/>
        <v>0</v>
      </c>
      <c r="BR134" s="398">
        <f t="shared" si="1739"/>
        <v>0</v>
      </c>
      <c r="BS134" s="398">
        <f t="shared" si="1740"/>
        <v>0</v>
      </c>
      <c r="BT134" s="399"/>
      <c r="BV134" s="237"/>
      <c r="BW134" s="237"/>
      <c r="BX134" s="237"/>
      <c r="BY134" s="400"/>
      <c r="BZ134" s="398"/>
      <c r="CA134" s="398"/>
      <c r="CB134" s="398">
        <f t="shared" si="1741"/>
        <v>1</v>
      </c>
      <c r="CC134" s="398">
        <f t="shared" si="1742"/>
        <v>0</v>
      </c>
      <c r="CD134" s="398">
        <f t="shared" si="1743"/>
        <v>0</v>
      </c>
      <c r="CE134" s="398">
        <f t="shared" si="1744"/>
        <v>0</v>
      </c>
      <c r="CF134" s="398">
        <f t="shared" si="1745"/>
        <v>0</v>
      </c>
      <c r="CG134" s="399"/>
      <c r="CI134" s="237"/>
      <c r="CJ134" s="237"/>
      <c r="CK134" s="237"/>
      <c r="CL134" s="400"/>
      <c r="CM134" s="398"/>
      <c r="CN134" s="398"/>
      <c r="CO134" s="398">
        <f t="shared" si="1746"/>
        <v>1</v>
      </c>
      <c r="CP134" s="398">
        <f t="shared" si="1747"/>
        <v>0</v>
      </c>
      <c r="CQ134" s="398">
        <f t="shared" si="1748"/>
        <v>0</v>
      </c>
      <c r="CR134" s="398">
        <f t="shared" si="1749"/>
        <v>0</v>
      </c>
      <c r="CS134" s="398">
        <f t="shared" si="1750"/>
        <v>0</v>
      </c>
      <c r="CT134" s="399"/>
      <c r="CV134" s="237"/>
      <c r="CW134" s="237"/>
      <c r="CX134" s="237"/>
      <c r="CY134" s="400"/>
      <c r="CZ134" s="398"/>
      <c r="DA134" s="398"/>
      <c r="DB134" s="398">
        <f t="shared" si="1751"/>
        <v>1</v>
      </c>
      <c r="DC134" s="398">
        <f t="shared" si="1752"/>
        <v>0</v>
      </c>
      <c r="DD134" s="398">
        <f t="shared" si="1753"/>
        <v>0</v>
      </c>
      <c r="DE134" s="398">
        <f t="shared" si="1754"/>
        <v>0</v>
      </c>
      <c r="DF134" s="398">
        <f t="shared" si="1755"/>
        <v>0</v>
      </c>
      <c r="DG134" s="399"/>
      <c r="DI134" s="237"/>
      <c r="DJ134" s="237"/>
      <c r="DK134" s="237"/>
      <c r="DL134" s="400"/>
      <c r="DM134" s="398"/>
      <c r="DN134" s="398"/>
      <c r="DO134" s="398">
        <f t="shared" si="1756"/>
        <v>1</v>
      </c>
      <c r="DP134" s="398">
        <f t="shared" si="1757"/>
        <v>0</v>
      </c>
      <c r="DQ134" s="398">
        <f t="shared" si="1758"/>
        <v>0</v>
      </c>
      <c r="DR134" s="398">
        <f t="shared" si="1759"/>
        <v>0</v>
      </c>
      <c r="DS134" s="398">
        <f t="shared" si="1760"/>
        <v>0</v>
      </c>
      <c r="DT134" s="399"/>
      <c r="DV134" s="237"/>
      <c r="DW134" s="237"/>
      <c r="DX134" s="237"/>
      <c r="DY134" s="400"/>
      <c r="DZ134" s="398"/>
      <c r="EA134" s="398"/>
      <c r="EB134" s="398">
        <f t="shared" si="1761"/>
        <v>1</v>
      </c>
      <c r="EC134" s="398">
        <f t="shared" si="1762"/>
        <v>0</v>
      </c>
      <c r="ED134" s="398">
        <f t="shared" si="1763"/>
        <v>0</v>
      </c>
      <c r="EE134" s="398">
        <f t="shared" si="1764"/>
        <v>0</v>
      </c>
      <c r="EF134" s="398">
        <f t="shared" si="1765"/>
        <v>0</v>
      </c>
      <c r="EG134" s="399"/>
      <c r="EI134" s="237"/>
      <c r="EJ134" s="237"/>
      <c r="EK134" s="237"/>
      <c r="EL134" s="400"/>
      <c r="EM134" s="398"/>
      <c r="EN134" s="398"/>
      <c r="EO134" s="398">
        <f t="shared" si="1766"/>
        <v>1</v>
      </c>
      <c r="EP134" s="398">
        <f t="shared" si="1767"/>
        <v>0</v>
      </c>
      <c r="EQ134" s="398">
        <f t="shared" si="1768"/>
        <v>0</v>
      </c>
      <c r="ER134" s="398">
        <f t="shared" si="1769"/>
        <v>0</v>
      </c>
      <c r="ES134" s="398">
        <f t="shared" si="1770"/>
        <v>0</v>
      </c>
      <c r="ET134" s="399"/>
      <c r="EV134" s="237"/>
      <c r="EW134" s="237"/>
      <c r="EX134" s="237"/>
      <c r="EY134" s="400"/>
      <c r="EZ134" s="398"/>
      <c r="FA134" s="398"/>
      <c r="FB134" s="398">
        <f t="shared" si="1771"/>
        <v>1</v>
      </c>
      <c r="FC134" s="398">
        <f t="shared" si="1772"/>
        <v>0</v>
      </c>
      <c r="FD134" s="398">
        <f t="shared" si="1773"/>
        <v>0</v>
      </c>
      <c r="FE134" s="398">
        <f t="shared" si="1774"/>
        <v>0</v>
      </c>
      <c r="FF134" s="398">
        <f t="shared" si="1775"/>
        <v>0</v>
      </c>
      <c r="FG134" s="399"/>
      <c r="FI134" s="237"/>
      <c r="FJ134" s="237"/>
      <c r="FK134" s="237"/>
      <c r="FL134" s="400"/>
      <c r="FM134" s="398"/>
      <c r="FN134" s="398"/>
      <c r="FO134" s="398">
        <f t="shared" si="1776"/>
        <v>1</v>
      </c>
      <c r="FP134" s="398">
        <f t="shared" si="1777"/>
        <v>0</v>
      </c>
      <c r="FQ134" s="398">
        <f t="shared" si="1778"/>
        <v>0</v>
      </c>
      <c r="FR134" s="398">
        <f t="shared" si="1779"/>
        <v>0</v>
      </c>
      <c r="FS134" s="398">
        <f t="shared" si="1780"/>
        <v>0</v>
      </c>
      <c r="FT134" s="399"/>
      <c r="FV134" s="237"/>
      <c r="FW134" s="237"/>
      <c r="FX134" s="237"/>
      <c r="FY134" s="400"/>
      <c r="FZ134" s="398"/>
      <c r="GA134" s="398"/>
      <c r="GB134" s="398">
        <f t="shared" si="1781"/>
        <v>1</v>
      </c>
      <c r="GC134" s="398">
        <f t="shared" si="1782"/>
        <v>0</v>
      </c>
      <c r="GD134" s="398">
        <f t="shared" si="1783"/>
        <v>0</v>
      </c>
      <c r="GE134" s="398">
        <f t="shared" si="1784"/>
        <v>0</v>
      </c>
      <c r="GF134" s="398">
        <f t="shared" si="1785"/>
        <v>0</v>
      </c>
      <c r="GG134" s="399"/>
      <c r="GI134" s="237"/>
      <c r="GJ134" s="237"/>
      <c r="GK134" s="237"/>
      <c r="GL134" s="400"/>
      <c r="GM134" s="398"/>
      <c r="GN134" s="398"/>
      <c r="GO134" s="398">
        <f t="shared" si="1786"/>
        <v>1</v>
      </c>
      <c r="GP134" s="398">
        <f t="shared" si="1787"/>
        <v>0</v>
      </c>
      <c r="GQ134" s="398">
        <f t="shared" si="1788"/>
        <v>0</v>
      </c>
      <c r="GR134" s="398">
        <f t="shared" si="1789"/>
        <v>0</v>
      </c>
      <c r="GS134" s="398">
        <f t="shared" si="1790"/>
        <v>0</v>
      </c>
      <c r="GT134" s="399"/>
      <c r="GV134" s="237"/>
      <c r="GW134" s="237"/>
      <c r="GX134" s="237"/>
      <c r="GY134" s="400"/>
      <c r="GZ134" s="398"/>
      <c r="HA134" s="398"/>
      <c r="HB134" s="398">
        <f t="shared" si="1791"/>
        <v>1</v>
      </c>
      <c r="HC134" s="398">
        <f t="shared" si="1792"/>
        <v>0</v>
      </c>
      <c r="HD134" s="398">
        <f t="shared" si="1793"/>
        <v>0</v>
      </c>
      <c r="HE134" s="398">
        <f t="shared" si="1794"/>
        <v>0</v>
      </c>
      <c r="HF134" s="398">
        <f t="shared" si="1795"/>
        <v>0</v>
      </c>
      <c r="HG134" s="399"/>
      <c r="HI134" s="237"/>
      <c r="HJ134" s="237"/>
      <c r="HK134" s="237"/>
      <c r="HL134" s="400"/>
      <c r="HM134" s="398"/>
      <c r="HN134" s="398"/>
      <c r="HO134" s="398">
        <f t="shared" si="1796"/>
        <v>1</v>
      </c>
      <c r="HP134" s="398">
        <f t="shared" si="1797"/>
        <v>0</v>
      </c>
      <c r="HQ134" s="398">
        <f t="shared" si="1798"/>
        <v>0</v>
      </c>
      <c r="HR134" s="398">
        <f t="shared" si="1799"/>
        <v>0</v>
      </c>
      <c r="HS134" s="398">
        <f t="shared" si="1800"/>
        <v>0</v>
      </c>
      <c r="HT134" s="399"/>
      <c r="HV134" s="237"/>
      <c r="HW134" s="237"/>
      <c r="HX134" s="237"/>
      <c r="HY134" s="400"/>
      <c r="HZ134" s="398"/>
      <c r="IA134" s="398"/>
      <c r="IB134" s="398">
        <f t="shared" si="1801"/>
        <v>1</v>
      </c>
      <c r="IC134" s="398">
        <f t="shared" si="1802"/>
        <v>0</v>
      </c>
      <c r="ID134" s="398">
        <f t="shared" si="1803"/>
        <v>0</v>
      </c>
      <c r="IE134" s="398">
        <f t="shared" si="1804"/>
        <v>0</v>
      </c>
      <c r="IF134" s="398">
        <f t="shared" si="1805"/>
        <v>0</v>
      </c>
      <c r="IG134" s="399"/>
      <c r="II134" s="237"/>
      <c r="IJ134" s="237"/>
      <c r="IK134" s="237"/>
      <c r="IL134" s="400"/>
      <c r="IM134" s="398"/>
      <c r="IN134" s="398"/>
      <c r="IO134" s="398">
        <f t="shared" si="1806"/>
        <v>1</v>
      </c>
      <c r="IP134" s="398">
        <f t="shared" si="1807"/>
        <v>0</v>
      </c>
      <c r="IQ134" s="398">
        <f t="shared" si="1808"/>
        <v>0</v>
      </c>
      <c r="IR134" s="398">
        <f t="shared" si="1809"/>
        <v>0</v>
      </c>
      <c r="IS134" s="398">
        <f t="shared" si="1810"/>
        <v>0</v>
      </c>
      <c r="IT134" s="399"/>
      <c r="IV134" s="237"/>
      <c r="IW134" s="237"/>
      <c r="IX134" s="237"/>
      <c r="IY134" s="400"/>
      <c r="IZ134" s="398"/>
      <c r="JA134" s="398"/>
      <c r="JB134" s="398">
        <f t="shared" si="1811"/>
        <v>1</v>
      </c>
      <c r="JC134" s="398">
        <f t="shared" si="1812"/>
        <v>0</v>
      </c>
      <c r="JD134" s="398">
        <f t="shared" si="1813"/>
        <v>0</v>
      </c>
      <c r="JE134" s="398">
        <f t="shared" si="1814"/>
        <v>0</v>
      </c>
      <c r="JF134" s="398">
        <f t="shared" si="1815"/>
        <v>0</v>
      </c>
      <c r="JG134" s="399"/>
      <c r="JI134" s="237"/>
      <c r="JJ134" s="237"/>
      <c r="JK134" s="237"/>
      <c r="JL134" s="400"/>
      <c r="JM134" s="398"/>
      <c r="JN134" s="398"/>
      <c r="JO134" s="398">
        <f t="shared" si="1816"/>
        <v>1</v>
      </c>
      <c r="JP134" s="398">
        <f t="shared" si="1817"/>
        <v>0</v>
      </c>
      <c r="JQ134" s="398">
        <f t="shared" si="1818"/>
        <v>0</v>
      </c>
      <c r="JR134" s="398">
        <f t="shared" si="1819"/>
        <v>0</v>
      </c>
      <c r="JS134" s="398">
        <f t="shared" si="1820"/>
        <v>0</v>
      </c>
      <c r="JT134" s="399"/>
      <c r="JV134" s="237"/>
      <c r="JW134" s="237"/>
      <c r="JX134" s="237"/>
      <c r="JY134" s="400"/>
      <c r="JZ134" s="398"/>
      <c r="KA134" s="398"/>
      <c r="KB134" s="398">
        <f t="shared" si="1821"/>
        <v>1</v>
      </c>
      <c r="KC134" s="398">
        <f t="shared" si="1822"/>
        <v>0</v>
      </c>
      <c r="KD134" s="398">
        <f t="shared" si="1823"/>
        <v>0</v>
      </c>
      <c r="KE134" s="398">
        <f t="shared" si="1824"/>
        <v>0</v>
      </c>
      <c r="KF134" s="398">
        <f t="shared" si="1825"/>
        <v>0</v>
      </c>
      <c r="KG134" s="399"/>
      <c r="KI134" s="237"/>
      <c r="KJ134" s="237"/>
      <c r="KK134" s="237"/>
      <c r="KL134" s="400"/>
      <c r="KM134" s="398"/>
      <c r="KN134" s="398"/>
      <c r="KO134" s="398">
        <f t="shared" si="1826"/>
        <v>1</v>
      </c>
      <c r="KP134" s="398">
        <f t="shared" si="1827"/>
        <v>0</v>
      </c>
      <c r="KQ134" s="398">
        <f t="shared" si="1828"/>
        <v>0</v>
      </c>
      <c r="KR134" s="398">
        <f t="shared" si="1829"/>
        <v>0</v>
      </c>
      <c r="KS134" s="398">
        <f t="shared" si="1830"/>
        <v>0</v>
      </c>
      <c r="KT134" s="399"/>
      <c r="KV134" s="237"/>
      <c r="KW134" s="237"/>
      <c r="KX134" s="237"/>
      <c r="KY134" s="400"/>
      <c r="KZ134" s="398"/>
      <c r="LA134" s="398"/>
      <c r="LB134" s="398">
        <f t="shared" si="1831"/>
        <v>1</v>
      </c>
      <c r="LC134" s="398">
        <f t="shared" si="1832"/>
        <v>0</v>
      </c>
      <c r="LD134" s="398">
        <f t="shared" si="1833"/>
        <v>0</v>
      </c>
      <c r="LE134" s="398">
        <f t="shared" si="1834"/>
        <v>0</v>
      </c>
      <c r="LF134" s="398">
        <f t="shared" si="1835"/>
        <v>0</v>
      </c>
      <c r="LG134" s="399"/>
      <c r="LI134" s="237"/>
      <c r="LJ134" s="237"/>
      <c r="LK134" s="237"/>
      <c r="LL134" s="400"/>
      <c r="LM134" s="398"/>
      <c r="LN134" s="398"/>
      <c r="LO134" s="398">
        <f t="shared" si="1836"/>
        <v>1</v>
      </c>
      <c r="LP134" s="398">
        <f t="shared" si="1837"/>
        <v>0</v>
      </c>
      <c r="LQ134" s="398">
        <f t="shared" si="1838"/>
        <v>0</v>
      </c>
      <c r="LR134" s="398">
        <f t="shared" si="1839"/>
        <v>0</v>
      </c>
      <c r="LS134" s="398">
        <f t="shared" si="1840"/>
        <v>0</v>
      </c>
      <c r="LT134" s="399"/>
      <c r="LV134" s="237"/>
      <c r="LW134" s="237"/>
      <c r="LX134" s="237"/>
      <c r="LY134" s="400"/>
      <c r="LZ134" s="398"/>
      <c r="MA134" s="398"/>
      <c r="MB134" s="398">
        <f t="shared" si="1841"/>
        <v>1</v>
      </c>
      <c r="MC134" s="398">
        <f t="shared" si="1842"/>
        <v>0</v>
      </c>
      <c r="MD134" s="398">
        <f t="shared" si="1843"/>
        <v>0</v>
      </c>
      <c r="ME134" s="398">
        <f t="shared" si="1844"/>
        <v>0</v>
      </c>
      <c r="MF134" s="398">
        <f t="shared" si="1845"/>
        <v>0</v>
      </c>
      <c r="MG134" s="399"/>
    </row>
    <row r="135" spans="2:345" x14ac:dyDescent="0.25">
      <c r="B135" s="975"/>
      <c r="C135" s="976"/>
      <c r="D135" s="976"/>
      <c r="E135" s="976"/>
      <c r="F135" s="976"/>
      <c r="G135" s="976"/>
      <c r="H135" s="977"/>
      <c r="I135" s="341"/>
      <c r="J135" s="237"/>
      <c r="K135" s="237"/>
      <c r="L135" s="400"/>
      <c r="M135" s="398"/>
      <c r="N135" s="398"/>
      <c r="O135" s="398">
        <f t="shared" si="1716"/>
        <v>1</v>
      </c>
      <c r="P135" s="398">
        <f t="shared" si="1717"/>
        <v>0</v>
      </c>
      <c r="Q135" s="398">
        <f t="shared" si="1718"/>
        <v>0</v>
      </c>
      <c r="R135" s="398">
        <f t="shared" si="1719"/>
        <v>0</v>
      </c>
      <c r="S135" s="398">
        <f t="shared" si="1720"/>
        <v>0</v>
      </c>
      <c r="T135" s="399"/>
      <c r="V135" s="237"/>
      <c r="W135" s="237"/>
      <c r="X135" s="237"/>
      <c r="Y135" s="400"/>
      <c r="Z135" s="398"/>
      <c r="AA135" s="398"/>
      <c r="AB135" s="398">
        <f t="shared" si="1721"/>
        <v>1</v>
      </c>
      <c r="AC135" s="398">
        <f t="shared" si="1722"/>
        <v>0</v>
      </c>
      <c r="AD135" s="398">
        <f t="shared" si="1723"/>
        <v>0</v>
      </c>
      <c r="AE135" s="398">
        <f t="shared" si="1724"/>
        <v>0</v>
      </c>
      <c r="AF135" s="398">
        <f t="shared" si="1725"/>
        <v>0</v>
      </c>
      <c r="AG135" s="399"/>
      <c r="AI135" s="237"/>
      <c r="AJ135" s="237"/>
      <c r="AK135" s="237"/>
      <c r="AL135" s="400"/>
      <c r="AM135" s="398"/>
      <c r="AN135" s="398"/>
      <c r="AO135" s="398">
        <f t="shared" si="1726"/>
        <v>1</v>
      </c>
      <c r="AP135" s="398">
        <f t="shared" si="1727"/>
        <v>0</v>
      </c>
      <c r="AQ135" s="398">
        <f t="shared" si="1728"/>
        <v>0</v>
      </c>
      <c r="AR135" s="398">
        <f t="shared" si="1729"/>
        <v>0</v>
      </c>
      <c r="AS135" s="398">
        <f t="shared" si="1730"/>
        <v>0</v>
      </c>
      <c r="AT135" s="399"/>
      <c r="AV135" s="237"/>
      <c r="AW135" s="237"/>
      <c r="AX135" s="237"/>
      <c r="AY135" s="400"/>
      <c r="AZ135" s="398"/>
      <c r="BA135" s="398"/>
      <c r="BB135" s="398">
        <f t="shared" si="1731"/>
        <v>1</v>
      </c>
      <c r="BC135" s="398">
        <f t="shared" si="1732"/>
        <v>0</v>
      </c>
      <c r="BD135" s="398">
        <f t="shared" si="1733"/>
        <v>0</v>
      </c>
      <c r="BE135" s="398">
        <f t="shared" si="1734"/>
        <v>0</v>
      </c>
      <c r="BF135" s="398">
        <f t="shared" si="1735"/>
        <v>0</v>
      </c>
      <c r="BG135" s="399"/>
      <c r="BI135" s="237"/>
      <c r="BJ135" s="237"/>
      <c r="BK135" s="237"/>
      <c r="BL135" s="400"/>
      <c r="BM135" s="398"/>
      <c r="BN135" s="398"/>
      <c r="BO135" s="398">
        <f t="shared" si="1736"/>
        <v>1</v>
      </c>
      <c r="BP135" s="398">
        <f t="shared" si="1737"/>
        <v>0</v>
      </c>
      <c r="BQ135" s="398">
        <f t="shared" si="1738"/>
        <v>0</v>
      </c>
      <c r="BR135" s="398">
        <f t="shared" si="1739"/>
        <v>0</v>
      </c>
      <c r="BS135" s="398">
        <f t="shared" si="1740"/>
        <v>0</v>
      </c>
      <c r="BT135" s="399"/>
      <c r="BV135" s="237"/>
      <c r="BW135" s="237"/>
      <c r="BX135" s="237"/>
      <c r="BY135" s="400"/>
      <c r="BZ135" s="398"/>
      <c r="CA135" s="398"/>
      <c r="CB135" s="398">
        <f t="shared" si="1741"/>
        <v>1</v>
      </c>
      <c r="CC135" s="398">
        <f t="shared" si="1742"/>
        <v>0</v>
      </c>
      <c r="CD135" s="398">
        <f t="shared" si="1743"/>
        <v>0</v>
      </c>
      <c r="CE135" s="398">
        <f t="shared" si="1744"/>
        <v>0</v>
      </c>
      <c r="CF135" s="398">
        <f t="shared" si="1745"/>
        <v>0</v>
      </c>
      <c r="CG135" s="399"/>
      <c r="CI135" s="237"/>
      <c r="CJ135" s="237"/>
      <c r="CK135" s="237"/>
      <c r="CL135" s="400"/>
      <c r="CM135" s="398"/>
      <c r="CN135" s="398"/>
      <c r="CO135" s="398">
        <f t="shared" si="1746"/>
        <v>1</v>
      </c>
      <c r="CP135" s="398">
        <f t="shared" si="1747"/>
        <v>0</v>
      </c>
      <c r="CQ135" s="398">
        <f t="shared" si="1748"/>
        <v>0</v>
      </c>
      <c r="CR135" s="398">
        <f t="shared" si="1749"/>
        <v>0</v>
      </c>
      <c r="CS135" s="398">
        <f t="shared" si="1750"/>
        <v>0</v>
      </c>
      <c r="CT135" s="399"/>
      <c r="CV135" s="237"/>
      <c r="CW135" s="237"/>
      <c r="CX135" s="237"/>
      <c r="CY135" s="400"/>
      <c r="CZ135" s="398"/>
      <c r="DA135" s="398"/>
      <c r="DB135" s="398">
        <f t="shared" si="1751"/>
        <v>1</v>
      </c>
      <c r="DC135" s="398">
        <f t="shared" si="1752"/>
        <v>0</v>
      </c>
      <c r="DD135" s="398">
        <f t="shared" si="1753"/>
        <v>0</v>
      </c>
      <c r="DE135" s="398">
        <f t="shared" si="1754"/>
        <v>0</v>
      </c>
      <c r="DF135" s="398">
        <f t="shared" si="1755"/>
        <v>0</v>
      </c>
      <c r="DG135" s="399"/>
      <c r="DI135" s="237"/>
      <c r="DJ135" s="237"/>
      <c r="DK135" s="237"/>
      <c r="DL135" s="400"/>
      <c r="DM135" s="398"/>
      <c r="DN135" s="398"/>
      <c r="DO135" s="398">
        <f t="shared" si="1756"/>
        <v>1</v>
      </c>
      <c r="DP135" s="398">
        <f t="shared" si="1757"/>
        <v>0</v>
      </c>
      <c r="DQ135" s="398">
        <f t="shared" si="1758"/>
        <v>0</v>
      </c>
      <c r="DR135" s="398">
        <f t="shared" si="1759"/>
        <v>0</v>
      </c>
      <c r="DS135" s="398">
        <f t="shared" si="1760"/>
        <v>0</v>
      </c>
      <c r="DT135" s="399"/>
      <c r="DV135" s="237"/>
      <c r="DW135" s="237"/>
      <c r="DX135" s="237"/>
      <c r="DY135" s="400"/>
      <c r="DZ135" s="398"/>
      <c r="EA135" s="398"/>
      <c r="EB135" s="398">
        <f t="shared" si="1761"/>
        <v>1</v>
      </c>
      <c r="EC135" s="398">
        <f t="shared" si="1762"/>
        <v>0</v>
      </c>
      <c r="ED135" s="398">
        <f t="shared" si="1763"/>
        <v>0</v>
      </c>
      <c r="EE135" s="398">
        <f t="shared" si="1764"/>
        <v>0</v>
      </c>
      <c r="EF135" s="398">
        <f t="shared" si="1765"/>
        <v>0</v>
      </c>
      <c r="EG135" s="399"/>
      <c r="EI135" s="237"/>
      <c r="EJ135" s="237"/>
      <c r="EK135" s="237"/>
      <c r="EL135" s="400"/>
      <c r="EM135" s="398"/>
      <c r="EN135" s="398"/>
      <c r="EO135" s="398">
        <f t="shared" si="1766"/>
        <v>1</v>
      </c>
      <c r="EP135" s="398">
        <f t="shared" si="1767"/>
        <v>0</v>
      </c>
      <c r="EQ135" s="398">
        <f t="shared" si="1768"/>
        <v>0</v>
      </c>
      <c r="ER135" s="398">
        <f t="shared" si="1769"/>
        <v>0</v>
      </c>
      <c r="ES135" s="398">
        <f t="shared" si="1770"/>
        <v>0</v>
      </c>
      <c r="ET135" s="399"/>
      <c r="EV135" s="237"/>
      <c r="EW135" s="237"/>
      <c r="EX135" s="237"/>
      <c r="EY135" s="400"/>
      <c r="EZ135" s="398"/>
      <c r="FA135" s="398"/>
      <c r="FB135" s="398">
        <f t="shared" si="1771"/>
        <v>1</v>
      </c>
      <c r="FC135" s="398">
        <f t="shared" si="1772"/>
        <v>0</v>
      </c>
      <c r="FD135" s="398">
        <f t="shared" si="1773"/>
        <v>0</v>
      </c>
      <c r="FE135" s="398">
        <f t="shared" si="1774"/>
        <v>0</v>
      </c>
      <c r="FF135" s="398">
        <f t="shared" si="1775"/>
        <v>0</v>
      </c>
      <c r="FG135" s="399"/>
      <c r="FI135" s="237"/>
      <c r="FJ135" s="237"/>
      <c r="FK135" s="237"/>
      <c r="FL135" s="400"/>
      <c r="FM135" s="398"/>
      <c r="FN135" s="398"/>
      <c r="FO135" s="398">
        <f t="shared" si="1776"/>
        <v>1</v>
      </c>
      <c r="FP135" s="398">
        <f t="shared" si="1777"/>
        <v>0</v>
      </c>
      <c r="FQ135" s="398">
        <f t="shared" si="1778"/>
        <v>0</v>
      </c>
      <c r="FR135" s="398">
        <f t="shared" si="1779"/>
        <v>0</v>
      </c>
      <c r="FS135" s="398">
        <f t="shared" si="1780"/>
        <v>0</v>
      </c>
      <c r="FT135" s="399"/>
      <c r="FV135" s="237"/>
      <c r="FW135" s="237"/>
      <c r="FX135" s="237"/>
      <c r="FY135" s="400"/>
      <c r="FZ135" s="398"/>
      <c r="GA135" s="398"/>
      <c r="GB135" s="398">
        <f t="shared" si="1781"/>
        <v>1</v>
      </c>
      <c r="GC135" s="398">
        <f t="shared" si="1782"/>
        <v>0</v>
      </c>
      <c r="GD135" s="398">
        <f t="shared" si="1783"/>
        <v>0</v>
      </c>
      <c r="GE135" s="398">
        <f t="shared" si="1784"/>
        <v>0</v>
      </c>
      <c r="GF135" s="398">
        <f t="shared" si="1785"/>
        <v>0</v>
      </c>
      <c r="GG135" s="399"/>
      <c r="GI135" s="237"/>
      <c r="GJ135" s="237"/>
      <c r="GK135" s="237"/>
      <c r="GL135" s="400"/>
      <c r="GM135" s="398"/>
      <c r="GN135" s="398"/>
      <c r="GO135" s="398">
        <f t="shared" si="1786"/>
        <v>1</v>
      </c>
      <c r="GP135" s="398">
        <f t="shared" si="1787"/>
        <v>0</v>
      </c>
      <c r="GQ135" s="398">
        <f t="shared" si="1788"/>
        <v>0</v>
      </c>
      <c r="GR135" s="398">
        <f t="shared" si="1789"/>
        <v>0</v>
      </c>
      <c r="GS135" s="398">
        <f t="shared" si="1790"/>
        <v>0</v>
      </c>
      <c r="GT135" s="399"/>
      <c r="GV135" s="237"/>
      <c r="GW135" s="237"/>
      <c r="GX135" s="237"/>
      <c r="GY135" s="400"/>
      <c r="GZ135" s="398"/>
      <c r="HA135" s="398"/>
      <c r="HB135" s="398">
        <f t="shared" si="1791"/>
        <v>1</v>
      </c>
      <c r="HC135" s="398">
        <f t="shared" si="1792"/>
        <v>0</v>
      </c>
      <c r="HD135" s="398">
        <f t="shared" si="1793"/>
        <v>0</v>
      </c>
      <c r="HE135" s="398">
        <f t="shared" si="1794"/>
        <v>0</v>
      </c>
      <c r="HF135" s="398">
        <f t="shared" si="1795"/>
        <v>0</v>
      </c>
      <c r="HG135" s="399"/>
      <c r="HI135" s="237"/>
      <c r="HJ135" s="237"/>
      <c r="HK135" s="237"/>
      <c r="HL135" s="400"/>
      <c r="HM135" s="398"/>
      <c r="HN135" s="398"/>
      <c r="HO135" s="398">
        <f t="shared" si="1796"/>
        <v>1</v>
      </c>
      <c r="HP135" s="398">
        <f t="shared" si="1797"/>
        <v>0</v>
      </c>
      <c r="HQ135" s="398">
        <f t="shared" si="1798"/>
        <v>0</v>
      </c>
      <c r="HR135" s="398">
        <f t="shared" si="1799"/>
        <v>0</v>
      </c>
      <c r="HS135" s="398">
        <f t="shared" si="1800"/>
        <v>0</v>
      </c>
      <c r="HT135" s="399"/>
      <c r="HV135" s="237"/>
      <c r="HW135" s="237"/>
      <c r="HX135" s="237"/>
      <c r="HY135" s="400"/>
      <c r="HZ135" s="398"/>
      <c r="IA135" s="398"/>
      <c r="IB135" s="398">
        <f t="shared" si="1801"/>
        <v>1</v>
      </c>
      <c r="IC135" s="398">
        <f t="shared" si="1802"/>
        <v>0</v>
      </c>
      <c r="ID135" s="398">
        <f t="shared" si="1803"/>
        <v>0</v>
      </c>
      <c r="IE135" s="398">
        <f t="shared" si="1804"/>
        <v>0</v>
      </c>
      <c r="IF135" s="398">
        <f t="shared" si="1805"/>
        <v>0</v>
      </c>
      <c r="IG135" s="399"/>
      <c r="II135" s="237"/>
      <c r="IJ135" s="237"/>
      <c r="IK135" s="237"/>
      <c r="IL135" s="400"/>
      <c r="IM135" s="398"/>
      <c r="IN135" s="398"/>
      <c r="IO135" s="398">
        <f t="shared" si="1806"/>
        <v>1</v>
      </c>
      <c r="IP135" s="398">
        <f t="shared" si="1807"/>
        <v>0</v>
      </c>
      <c r="IQ135" s="398">
        <f t="shared" si="1808"/>
        <v>0</v>
      </c>
      <c r="IR135" s="398">
        <f t="shared" si="1809"/>
        <v>0</v>
      </c>
      <c r="IS135" s="398">
        <f t="shared" si="1810"/>
        <v>0</v>
      </c>
      <c r="IT135" s="399"/>
      <c r="IV135" s="237"/>
      <c r="IW135" s="237"/>
      <c r="IX135" s="237"/>
      <c r="IY135" s="400"/>
      <c r="IZ135" s="398"/>
      <c r="JA135" s="398"/>
      <c r="JB135" s="398">
        <f t="shared" si="1811"/>
        <v>1</v>
      </c>
      <c r="JC135" s="398">
        <f t="shared" si="1812"/>
        <v>0</v>
      </c>
      <c r="JD135" s="398">
        <f t="shared" si="1813"/>
        <v>0</v>
      </c>
      <c r="JE135" s="398">
        <f t="shared" si="1814"/>
        <v>0</v>
      </c>
      <c r="JF135" s="398">
        <f t="shared" si="1815"/>
        <v>0</v>
      </c>
      <c r="JG135" s="399"/>
      <c r="JI135" s="237"/>
      <c r="JJ135" s="237"/>
      <c r="JK135" s="237"/>
      <c r="JL135" s="400"/>
      <c r="JM135" s="398"/>
      <c r="JN135" s="398"/>
      <c r="JO135" s="398">
        <f t="shared" si="1816"/>
        <v>1</v>
      </c>
      <c r="JP135" s="398">
        <f t="shared" si="1817"/>
        <v>0</v>
      </c>
      <c r="JQ135" s="398">
        <f t="shared" si="1818"/>
        <v>0</v>
      </c>
      <c r="JR135" s="398">
        <f t="shared" si="1819"/>
        <v>0</v>
      </c>
      <c r="JS135" s="398">
        <f t="shared" si="1820"/>
        <v>0</v>
      </c>
      <c r="JT135" s="399"/>
      <c r="JV135" s="237"/>
      <c r="JW135" s="237"/>
      <c r="JX135" s="237"/>
      <c r="JY135" s="400"/>
      <c r="JZ135" s="398"/>
      <c r="KA135" s="398"/>
      <c r="KB135" s="398">
        <f t="shared" si="1821"/>
        <v>1</v>
      </c>
      <c r="KC135" s="398">
        <f t="shared" si="1822"/>
        <v>0</v>
      </c>
      <c r="KD135" s="398">
        <f t="shared" si="1823"/>
        <v>0</v>
      </c>
      <c r="KE135" s="398">
        <f t="shared" si="1824"/>
        <v>0</v>
      </c>
      <c r="KF135" s="398">
        <f t="shared" si="1825"/>
        <v>0</v>
      </c>
      <c r="KG135" s="399"/>
      <c r="KI135" s="237"/>
      <c r="KJ135" s="237"/>
      <c r="KK135" s="237"/>
      <c r="KL135" s="400"/>
      <c r="KM135" s="398"/>
      <c r="KN135" s="398"/>
      <c r="KO135" s="398">
        <f t="shared" si="1826"/>
        <v>1</v>
      </c>
      <c r="KP135" s="398">
        <f t="shared" si="1827"/>
        <v>0</v>
      </c>
      <c r="KQ135" s="398">
        <f t="shared" si="1828"/>
        <v>0</v>
      </c>
      <c r="KR135" s="398">
        <f t="shared" si="1829"/>
        <v>0</v>
      </c>
      <c r="KS135" s="398">
        <f t="shared" si="1830"/>
        <v>0</v>
      </c>
      <c r="KT135" s="399"/>
      <c r="KV135" s="237"/>
      <c r="KW135" s="237"/>
      <c r="KX135" s="237"/>
      <c r="KY135" s="400"/>
      <c r="KZ135" s="398"/>
      <c r="LA135" s="398"/>
      <c r="LB135" s="398">
        <f t="shared" si="1831"/>
        <v>1</v>
      </c>
      <c r="LC135" s="398">
        <f t="shared" si="1832"/>
        <v>0</v>
      </c>
      <c r="LD135" s="398">
        <f t="shared" si="1833"/>
        <v>0</v>
      </c>
      <c r="LE135" s="398">
        <f t="shared" si="1834"/>
        <v>0</v>
      </c>
      <c r="LF135" s="398">
        <f t="shared" si="1835"/>
        <v>0</v>
      </c>
      <c r="LG135" s="399"/>
      <c r="LI135" s="237"/>
      <c r="LJ135" s="237"/>
      <c r="LK135" s="237"/>
      <c r="LL135" s="400"/>
      <c r="LM135" s="398"/>
      <c r="LN135" s="398"/>
      <c r="LO135" s="398">
        <f t="shared" si="1836"/>
        <v>1</v>
      </c>
      <c r="LP135" s="398">
        <f t="shared" si="1837"/>
        <v>0</v>
      </c>
      <c r="LQ135" s="398">
        <f t="shared" si="1838"/>
        <v>0</v>
      </c>
      <c r="LR135" s="398">
        <f t="shared" si="1839"/>
        <v>0</v>
      </c>
      <c r="LS135" s="398">
        <f t="shared" si="1840"/>
        <v>0</v>
      </c>
      <c r="LT135" s="399"/>
      <c r="LV135" s="237"/>
      <c r="LW135" s="237"/>
      <c r="LX135" s="237"/>
      <c r="LY135" s="400"/>
      <c r="LZ135" s="398"/>
      <c r="MA135" s="398"/>
      <c r="MB135" s="398">
        <f t="shared" si="1841"/>
        <v>1</v>
      </c>
      <c r="MC135" s="398">
        <f t="shared" si="1842"/>
        <v>0</v>
      </c>
      <c r="MD135" s="398">
        <f t="shared" si="1843"/>
        <v>0</v>
      </c>
      <c r="ME135" s="398">
        <f t="shared" si="1844"/>
        <v>0</v>
      </c>
      <c r="MF135" s="398">
        <f t="shared" si="1845"/>
        <v>0</v>
      </c>
      <c r="MG135" s="399"/>
    </row>
    <row r="136" spans="2:345" ht="15.75" customHeight="1" x14ac:dyDescent="0.25">
      <c r="B136" s="975" t="str">
        <f>Language!$E$244</f>
        <v>In the round of 16, quarter-finals and semi-finals, the result is predicted without a penalty shoot-out. A tie can also be entered. In the final and third-place match, the total score (including penalty shoot-outs) must be entered.</v>
      </c>
      <c r="C136" s="976"/>
      <c r="D136" s="976"/>
      <c r="E136" s="976"/>
      <c r="F136" s="976"/>
      <c r="G136" s="976"/>
      <c r="H136" s="977"/>
      <c r="I136" s="341"/>
      <c r="J136" s="237"/>
      <c r="K136" s="237"/>
      <c r="L136" s="400"/>
      <c r="M136" s="398"/>
      <c r="N136" s="398"/>
      <c r="O136" s="398">
        <f t="shared" si="1716"/>
        <v>1</v>
      </c>
      <c r="P136" s="398">
        <f t="shared" si="1717"/>
        <v>0</v>
      </c>
      <c r="Q136" s="398">
        <f t="shared" si="1718"/>
        <v>0</v>
      </c>
      <c r="R136" s="398">
        <f t="shared" si="1719"/>
        <v>0</v>
      </c>
      <c r="S136" s="398">
        <f t="shared" si="1720"/>
        <v>0</v>
      </c>
      <c r="T136" s="399"/>
      <c r="V136" s="237"/>
      <c r="W136" s="237"/>
      <c r="X136" s="237"/>
      <c r="Y136" s="400"/>
      <c r="Z136" s="398"/>
      <c r="AA136" s="398"/>
      <c r="AB136" s="398">
        <f t="shared" si="1721"/>
        <v>1</v>
      </c>
      <c r="AC136" s="398">
        <f t="shared" si="1722"/>
        <v>0</v>
      </c>
      <c r="AD136" s="398">
        <f t="shared" si="1723"/>
        <v>0</v>
      </c>
      <c r="AE136" s="398">
        <f t="shared" si="1724"/>
        <v>0</v>
      </c>
      <c r="AF136" s="398">
        <f t="shared" si="1725"/>
        <v>0</v>
      </c>
      <c r="AG136" s="399"/>
      <c r="AI136" s="237"/>
      <c r="AJ136" s="237"/>
      <c r="AK136" s="237"/>
      <c r="AL136" s="400"/>
      <c r="AM136" s="398"/>
      <c r="AN136" s="398"/>
      <c r="AO136" s="398">
        <f t="shared" si="1726"/>
        <v>1</v>
      </c>
      <c r="AP136" s="398">
        <f t="shared" si="1727"/>
        <v>0</v>
      </c>
      <c r="AQ136" s="398">
        <f t="shared" si="1728"/>
        <v>0</v>
      </c>
      <c r="AR136" s="398">
        <f t="shared" si="1729"/>
        <v>0</v>
      </c>
      <c r="AS136" s="398">
        <f t="shared" si="1730"/>
        <v>0</v>
      </c>
      <c r="AT136" s="399"/>
      <c r="AV136" s="237"/>
      <c r="AW136" s="237"/>
      <c r="AX136" s="237"/>
      <c r="AY136" s="400"/>
      <c r="AZ136" s="398"/>
      <c r="BA136" s="398"/>
      <c r="BB136" s="398">
        <f t="shared" si="1731"/>
        <v>1</v>
      </c>
      <c r="BC136" s="398">
        <f t="shared" si="1732"/>
        <v>0</v>
      </c>
      <c r="BD136" s="398">
        <f t="shared" si="1733"/>
        <v>0</v>
      </c>
      <c r="BE136" s="398">
        <f t="shared" si="1734"/>
        <v>0</v>
      </c>
      <c r="BF136" s="398">
        <f t="shared" si="1735"/>
        <v>0</v>
      </c>
      <c r="BG136" s="399"/>
      <c r="BI136" s="237"/>
      <c r="BJ136" s="237"/>
      <c r="BK136" s="237"/>
      <c r="BL136" s="400"/>
      <c r="BM136" s="398"/>
      <c r="BN136" s="398"/>
      <c r="BO136" s="398">
        <f t="shared" si="1736"/>
        <v>1</v>
      </c>
      <c r="BP136" s="398">
        <f t="shared" si="1737"/>
        <v>0</v>
      </c>
      <c r="BQ136" s="398">
        <f t="shared" si="1738"/>
        <v>0</v>
      </c>
      <c r="BR136" s="398">
        <f t="shared" si="1739"/>
        <v>0</v>
      </c>
      <c r="BS136" s="398">
        <f t="shared" si="1740"/>
        <v>0</v>
      </c>
      <c r="BT136" s="399"/>
      <c r="BV136" s="237"/>
      <c r="BW136" s="237"/>
      <c r="BX136" s="237"/>
      <c r="BY136" s="400"/>
      <c r="BZ136" s="398"/>
      <c r="CA136" s="398"/>
      <c r="CB136" s="398">
        <f t="shared" si="1741"/>
        <v>1</v>
      </c>
      <c r="CC136" s="398">
        <f t="shared" si="1742"/>
        <v>0</v>
      </c>
      <c r="CD136" s="398">
        <f t="shared" si="1743"/>
        <v>0</v>
      </c>
      <c r="CE136" s="398">
        <f t="shared" si="1744"/>
        <v>0</v>
      </c>
      <c r="CF136" s="398">
        <f t="shared" si="1745"/>
        <v>0</v>
      </c>
      <c r="CG136" s="399"/>
      <c r="CI136" s="237"/>
      <c r="CJ136" s="237"/>
      <c r="CK136" s="237"/>
      <c r="CL136" s="400"/>
      <c r="CM136" s="398"/>
      <c r="CN136" s="398"/>
      <c r="CO136" s="398">
        <f t="shared" si="1746"/>
        <v>1</v>
      </c>
      <c r="CP136" s="398">
        <f t="shared" si="1747"/>
        <v>0</v>
      </c>
      <c r="CQ136" s="398">
        <f t="shared" si="1748"/>
        <v>0</v>
      </c>
      <c r="CR136" s="398">
        <f t="shared" si="1749"/>
        <v>0</v>
      </c>
      <c r="CS136" s="398">
        <f t="shared" si="1750"/>
        <v>0</v>
      </c>
      <c r="CT136" s="399"/>
      <c r="CV136" s="237"/>
      <c r="CW136" s="237"/>
      <c r="CX136" s="237"/>
      <c r="CY136" s="400"/>
      <c r="CZ136" s="398"/>
      <c r="DA136" s="398"/>
      <c r="DB136" s="398">
        <f t="shared" si="1751"/>
        <v>1</v>
      </c>
      <c r="DC136" s="398">
        <f t="shared" si="1752"/>
        <v>0</v>
      </c>
      <c r="DD136" s="398">
        <f t="shared" si="1753"/>
        <v>0</v>
      </c>
      <c r="DE136" s="398">
        <f t="shared" si="1754"/>
        <v>0</v>
      </c>
      <c r="DF136" s="398">
        <f t="shared" si="1755"/>
        <v>0</v>
      </c>
      <c r="DG136" s="399"/>
      <c r="DI136" s="237"/>
      <c r="DJ136" s="237"/>
      <c r="DK136" s="237"/>
      <c r="DL136" s="400"/>
      <c r="DM136" s="398"/>
      <c r="DN136" s="398"/>
      <c r="DO136" s="398">
        <f t="shared" si="1756"/>
        <v>1</v>
      </c>
      <c r="DP136" s="398">
        <f t="shared" si="1757"/>
        <v>0</v>
      </c>
      <c r="DQ136" s="398">
        <f t="shared" si="1758"/>
        <v>0</v>
      </c>
      <c r="DR136" s="398">
        <f t="shared" si="1759"/>
        <v>0</v>
      </c>
      <c r="DS136" s="398">
        <f t="shared" si="1760"/>
        <v>0</v>
      </c>
      <c r="DT136" s="399"/>
      <c r="DV136" s="237"/>
      <c r="DW136" s="237"/>
      <c r="DX136" s="237"/>
      <c r="DY136" s="400"/>
      <c r="DZ136" s="398"/>
      <c r="EA136" s="398"/>
      <c r="EB136" s="398">
        <f t="shared" si="1761"/>
        <v>1</v>
      </c>
      <c r="EC136" s="398">
        <f t="shared" si="1762"/>
        <v>0</v>
      </c>
      <c r="ED136" s="398">
        <f t="shared" si="1763"/>
        <v>0</v>
      </c>
      <c r="EE136" s="398">
        <f t="shared" si="1764"/>
        <v>0</v>
      </c>
      <c r="EF136" s="398">
        <f t="shared" si="1765"/>
        <v>0</v>
      </c>
      <c r="EG136" s="399"/>
      <c r="EI136" s="237"/>
      <c r="EJ136" s="237"/>
      <c r="EK136" s="237"/>
      <c r="EL136" s="400"/>
      <c r="EM136" s="398"/>
      <c r="EN136" s="398"/>
      <c r="EO136" s="398">
        <f t="shared" si="1766"/>
        <v>1</v>
      </c>
      <c r="EP136" s="398">
        <f t="shared" si="1767"/>
        <v>0</v>
      </c>
      <c r="EQ136" s="398">
        <f t="shared" si="1768"/>
        <v>0</v>
      </c>
      <c r="ER136" s="398">
        <f t="shared" si="1769"/>
        <v>0</v>
      </c>
      <c r="ES136" s="398">
        <f t="shared" si="1770"/>
        <v>0</v>
      </c>
      <c r="ET136" s="399"/>
      <c r="EV136" s="237"/>
      <c r="EW136" s="237"/>
      <c r="EX136" s="237"/>
      <c r="EY136" s="400"/>
      <c r="EZ136" s="398"/>
      <c r="FA136" s="398"/>
      <c r="FB136" s="398">
        <f t="shared" si="1771"/>
        <v>1</v>
      </c>
      <c r="FC136" s="398">
        <f t="shared" si="1772"/>
        <v>0</v>
      </c>
      <c r="FD136" s="398">
        <f t="shared" si="1773"/>
        <v>0</v>
      </c>
      <c r="FE136" s="398">
        <f t="shared" si="1774"/>
        <v>0</v>
      </c>
      <c r="FF136" s="398">
        <f t="shared" si="1775"/>
        <v>0</v>
      </c>
      <c r="FG136" s="399"/>
      <c r="FI136" s="237"/>
      <c r="FJ136" s="237"/>
      <c r="FK136" s="237"/>
      <c r="FL136" s="400"/>
      <c r="FM136" s="398"/>
      <c r="FN136" s="398"/>
      <c r="FO136" s="398">
        <f t="shared" si="1776"/>
        <v>1</v>
      </c>
      <c r="FP136" s="398">
        <f t="shared" si="1777"/>
        <v>0</v>
      </c>
      <c r="FQ136" s="398">
        <f t="shared" si="1778"/>
        <v>0</v>
      </c>
      <c r="FR136" s="398">
        <f t="shared" si="1779"/>
        <v>0</v>
      </c>
      <c r="FS136" s="398">
        <f t="shared" si="1780"/>
        <v>0</v>
      </c>
      <c r="FT136" s="399"/>
      <c r="FV136" s="237"/>
      <c r="FW136" s="237"/>
      <c r="FX136" s="237"/>
      <c r="FY136" s="400"/>
      <c r="FZ136" s="398"/>
      <c r="GA136" s="398"/>
      <c r="GB136" s="398">
        <f t="shared" si="1781"/>
        <v>1</v>
      </c>
      <c r="GC136" s="398">
        <f t="shared" si="1782"/>
        <v>0</v>
      </c>
      <c r="GD136" s="398">
        <f t="shared" si="1783"/>
        <v>0</v>
      </c>
      <c r="GE136" s="398">
        <f t="shared" si="1784"/>
        <v>0</v>
      </c>
      <c r="GF136" s="398">
        <f t="shared" si="1785"/>
        <v>0</v>
      </c>
      <c r="GG136" s="399"/>
      <c r="GI136" s="237"/>
      <c r="GJ136" s="237"/>
      <c r="GK136" s="237"/>
      <c r="GL136" s="400"/>
      <c r="GM136" s="398"/>
      <c r="GN136" s="398"/>
      <c r="GO136" s="398">
        <f t="shared" si="1786"/>
        <v>1</v>
      </c>
      <c r="GP136" s="398">
        <f t="shared" si="1787"/>
        <v>0</v>
      </c>
      <c r="GQ136" s="398">
        <f t="shared" si="1788"/>
        <v>0</v>
      </c>
      <c r="GR136" s="398">
        <f t="shared" si="1789"/>
        <v>0</v>
      </c>
      <c r="GS136" s="398">
        <f t="shared" si="1790"/>
        <v>0</v>
      </c>
      <c r="GT136" s="399"/>
      <c r="GV136" s="237"/>
      <c r="GW136" s="237"/>
      <c r="GX136" s="237"/>
      <c r="GY136" s="400"/>
      <c r="GZ136" s="398"/>
      <c r="HA136" s="398"/>
      <c r="HB136" s="398">
        <f t="shared" si="1791"/>
        <v>1</v>
      </c>
      <c r="HC136" s="398">
        <f t="shared" si="1792"/>
        <v>0</v>
      </c>
      <c r="HD136" s="398">
        <f t="shared" si="1793"/>
        <v>0</v>
      </c>
      <c r="HE136" s="398">
        <f t="shared" si="1794"/>
        <v>0</v>
      </c>
      <c r="HF136" s="398">
        <f t="shared" si="1795"/>
        <v>0</v>
      </c>
      <c r="HG136" s="399"/>
      <c r="HI136" s="237"/>
      <c r="HJ136" s="237"/>
      <c r="HK136" s="237"/>
      <c r="HL136" s="400"/>
      <c r="HM136" s="398"/>
      <c r="HN136" s="398"/>
      <c r="HO136" s="398">
        <f t="shared" si="1796"/>
        <v>1</v>
      </c>
      <c r="HP136" s="398">
        <f t="shared" si="1797"/>
        <v>0</v>
      </c>
      <c r="HQ136" s="398">
        <f t="shared" si="1798"/>
        <v>0</v>
      </c>
      <c r="HR136" s="398">
        <f t="shared" si="1799"/>
        <v>0</v>
      </c>
      <c r="HS136" s="398">
        <f t="shared" si="1800"/>
        <v>0</v>
      </c>
      <c r="HT136" s="399"/>
      <c r="HV136" s="237"/>
      <c r="HW136" s="237"/>
      <c r="HX136" s="237"/>
      <c r="HY136" s="400"/>
      <c r="HZ136" s="398"/>
      <c r="IA136" s="398"/>
      <c r="IB136" s="398">
        <f t="shared" si="1801"/>
        <v>1</v>
      </c>
      <c r="IC136" s="398">
        <f t="shared" si="1802"/>
        <v>0</v>
      </c>
      <c r="ID136" s="398">
        <f t="shared" si="1803"/>
        <v>0</v>
      </c>
      <c r="IE136" s="398">
        <f t="shared" si="1804"/>
        <v>0</v>
      </c>
      <c r="IF136" s="398">
        <f t="shared" si="1805"/>
        <v>0</v>
      </c>
      <c r="IG136" s="399"/>
      <c r="II136" s="237"/>
      <c r="IJ136" s="237"/>
      <c r="IK136" s="237"/>
      <c r="IL136" s="400"/>
      <c r="IM136" s="398"/>
      <c r="IN136" s="398"/>
      <c r="IO136" s="398">
        <f t="shared" si="1806"/>
        <v>1</v>
      </c>
      <c r="IP136" s="398">
        <f t="shared" si="1807"/>
        <v>0</v>
      </c>
      <c r="IQ136" s="398">
        <f t="shared" si="1808"/>
        <v>0</v>
      </c>
      <c r="IR136" s="398">
        <f t="shared" si="1809"/>
        <v>0</v>
      </c>
      <c r="IS136" s="398">
        <f t="shared" si="1810"/>
        <v>0</v>
      </c>
      <c r="IT136" s="399"/>
      <c r="IV136" s="237"/>
      <c r="IW136" s="237"/>
      <c r="IX136" s="237"/>
      <c r="IY136" s="400"/>
      <c r="IZ136" s="398"/>
      <c r="JA136" s="398"/>
      <c r="JB136" s="398">
        <f t="shared" si="1811"/>
        <v>1</v>
      </c>
      <c r="JC136" s="398">
        <f t="shared" si="1812"/>
        <v>0</v>
      </c>
      <c r="JD136" s="398">
        <f t="shared" si="1813"/>
        <v>0</v>
      </c>
      <c r="JE136" s="398">
        <f t="shared" si="1814"/>
        <v>0</v>
      </c>
      <c r="JF136" s="398">
        <f t="shared" si="1815"/>
        <v>0</v>
      </c>
      <c r="JG136" s="399"/>
      <c r="JI136" s="237"/>
      <c r="JJ136" s="237"/>
      <c r="JK136" s="237"/>
      <c r="JL136" s="400"/>
      <c r="JM136" s="398"/>
      <c r="JN136" s="398"/>
      <c r="JO136" s="398">
        <f t="shared" si="1816"/>
        <v>1</v>
      </c>
      <c r="JP136" s="398">
        <f t="shared" si="1817"/>
        <v>0</v>
      </c>
      <c r="JQ136" s="398">
        <f t="shared" si="1818"/>
        <v>0</v>
      </c>
      <c r="JR136" s="398">
        <f t="shared" si="1819"/>
        <v>0</v>
      </c>
      <c r="JS136" s="398">
        <f t="shared" si="1820"/>
        <v>0</v>
      </c>
      <c r="JT136" s="399"/>
      <c r="JV136" s="237"/>
      <c r="JW136" s="237"/>
      <c r="JX136" s="237"/>
      <c r="JY136" s="400"/>
      <c r="JZ136" s="398"/>
      <c r="KA136" s="398"/>
      <c r="KB136" s="398">
        <f t="shared" si="1821"/>
        <v>1</v>
      </c>
      <c r="KC136" s="398">
        <f t="shared" si="1822"/>
        <v>0</v>
      </c>
      <c r="KD136" s="398">
        <f t="shared" si="1823"/>
        <v>0</v>
      </c>
      <c r="KE136" s="398">
        <f t="shared" si="1824"/>
        <v>0</v>
      </c>
      <c r="KF136" s="398">
        <f t="shared" si="1825"/>
        <v>0</v>
      </c>
      <c r="KG136" s="399"/>
      <c r="KI136" s="237"/>
      <c r="KJ136" s="237"/>
      <c r="KK136" s="237"/>
      <c r="KL136" s="400"/>
      <c r="KM136" s="398"/>
      <c r="KN136" s="398"/>
      <c r="KO136" s="398">
        <f t="shared" si="1826"/>
        <v>1</v>
      </c>
      <c r="KP136" s="398">
        <f t="shared" si="1827"/>
        <v>0</v>
      </c>
      <c r="KQ136" s="398">
        <f t="shared" si="1828"/>
        <v>0</v>
      </c>
      <c r="KR136" s="398">
        <f t="shared" si="1829"/>
        <v>0</v>
      </c>
      <c r="KS136" s="398">
        <f t="shared" si="1830"/>
        <v>0</v>
      </c>
      <c r="KT136" s="399"/>
      <c r="KV136" s="237"/>
      <c r="KW136" s="237"/>
      <c r="KX136" s="237"/>
      <c r="KY136" s="400"/>
      <c r="KZ136" s="398"/>
      <c r="LA136" s="398"/>
      <c r="LB136" s="398">
        <f t="shared" si="1831"/>
        <v>1</v>
      </c>
      <c r="LC136" s="398">
        <f t="shared" si="1832"/>
        <v>0</v>
      </c>
      <c r="LD136" s="398">
        <f t="shared" si="1833"/>
        <v>0</v>
      </c>
      <c r="LE136" s="398">
        <f t="shared" si="1834"/>
        <v>0</v>
      </c>
      <c r="LF136" s="398">
        <f t="shared" si="1835"/>
        <v>0</v>
      </c>
      <c r="LG136" s="399"/>
      <c r="LI136" s="237"/>
      <c r="LJ136" s="237"/>
      <c r="LK136" s="237"/>
      <c r="LL136" s="400"/>
      <c r="LM136" s="398"/>
      <c r="LN136" s="398"/>
      <c r="LO136" s="398">
        <f t="shared" si="1836"/>
        <v>1</v>
      </c>
      <c r="LP136" s="398">
        <f t="shared" si="1837"/>
        <v>0</v>
      </c>
      <c r="LQ136" s="398">
        <f t="shared" si="1838"/>
        <v>0</v>
      </c>
      <c r="LR136" s="398">
        <f t="shared" si="1839"/>
        <v>0</v>
      </c>
      <c r="LS136" s="398">
        <f t="shared" si="1840"/>
        <v>0</v>
      </c>
      <c r="LT136" s="399"/>
      <c r="LV136" s="237"/>
      <c r="LW136" s="237"/>
      <c r="LX136" s="237"/>
      <c r="LY136" s="400"/>
      <c r="LZ136" s="398"/>
      <c r="MA136" s="398"/>
      <c r="MB136" s="398">
        <f t="shared" si="1841"/>
        <v>1</v>
      </c>
      <c r="MC136" s="398">
        <f t="shared" si="1842"/>
        <v>0</v>
      </c>
      <c r="MD136" s="398">
        <f t="shared" si="1843"/>
        <v>0</v>
      </c>
      <c r="ME136" s="398">
        <f t="shared" si="1844"/>
        <v>0</v>
      </c>
      <c r="MF136" s="398">
        <f t="shared" si="1845"/>
        <v>0</v>
      </c>
      <c r="MG136" s="399"/>
    </row>
    <row r="137" spans="2:345" x14ac:dyDescent="0.25">
      <c r="B137" s="975"/>
      <c r="C137" s="976"/>
      <c r="D137" s="976"/>
      <c r="E137" s="976"/>
      <c r="F137" s="976"/>
      <c r="G137" s="976"/>
      <c r="H137" s="977"/>
      <c r="I137" s="341"/>
      <c r="J137" s="237"/>
      <c r="K137" s="237"/>
      <c r="L137" s="400"/>
      <c r="M137" s="398"/>
      <c r="N137" s="398"/>
      <c r="O137" s="398">
        <f t="shared" si="1716"/>
        <v>1</v>
      </c>
      <c r="P137" s="398">
        <f t="shared" si="1717"/>
        <v>0</v>
      </c>
      <c r="Q137" s="398">
        <f t="shared" si="1718"/>
        <v>0</v>
      </c>
      <c r="R137" s="398">
        <f t="shared" si="1719"/>
        <v>0</v>
      </c>
      <c r="S137" s="398">
        <f t="shared" si="1720"/>
        <v>0</v>
      </c>
      <c r="T137" s="399"/>
      <c r="V137" s="237"/>
      <c r="W137" s="237"/>
      <c r="X137" s="237"/>
      <c r="Y137" s="400"/>
      <c r="Z137" s="398"/>
      <c r="AA137" s="398"/>
      <c r="AB137" s="398">
        <f t="shared" si="1721"/>
        <v>1</v>
      </c>
      <c r="AC137" s="398">
        <f t="shared" si="1722"/>
        <v>0</v>
      </c>
      <c r="AD137" s="398">
        <f t="shared" si="1723"/>
        <v>0</v>
      </c>
      <c r="AE137" s="398">
        <f t="shared" si="1724"/>
        <v>0</v>
      </c>
      <c r="AF137" s="398">
        <f t="shared" si="1725"/>
        <v>0</v>
      </c>
      <c r="AG137" s="399"/>
      <c r="AI137" s="237"/>
      <c r="AJ137" s="237"/>
      <c r="AK137" s="237"/>
      <c r="AL137" s="400"/>
      <c r="AM137" s="398"/>
      <c r="AN137" s="398"/>
      <c r="AO137" s="398">
        <f t="shared" si="1726"/>
        <v>1</v>
      </c>
      <c r="AP137" s="398">
        <f t="shared" si="1727"/>
        <v>0</v>
      </c>
      <c r="AQ137" s="398">
        <f t="shared" si="1728"/>
        <v>0</v>
      </c>
      <c r="AR137" s="398">
        <f t="shared" si="1729"/>
        <v>0</v>
      </c>
      <c r="AS137" s="398">
        <f t="shared" si="1730"/>
        <v>0</v>
      </c>
      <c r="AT137" s="399"/>
      <c r="AV137" s="237"/>
      <c r="AW137" s="237"/>
      <c r="AX137" s="237"/>
      <c r="AY137" s="400"/>
      <c r="AZ137" s="398"/>
      <c r="BA137" s="398"/>
      <c r="BB137" s="398">
        <f t="shared" si="1731"/>
        <v>1</v>
      </c>
      <c r="BC137" s="398">
        <f t="shared" si="1732"/>
        <v>0</v>
      </c>
      <c r="BD137" s="398">
        <f t="shared" si="1733"/>
        <v>0</v>
      </c>
      <c r="BE137" s="398">
        <f t="shared" si="1734"/>
        <v>0</v>
      </c>
      <c r="BF137" s="398">
        <f t="shared" si="1735"/>
        <v>0</v>
      </c>
      <c r="BG137" s="399"/>
      <c r="BI137" s="237"/>
      <c r="BJ137" s="237"/>
      <c r="BK137" s="237"/>
      <c r="BL137" s="400"/>
      <c r="BM137" s="398"/>
      <c r="BN137" s="398"/>
      <c r="BO137" s="398">
        <f t="shared" si="1736"/>
        <v>1</v>
      </c>
      <c r="BP137" s="398">
        <f t="shared" si="1737"/>
        <v>0</v>
      </c>
      <c r="BQ137" s="398">
        <f t="shared" si="1738"/>
        <v>0</v>
      </c>
      <c r="BR137" s="398">
        <f t="shared" si="1739"/>
        <v>0</v>
      </c>
      <c r="BS137" s="398">
        <f t="shared" si="1740"/>
        <v>0</v>
      </c>
      <c r="BT137" s="399"/>
      <c r="BV137" s="237"/>
      <c r="BW137" s="237"/>
      <c r="BX137" s="237"/>
      <c r="BY137" s="400"/>
      <c r="BZ137" s="398"/>
      <c r="CA137" s="398"/>
      <c r="CB137" s="398">
        <f t="shared" si="1741"/>
        <v>1</v>
      </c>
      <c r="CC137" s="398">
        <f t="shared" si="1742"/>
        <v>0</v>
      </c>
      <c r="CD137" s="398">
        <f t="shared" si="1743"/>
        <v>0</v>
      </c>
      <c r="CE137" s="398">
        <f t="shared" si="1744"/>
        <v>0</v>
      </c>
      <c r="CF137" s="398">
        <f t="shared" si="1745"/>
        <v>0</v>
      </c>
      <c r="CG137" s="399"/>
      <c r="CI137" s="237"/>
      <c r="CJ137" s="237"/>
      <c r="CK137" s="237"/>
      <c r="CL137" s="400"/>
      <c r="CM137" s="398"/>
      <c r="CN137" s="398"/>
      <c r="CO137" s="398">
        <f t="shared" si="1746"/>
        <v>1</v>
      </c>
      <c r="CP137" s="398">
        <f t="shared" si="1747"/>
        <v>0</v>
      </c>
      <c r="CQ137" s="398">
        <f t="shared" si="1748"/>
        <v>0</v>
      </c>
      <c r="CR137" s="398">
        <f t="shared" si="1749"/>
        <v>0</v>
      </c>
      <c r="CS137" s="398">
        <f t="shared" si="1750"/>
        <v>0</v>
      </c>
      <c r="CT137" s="399"/>
      <c r="CV137" s="237"/>
      <c r="CW137" s="237"/>
      <c r="CX137" s="237"/>
      <c r="CY137" s="400"/>
      <c r="CZ137" s="398"/>
      <c r="DA137" s="398"/>
      <c r="DB137" s="398">
        <f t="shared" si="1751"/>
        <v>1</v>
      </c>
      <c r="DC137" s="398">
        <f t="shared" si="1752"/>
        <v>0</v>
      </c>
      <c r="DD137" s="398">
        <f t="shared" si="1753"/>
        <v>0</v>
      </c>
      <c r="DE137" s="398">
        <f t="shared" si="1754"/>
        <v>0</v>
      </c>
      <c r="DF137" s="398">
        <f t="shared" si="1755"/>
        <v>0</v>
      </c>
      <c r="DG137" s="399"/>
      <c r="DI137" s="237"/>
      <c r="DJ137" s="237"/>
      <c r="DK137" s="237"/>
      <c r="DL137" s="400"/>
      <c r="DM137" s="398"/>
      <c r="DN137" s="398"/>
      <c r="DO137" s="398">
        <f t="shared" si="1756"/>
        <v>1</v>
      </c>
      <c r="DP137" s="398">
        <f t="shared" si="1757"/>
        <v>0</v>
      </c>
      <c r="DQ137" s="398">
        <f t="shared" si="1758"/>
        <v>0</v>
      </c>
      <c r="DR137" s="398">
        <f t="shared" si="1759"/>
        <v>0</v>
      </c>
      <c r="DS137" s="398">
        <f t="shared" si="1760"/>
        <v>0</v>
      </c>
      <c r="DT137" s="399"/>
      <c r="DV137" s="237"/>
      <c r="DW137" s="237"/>
      <c r="DX137" s="237"/>
      <c r="DY137" s="400"/>
      <c r="DZ137" s="398"/>
      <c r="EA137" s="398"/>
      <c r="EB137" s="398">
        <f t="shared" si="1761"/>
        <v>1</v>
      </c>
      <c r="EC137" s="398">
        <f t="shared" si="1762"/>
        <v>0</v>
      </c>
      <c r="ED137" s="398">
        <f t="shared" si="1763"/>
        <v>0</v>
      </c>
      <c r="EE137" s="398">
        <f t="shared" si="1764"/>
        <v>0</v>
      </c>
      <c r="EF137" s="398">
        <f t="shared" si="1765"/>
        <v>0</v>
      </c>
      <c r="EG137" s="399"/>
      <c r="EI137" s="237"/>
      <c r="EJ137" s="237"/>
      <c r="EK137" s="237"/>
      <c r="EL137" s="400"/>
      <c r="EM137" s="398"/>
      <c r="EN137" s="398"/>
      <c r="EO137" s="398">
        <f t="shared" si="1766"/>
        <v>1</v>
      </c>
      <c r="EP137" s="398">
        <f t="shared" si="1767"/>
        <v>0</v>
      </c>
      <c r="EQ137" s="398">
        <f t="shared" si="1768"/>
        <v>0</v>
      </c>
      <c r="ER137" s="398">
        <f t="shared" si="1769"/>
        <v>0</v>
      </c>
      <c r="ES137" s="398">
        <f t="shared" si="1770"/>
        <v>0</v>
      </c>
      <c r="ET137" s="399"/>
      <c r="EV137" s="237"/>
      <c r="EW137" s="237"/>
      <c r="EX137" s="237"/>
      <c r="EY137" s="400"/>
      <c r="EZ137" s="398"/>
      <c r="FA137" s="398"/>
      <c r="FB137" s="398">
        <f t="shared" si="1771"/>
        <v>1</v>
      </c>
      <c r="FC137" s="398">
        <f t="shared" si="1772"/>
        <v>0</v>
      </c>
      <c r="FD137" s="398">
        <f t="shared" si="1773"/>
        <v>0</v>
      </c>
      <c r="FE137" s="398">
        <f t="shared" si="1774"/>
        <v>0</v>
      </c>
      <c r="FF137" s="398">
        <f t="shared" si="1775"/>
        <v>0</v>
      </c>
      <c r="FG137" s="399"/>
      <c r="FI137" s="237"/>
      <c r="FJ137" s="237"/>
      <c r="FK137" s="237"/>
      <c r="FL137" s="400"/>
      <c r="FM137" s="398"/>
      <c r="FN137" s="398"/>
      <c r="FO137" s="398">
        <f t="shared" si="1776"/>
        <v>1</v>
      </c>
      <c r="FP137" s="398">
        <f t="shared" si="1777"/>
        <v>0</v>
      </c>
      <c r="FQ137" s="398">
        <f t="shared" si="1778"/>
        <v>0</v>
      </c>
      <c r="FR137" s="398">
        <f t="shared" si="1779"/>
        <v>0</v>
      </c>
      <c r="FS137" s="398">
        <f t="shared" si="1780"/>
        <v>0</v>
      </c>
      <c r="FT137" s="399"/>
      <c r="FV137" s="237"/>
      <c r="FW137" s="237"/>
      <c r="FX137" s="237"/>
      <c r="FY137" s="400"/>
      <c r="FZ137" s="398"/>
      <c r="GA137" s="398"/>
      <c r="GB137" s="398">
        <f t="shared" si="1781"/>
        <v>1</v>
      </c>
      <c r="GC137" s="398">
        <f t="shared" si="1782"/>
        <v>0</v>
      </c>
      <c r="GD137" s="398">
        <f t="shared" si="1783"/>
        <v>0</v>
      </c>
      <c r="GE137" s="398">
        <f t="shared" si="1784"/>
        <v>0</v>
      </c>
      <c r="GF137" s="398">
        <f t="shared" si="1785"/>
        <v>0</v>
      </c>
      <c r="GG137" s="399"/>
      <c r="GI137" s="237"/>
      <c r="GJ137" s="237"/>
      <c r="GK137" s="237"/>
      <c r="GL137" s="400"/>
      <c r="GM137" s="398"/>
      <c r="GN137" s="398"/>
      <c r="GO137" s="398">
        <f t="shared" si="1786"/>
        <v>1</v>
      </c>
      <c r="GP137" s="398">
        <f t="shared" si="1787"/>
        <v>0</v>
      </c>
      <c r="GQ137" s="398">
        <f t="shared" si="1788"/>
        <v>0</v>
      </c>
      <c r="GR137" s="398">
        <f t="shared" si="1789"/>
        <v>0</v>
      </c>
      <c r="GS137" s="398">
        <f t="shared" si="1790"/>
        <v>0</v>
      </c>
      <c r="GT137" s="399"/>
      <c r="GV137" s="237"/>
      <c r="GW137" s="237"/>
      <c r="GX137" s="237"/>
      <c r="GY137" s="400"/>
      <c r="GZ137" s="398"/>
      <c r="HA137" s="398"/>
      <c r="HB137" s="398">
        <f t="shared" si="1791"/>
        <v>1</v>
      </c>
      <c r="HC137" s="398">
        <f t="shared" si="1792"/>
        <v>0</v>
      </c>
      <c r="HD137" s="398">
        <f t="shared" si="1793"/>
        <v>0</v>
      </c>
      <c r="HE137" s="398">
        <f t="shared" si="1794"/>
        <v>0</v>
      </c>
      <c r="HF137" s="398">
        <f t="shared" si="1795"/>
        <v>0</v>
      </c>
      <c r="HG137" s="399"/>
      <c r="HI137" s="237"/>
      <c r="HJ137" s="237"/>
      <c r="HK137" s="237"/>
      <c r="HL137" s="400"/>
      <c r="HM137" s="398"/>
      <c r="HN137" s="398"/>
      <c r="HO137" s="398">
        <f t="shared" si="1796"/>
        <v>1</v>
      </c>
      <c r="HP137" s="398">
        <f t="shared" si="1797"/>
        <v>0</v>
      </c>
      <c r="HQ137" s="398">
        <f t="shared" si="1798"/>
        <v>0</v>
      </c>
      <c r="HR137" s="398">
        <f t="shared" si="1799"/>
        <v>0</v>
      </c>
      <c r="HS137" s="398">
        <f t="shared" si="1800"/>
        <v>0</v>
      </c>
      <c r="HT137" s="399"/>
      <c r="HV137" s="237"/>
      <c r="HW137" s="237"/>
      <c r="HX137" s="237"/>
      <c r="HY137" s="400"/>
      <c r="HZ137" s="398"/>
      <c r="IA137" s="398"/>
      <c r="IB137" s="398">
        <f t="shared" si="1801"/>
        <v>1</v>
      </c>
      <c r="IC137" s="398">
        <f t="shared" si="1802"/>
        <v>0</v>
      </c>
      <c r="ID137" s="398">
        <f t="shared" si="1803"/>
        <v>0</v>
      </c>
      <c r="IE137" s="398">
        <f t="shared" si="1804"/>
        <v>0</v>
      </c>
      <c r="IF137" s="398">
        <f t="shared" si="1805"/>
        <v>0</v>
      </c>
      <c r="IG137" s="399"/>
      <c r="II137" s="237"/>
      <c r="IJ137" s="237"/>
      <c r="IK137" s="237"/>
      <c r="IL137" s="400"/>
      <c r="IM137" s="398"/>
      <c r="IN137" s="398"/>
      <c r="IO137" s="398">
        <f t="shared" si="1806"/>
        <v>1</v>
      </c>
      <c r="IP137" s="398">
        <f t="shared" si="1807"/>
        <v>0</v>
      </c>
      <c r="IQ137" s="398">
        <f t="shared" si="1808"/>
        <v>0</v>
      </c>
      <c r="IR137" s="398">
        <f t="shared" si="1809"/>
        <v>0</v>
      </c>
      <c r="IS137" s="398">
        <f t="shared" si="1810"/>
        <v>0</v>
      </c>
      <c r="IT137" s="399"/>
      <c r="IV137" s="237"/>
      <c r="IW137" s="237"/>
      <c r="IX137" s="237"/>
      <c r="IY137" s="400"/>
      <c r="IZ137" s="398"/>
      <c r="JA137" s="398"/>
      <c r="JB137" s="398">
        <f t="shared" si="1811"/>
        <v>1</v>
      </c>
      <c r="JC137" s="398">
        <f t="shared" si="1812"/>
        <v>0</v>
      </c>
      <c r="JD137" s="398">
        <f t="shared" si="1813"/>
        <v>0</v>
      </c>
      <c r="JE137" s="398">
        <f t="shared" si="1814"/>
        <v>0</v>
      </c>
      <c r="JF137" s="398">
        <f t="shared" si="1815"/>
        <v>0</v>
      </c>
      <c r="JG137" s="399"/>
      <c r="JI137" s="237"/>
      <c r="JJ137" s="237"/>
      <c r="JK137" s="237"/>
      <c r="JL137" s="400"/>
      <c r="JM137" s="398"/>
      <c r="JN137" s="398"/>
      <c r="JO137" s="398">
        <f t="shared" si="1816"/>
        <v>1</v>
      </c>
      <c r="JP137" s="398">
        <f t="shared" si="1817"/>
        <v>0</v>
      </c>
      <c r="JQ137" s="398">
        <f t="shared" si="1818"/>
        <v>0</v>
      </c>
      <c r="JR137" s="398">
        <f t="shared" si="1819"/>
        <v>0</v>
      </c>
      <c r="JS137" s="398">
        <f t="shared" si="1820"/>
        <v>0</v>
      </c>
      <c r="JT137" s="399"/>
      <c r="JV137" s="237"/>
      <c r="JW137" s="237"/>
      <c r="JX137" s="237"/>
      <c r="JY137" s="400"/>
      <c r="JZ137" s="398"/>
      <c r="KA137" s="398"/>
      <c r="KB137" s="398">
        <f t="shared" si="1821"/>
        <v>1</v>
      </c>
      <c r="KC137" s="398">
        <f t="shared" si="1822"/>
        <v>0</v>
      </c>
      <c r="KD137" s="398">
        <f t="shared" si="1823"/>
        <v>0</v>
      </c>
      <c r="KE137" s="398">
        <f t="shared" si="1824"/>
        <v>0</v>
      </c>
      <c r="KF137" s="398">
        <f t="shared" si="1825"/>
        <v>0</v>
      </c>
      <c r="KG137" s="399"/>
      <c r="KI137" s="237"/>
      <c r="KJ137" s="237"/>
      <c r="KK137" s="237"/>
      <c r="KL137" s="400"/>
      <c r="KM137" s="398"/>
      <c r="KN137" s="398"/>
      <c r="KO137" s="398">
        <f t="shared" si="1826"/>
        <v>1</v>
      </c>
      <c r="KP137" s="398">
        <f t="shared" si="1827"/>
        <v>0</v>
      </c>
      <c r="KQ137" s="398">
        <f t="shared" si="1828"/>
        <v>0</v>
      </c>
      <c r="KR137" s="398">
        <f t="shared" si="1829"/>
        <v>0</v>
      </c>
      <c r="KS137" s="398">
        <f t="shared" si="1830"/>
        <v>0</v>
      </c>
      <c r="KT137" s="399"/>
      <c r="KV137" s="237"/>
      <c r="KW137" s="237"/>
      <c r="KX137" s="237"/>
      <c r="KY137" s="400"/>
      <c r="KZ137" s="398"/>
      <c r="LA137" s="398"/>
      <c r="LB137" s="398">
        <f t="shared" si="1831"/>
        <v>1</v>
      </c>
      <c r="LC137" s="398">
        <f t="shared" si="1832"/>
        <v>0</v>
      </c>
      <c r="LD137" s="398">
        <f t="shared" si="1833"/>
        <v>0</v>
      </c>
      <c r="LE137" s="398">
        <f t="shared" si="1834"/>
        <v>0</v>
      </c>
      <c r="LF137" s="398">
        <f t="shared" si="1835"/>
        <v>0</v>
      </c>
      <c r="LG137" s="399"/>
      <c r="LI137" s="237"/>
      <c r="LJ137" s="237"/>
      <c r="LK137" s="237"/>
      <c r="LL137" s="400"/>
      <c r="LM137" s="398"/>
      <c r="LN137" s="398"/>
      <c r="LO137" s="398">
        <f t="shared" si="1836"/>
        <v>1</v>
      </c>
      <c r="LP137" s="398">
        <f t="shared" si="1837"/>
        <v>0</v>
      </c>
      <c r="LQ137" s="398">
        <f t="shared" si="1838"/>
        <v>0</v>
      </c>
      <c r="LR137" s="398">
        <f t="shared" si="1839"/>
        <v>0</v>
      </c>
      <c r="LS137" s="398">
        <f t="shared" si="1840"/>
        <v>0</v>
      </c>
      <c r="LT137" s="399"/>
      <c r="LV137" s="237"/>
      <c r="LW137" s="237"/>
      <c r="LX137" s="237"/>
      <c r="LY137" s="400"/>
      <c r="LZ137" s="398"/>
      <c r="MA137" s="398"/>
      <c r="MB137" s="398">
        <f t="shared" si="1841"/>
        <v>1</v>
      </c>
      <c r="MC137" s="398">
        <f t="shared" si="1842"/>
        <v>0</v>
      </c>
      <c r="MD137" s="398">
        <f t="shared" si="1843"/>
        <v>0</v>
      </c>
      <c r="ME137" s="398">
        <f t="shared" si="1844"/>
        <v>0</v>
      </c>
      <c r="MF137" s="398">
        <f t="shared" si="1845"/>
        <v>0</v>
      </c>
      <c r="MG137" s="399"/>
    </row>
    <row r="138" spans="2:345" ht="45.75" customHeight="1" x14ac:dyDescent="0.25">
      <c r="B138" s="975"/>
      <c r="C138" s="976"/>
      <c r="D138" s="976"/>
      <c r="E138" s="976"/>
      <c r="F138" s="976"/>
      <c r="G138" s="976"/>
      <c r="H138" s="977"/>
      <c r="I138" s="341"/>
      <c r="J138" s="237"/>
      <c r="K138" s="237"/>
      <c r="L138" s="400"/>
      <c r="M138" s="398"/>
      <c r="N138" s="398"/>
      <c r="O138" s="398">
        <f t="shared" si="1716"/>
        <v>1</v>
      </c>
      <c r="P138" s="398">
        <f t="shared" si="1717"/>
        <v>0</v>
      </c>
      <c r="Q138" s="398">
        <f t="shared" si="1718"/>
        <v>0</v>
      </c>
      <c r="R138" s="398">
        <f t="shared" si="1719"/>
        <v>0</v>
      </c>
      <c r="S138" s="398">
        <f t="shared" si="1720"/>
        <v>0</v>
      </c>
      <c r="T138" s="399"/>
      <c r="V138" s="237"/>
      <c r="W138" s="237"/>
      <c r="X138" s="237"/>
      <c r="Y138" s="400"/>
      <c r="Z138" s="398"/>
      <c r="AA138" s="398"/>
      <c r="AB138" s="398">
        <f t="shared" si="1721"/>
        <v>1</v>
      </c>
      <c r="AC138" s="398">
        <f t="shared" si="1722"/>
        <v>0</v>
      </c>
      <c r="AD138" s="398">
        <f t="shared" si="1723"/>
        <v>0</v>
      </c>
      <c r="AE138" s="398">
        <f t="shared" si="1724"/>
        <v>0</v>
      </c>
      <c r="AF138" s="398">
        <f t="shared" si="1725"/>
        <v>0</v>
      </c>
      <c r="AG138" s="399"/>
      <c r="AI138" s="237"/>
      <c r="AJ138" s="237"/>
      <c r="AK138" s="237"/>
      <c r="AL138" s="400"/>
      <c r="AM138" s="398"/>
      <c r="AN138" s="398"/>
      <c r="AO138" s="398">
        <f t="shared" si="1726"/>
        <v>1</v>
      </c>
      <c r="AP138" s="398">
        <f t="shared" si="1727"/>
        <v>0</v>
      </c>
      <c r="AQ138" s="398">
        <f t="shared" si="1728"/>
        <v>0</v>
      </c>
      <c r="AR138" s="398">
        <f t="shared" si="1729"/>
        <v>0</v>
      </c>
      <c r="AS138" s="398">
        <f t="shared" si="1730"/>
        <v>0</v>
      </c>
      <c r="AT138" s="399"/>
      <c r="AV138" s="237"/>
      <c r="AW138" s="237"/>
      <c r="AX138" s="237"/>
      <c r="AY138" s="400"/>
      <c r="AZ138" s="398"/>
      <c r="BA138" s="398"/>
      <c r="BB138" s="398">
        <f t="shared" si="1731"/>
        <v>1</v>
      </c>
      <c r="BC138" s="398">
        <f t="shared" si="1732"/>
        <v>0</v>
      </c>
      <c r="BD138" s="398">
        <f t="shared" si="1733"/>
        <v>0</v>
      </c>
      <c r="BE138" s="398">
        <f t="shared" si="1734"/>
        <v>0</v>
      </c>
      <c r="BF138" s="398">
        <f t="shared" si="1735"/>
        <v>0</v>
      </c>
      <c r="BG138" s="399"/>
      <c r="BI138" s="237"/>
      <c r="BJ138" s="237"/>
      <c r="BK138" s="237"/>
      <c r="BL138" s="400"/>
      <c r="BM138" s="398"/>
      <c r="BN138" s="398"/>
      <c r="BO138" s="398">
        <f t="shared" si="1736"/>
        <v>1</v>
      </c>
      <c r="BP138" s="398">
        <f t="shared" si="1737"/>
        <v>0</v>
      </c>
      <c r="BQ138" s="398">
        <f t="shared" si="1738"/>
        <v>0</v>
      </c>
      <c r="BR138" s="398">
        <f t="shared" si="1739"/>
        <v>0</v>
      </c>
      <c r="BS138" s="398">
        <f t="shared" si="1740"/>
        <v>0</v>
      </c>
      <c r="BT138" s="399"/>
      <c r="BV138" s="237"/>
      <c r="BW138" s="237"/>
      <c r="BX138" s="237"/>
      <c r="BY138" s="400"/>
      <c r="BZ138" s="398"/>
      <c r="CA138" s="398"/>
      <c r="CB138" s="398">
        <f t="shared" si="1741"/>
        <v>1</v>
      </c>
      <c r="CC138" s="398">
        <f t="shared" si="1742"/>
        <v>0</v>
      </c>
      <c r="CD138" s="398">
        <f t="shared" si="1743"/>
        <v>0</v>
      </c>
      <c r="CE138" s="398">
        <f t="shared" si="1744"/>
        <v>0</v>
      </c>
      <c r="CF138" s="398">
        <f t="shared" si="1745"/>
        <v>0</v>
      </c>
      <c r="CG138" s="399"/>
      <c r="CI138" s="237"/>
      <c r="CJ138" s="237"/>
      <c r="CK138" s="237"/>
      <c r="CL138" s="400"/>
      <c r="CM138" s="398"/>
      <c r="CN138" s="398"/>
      <c r="CO138" s="398">
        <f t="shared" si="1746"/>
        <v>1</v>
      </c>
      <c r="CP138" s="398">
        <f t="shared" si="1747"/>
        <v>0</v>
      </c>
      <c r="CQ138" s="398">
        <f t="shared" si="1748"/>
        <v>0</v>
      </c>
      <c r="CR138" s="398">
        <f t="shared" si="1749"/>
        <v>0</v>
      </c>
      <c r="CS138" s="398">
        <f t="shared" si="1750"/>
        <v>0</v>
      </c>
      <c r="CT138" s="399"/>
      <c r="CV138" s="237"/>
      <c r="CW138" s="237"/>
      <c r="CX138" s="237"/>
      <c r="CY138" s="400"/>
      <c r="CZ138" s="398"/>
      <c r="DA138" s="398"/>
      <c r="DB138" s="398">
        <f t="shared" si="1751"/>
        <v>1</v>
      </c>
      <c r="DC138" s="398">
        <f t="shared" si="1752"/>
        <v>0</v>
      </c>
      <c r="DD138" s="398">
        <f t="shared" si="1753"/>
        <v>0</v>
      </c>
      <c r="DE138" s="398">
        <f t="shared" si="1754"/>
        <v>0</v>
      </c>
      <c r="DF138" s="398">
        <f t="shared" si="1755"/>
        <v>0</v>
      </c>
      <c r="DG138" s="399"/>
      <c r="DI138" s="237"/>
      <c r="DJ138" s="237"/>
      <c r="DK138" s="237"/>
      <c r="DL138" s="400"/>
      <c r="DM138" s="398"/>
      <c r="DN138" s="398"/>
      <c r="DO138" s="398">
        <f t="shared" si="1756"/>
        <v>1</v>
      </c>
      <c r="DP138" s="398">
        <f t="shared" si="1757"/>
        <v>0</v>
      </c>
      <c r="DQ138" s="398">
        <f t="shared" si="1758"/>
        <v>0</v>
      </c>
      <c r="DR138" s="398">
        <f t="shared" si="1759"/>
        <v>0</v>
      </c>
      <c r="DS138" s="398">
        <f t="shared" si="1760"/>
        <v>0</v>
      </c>
      <c r="DT138" s="399"/>
      <c r="DV138" s="237"/>
      <c r="DW138" s="237"/>
      <c r="DX138" s="237"/>
      <c r="DY138" s="400"/>
      <c r="DZ138" s="398"/>
      <c r="EA138" s="398"/>
      <c r="EB138" s="398">
        <f t="shared" si="1761"/>
        <v>1</v>
      </c>
      <c r="EC138" s="398">
        <f t="shared" si="1762"/>
        <v>0</v>
      </c>
      <c r="ED138" s="398">
        <f t="shared" si="1763"/>
        <v>0</v>
      </c>
      <c r="EE138" s="398">
        <f t="shared" si="1764"/>
        <v>0</v>
      </c>
      <c r="EF138" s="398">
        <f t="shared" si="1765"/>
        <v>0</v>
      </c>
      <c r="EG138" s="399"/>
      <c r="EI138" s="237"/>
      <c r="EJ138" s="237"/>
      <c r="EK138" s="237"/>
      <c r="EL138" s="400"/>
      <c r="EM138" s="398"/>
      <c r="EN138" s="398"/>
      <c r="EO138" s="398">
        <f t="shared" si="1766"/>
        <v>1</v>
      </c>
      <c r="EP138" s="398">
        <f t="shared" si="1767"/>
        <v>0</v>
      </c>
      <c r="EQ138" s="398">
        <f t="shared" si="1768"/>
        <v>0</v>
      </c>
      <c r="ER138" s="398">
        <f t="shared" si="1769"/>
        <v>0</v>
      </c>
      <c r="ES138" s="398">
        <f t="shared" si="1770"/>
        <v>0</v>
      </c>
      <c r="ET138" s="399"/>
      <c r="EV138" s="237"/>
      <c r="EW138" s="237"/>
      <c r="EX138" s="237"/>
      <c r="EY138" s="400"/>
      <c r="EZ138" s="398"/>
      <c r="FA138" s="398"/>
      <c r="FB138" s="398">
        <f t="shared" si="1771"/>
        <v>1</v>
      </c>
      <c r="FC138" s="398">
        <f t="shared" si="1772"/>
        <v>0</v>
      </c>
      <c r="FD138" s="398">
        <f t="shared" si="1773"/>
        <v>0</v>
      </c>
      <c r="FE138" s="398">
        <f t="shared" si="1774"/>
        <v>0</v>
      </c>
      <c r="FF138" s="398">
        <f t="shared" si="1775"/>
        <v>0</v>
      </c>
      <c r="FG138" s="399"/>
      <c r="FI138" s="237"/>
      <c r="FJ138" s="237"/>
      <c r="FK138" s="237"/>
      <c r="FL138" s="400"/>
      <c r="FM138" s="398"/>
      <c r="FN138" s="398"/>
      <c r="FO138" s="398">
        <f t="shared" si="1776"/>
        <v>1</v>
      </c>
      <c r="FP138" s="398">
        <f t="shared" si="1777"/>
        <v>0</v>
      </c>
      <c r="FQ138" s="398">
        <f t="shared" si="1778"/>
        <v>0</v>
      </c>
      <c r="FR138" s="398">
        <f t="shared" si="1779"/>
        <v>0</v>
      </c>
      <c r="FS138" s="398">
        <f t="shared" si="1780"/>
        <v>0</v>
      </c>
      <c r="FT138" s="399"/>
      <c r="FV138" s="237"/>
      <c r="FW138" s="237"/>
      <c r="FX138" s="237"/>
      <c r="FY138" s="400"/>
      <c r="FZ138" s="398"/>
      <c r="GA138" s="398"/>
      <c r="GB138" s="398">
        <f t="shared" si="1781"/>
        <v>1</v>
      </c>
      <c r="GC138" s="398">
        <f t="shared" si="1782"/>
        <v>0</v>
      </c>
      <c r="GD138" s="398">
        <f t="shared" si="1783"/>
        <v>0</v>
      </c>
      <c r="GE138" s="398">
        <f t="shared" si="1784"/>
        <v>0</v>
      </c>
      <c r="GF138" s="398">
        <f t="shared" si="1785"/>
        <v>0</v>
      </c>
      <c r="GG138" s="399"/>
      <c r="GI138" s="237"/>
      <c r="GJ138" s="237"/>
      <c r="GK138" s="237"/>
      <c r="GL138" s="400"/>
      <c r="GM138" s="398"/>
      <c r="GN138" s="398"/>
      <c r="GO138" s="398">
        <f t="shared" si="1786"/>
        <v>1</v>
      </c>
      <c r="GP138" s="398">
        <f t="shared" si="1787"/>
        <v>0</v>
      </c>
      <c r="GQ138" s="398">
        <f t="shared" si="1788"/>
        <v>0</v>
      </c>
      <c r="GR138" s="398">
        <f t="shared" si="1789"/>
        <v>0</v>
      </c>
      <c r="GS138" s="398">
        <f t="shared" si="1790"/>
        <v>0</v>
      </c>
      <c r="GT138" s="399"/>
      <c r="GV138" s="237"/>
      <c r="GW138" s="237"/>
      <c r="GX138" s="237"/>
      <c r="GY138" s="400"/>
      <c r="GZ138" s="398"/>
      <c r="HA138" s="398"/>
      <c r="HB138" s="398">
        <f t="shared" si="1791"/>
        <v>1</v>
      </c>
      <c r="HC138" s="398">
        <f t="shared" si="1792"/>
        <v>0</v>
      </c>
      <c r="HD138" s="398">
        <f t="shared" si="1793"/>
        <v>0</v>
      </c>
      <c r="HE138" s="398">
        <f t="shared" si="1794"/>
        <v>0</v>
      </c>
      <c r="HF138" s="398">
        <f t="shared" si="1795"/>
        <v>0</v>
      </c>
      <c r="HG138" s="399"/>
      <c r="HI138" s="237"/>
      <c r="HJ138" s="237"/>
      <c r="HK138" s="237"/>
      <c r="HL138" s="400"/>
      <c r="HM138" s="398"/>
      <c r="HN138" s="398"/>
      <c r="HO138" s="398">
        <f t="shared" si="1796"/>
        <v>1</v>
      </c>
      <c r="HP138" s="398">
        <f t="shared" si="1797"/>
        <v>0</v>
      </c>
      <c r="HQ138" s="398">
        <f t="shared" si="1798"/>
        <v>0</v>
      </c>
      <c r="HR138" s="398">
        <f t="shared" si="1799"/>
        <v>0</v>
      </c>
      <c r="HS138" s="398">
        <f t="shared" si="1800"/>
        <v>0</v>
      </c>
      <c r="HT138" s="399"/>
      <c r="HV138" s="237"/>
      <c r="HW138" s="237"/>
      <c r="HX138" s="237"/>
      <c r="HY138" s="400"/>
      <c r="HZ138" s="398"/>
      <c r="IA138" s="398"/>
      <c r="IB138" s="398">
        <f t="shared" si="1801"/>
        <v>1</v>
      </c>
      <c r="IC138" s="398">
        <f t="shared" si="1802"/>
        <v>0</v>
      </c>
      <c r="ID138" s="398">
        <f t="shared" si="1803"/>
        <v>0</v>
      </c>
      <c r="IE138" s="398">
        <f t="shared" si="1804"/>
        <v>0</v>
      </c>
      <c r="IF138" s="398">
        <f t="shared" si="1805"/>
        <v>0</v>
      </c>
      <c r="IG138" s="399"/>
      <c r="II138" s="237"/>
      <c r="IJ138" s="237"/>
      <c r="IK138" s="237"/>
      <c r="IL138" s="400"/>
      <c r="IM138" s="398"/>
      <c r="IN138" s="398"/>
      <c r="IO138" s="398">
        <f t="shared" si="1806"/>
        <v>1</v>
      </c>
      <c r="IP138" s="398">
        <f t="shared" si="1807"/>
        <v>0</v>
      </c>
      <c r="IQ138" s="398">
        <f t="shared" si="1808"/>
        <v>0</v>
      </c>
      <c r="IR138" s="398">
        <f t="shared" si="1809"/>
        <v>0</v>
      </c>
      <c r="IS138" s="398">
        <f t="shared" si="1810"/>
        <v>0</v>
      </c>
      <c r="IT138" s="399"/>
      <c r="IV138" s="237"/>
      <c r="IW138" s="237"/>
      <c r="IX138" s="237"/>
      <c r="IY138" s="400"/>
      <c r="IZ138" s="398"/>
      <c r="JA138" s="398"/>
      <c r="JB138" s="398">
        <f t="shared" si="1811"/>
        <v>1</v>
      </c>
      <c r="JC138" s="398">
        <f t="shared" si="1812"/>
        <v>0</v>
      </c>
      <c r="JD138" s="398">
        <f t="shared" si="1813"/>
        <v>0</v>
      </c>
      <c r="JE138" s="398">
        <f t="shared" si="1814"/>
        <v>0</v>
      </c>
      <c r="JF138" s="398">
        <f t="shared" si="1815"/>
        <v>0</v>
      </c>
      <c r="JG138" s="399"/>
      <c r="JI138" s="237"/>
      <c r="JJ138" s="237"/>
      <c r="JK138" s="237"/>
      <c r="JL138" s="400"/>
      <c r="JM138" s="398"/>
      <c r="JN138" s="398"/>
      <c r="JO138" s="398">
        <f t="shared" si="1816"/>
        <v>1</v>
      </c>
      <c r="JP138" s="398">
        <f t="shared" si="1817"/>
        <v>0</v>
      </c>
      <c r="JQ138" s="398">
        <f t="shared" si="1818"/>
        <v>0</v>
      </c>
      <c r="JR138" s="398">
        <f t="shared" si="1819"/>
        <v>0</v>
      </c>
      <c r="JS138" s="398">
        <f t="shared" si="1820"/>
        <v>0</v>
      </c>
      <c r="JT138" s="399"/>
      <c r="JV138" s="237"/>
      <c r="JW138" s="237"/>
      <c r="JX138" s="237"/>
      <c r="JY138" s="400"/>
      <c r="JZ138" s="398"/>
      <c r="KA138" s="398"/>
      <c r="KB138" s="398">
        <f t="shared" si="1821"/>
        <v>1</v>
      </c>
      <c r="KC138" s="398">
        <f t="shared" si="1822"/>
        <v>0</v>
      </c>
      <c r="KD138" s="398">
        <f t="shared" si="1823"/>
        <v>0</v>
      </c>
      <c r="KE138" s="398">
        <f t="shared" si="1824"/>
        <v>0</v>
      </c>
      <c r="KF138" s="398">
        <f t="shared" si="1825"/>
        <v>0</v>
      </c>
      <c r="KG138" s="399"/>
      <c r="KI138" s="237"/>
      <c r="KJ138" s="237"/>
      <c r="KK138" s="237"/>
      <c r="KL138" s="400"/>
      <c r="KM138" s="398"/>
      <c r="KN138" s="398"/>
      <c r="KO138" s="398">
        <f t="shared" si="1826"/>
        <v>1</v>
      </c>
      <c r="KP138" s="398">
        <f t="shared" si="1827"/>
        <v>0</v>
      </c>
      <c r="KQ138" s="398">
        <f t="shared" si="1828"/>
        <v>0</v>
      </c>
      <c r="KR138" s="398">
        <f t="shared" si="1829"/>
        <v>0</v>
      </c>
      <c r="KS138" s="398">
        <f t="shared" si="1830"/>
        <v>0</v>
      </c>
      <c r="KT138" s="399"/>
      <c r="KV138" s="237"/>
      <c r="KW138" s="237"/>
      <c r="KX138" s="237"/>
      <c r="KY138" s="400"/>
      <c r="KZ138" s="398"/>
      <c r="LA138" s="398"/>
      <c r="LB138" s="398">
        <f t="shared" si="1831"/>
        <v>1</v>
      </c>
      <c r="LC138" s="398">
        <f t="shared" si="1832"/>
        <v>0</v>
      </c>
      <c r="LD138" s="398">
        <f t="shared" si="1833"/>
        <v>0</v>
      </c>
      <c r="LE138" s="398">
        <f t="shared" si="1834"/>
        <v>0</v>
      </c>
      <c r="LF138" s="398">
        <f t="shared" si="1835"/>
        <v>0</v>
      </c>
      <c r="LG138" s="399"/>
      <c r="LI138" s="237"/>
      <c r="LJ138" s="237"/>
      <c r="LK138" s="237"/>
      <c r="LL138" s="400"/>
      <c r="LM138" s="398"/>
      <c r="LN138" s="398"/>
      <c r="LO138" s="398">
        <f t="shared" si="1836"/>
        <v>1</v>
      </c>
      <c r="LP138" s="398">
        <f t="shared" si="1837"/>
        <v>0</v>
      </c>
      <c r="LQ138" s="398">
        <f t="shared" si="1838"/>
        <v>0</v>
      </c>
      <c r="LR138" s="398">
        <f t="shared" si="1839"/>
        <v>0</v>
      </c>
      <c r="LS138" s="398">
        <f t="shared" si="1840"/>
        <v>0</v>
      </c>
      <c r="LT138" s="399"/>
      <c r="LV138" s="237"/>
      <c r="LW138" s="237"/>
      <c r="LX138" s="237"/>
      <c r="LY138" s="400"/>
      <c r="LZ138" s="398"/>
      <c r="MA138" s="398"/>
      <c r="MB138" s="398">
        <f t="shared" si="1841"/>
        <v>1</v>
      </c>
      <c r="MC138" s="398">
        <f t="shared" si="1842"/>
        <v>0</v>
      </c>
      <c r="MD138" s="398">
        <f t="shared" si="1843"/>
        <v>0</v>
      </c>
      <c r="ME138" s="398">
        <f t="shared" si="1844"/>
        <v>0</v>
      </c>
      <c r="MF138" s="398">
        <f t="shared" si="1845"/>
        <v>0</v>
      </c>
      <c r="MG138" s="399"/>
    </row>
    <row r="139" spans="2:345" ht="15.75" customHeight="1" x14ac:dyDescent="0.25">
      <c r="B139" s="975" t="str">
        <f>Language!$E$232</f>
        <v>The factors for the individual categories and other presettings can be selected on the 'PrSettings' worksheet.</v>
      </c>
      <c r="C139" s="976"/>
      <c r="D139" s="976"/>
      <c r="E139" s="976"/>
      <c r="F139" s="976"/>
      <c r="G139" s="976"/>
      <c r="H139" s="977"/>
      <c r="L139" s="399"/>
      <c r="M139" s="399"/>
      <c r="N139" s="399"/>
      <c r="O139" s="398">
        <f t="shared" si="1716"/>
        <v>1</v>
      </c>
      <c r="P139" s="398">
        <f t="shared" si="1717"/>
        <v>0</v>
      </c>
      <c r="Q139" s="398">
        <f t="shared" si="1718"/>
        <v>0</v>
      </c>
      <c r="R139" s="398">
        <f t="shared" si="1719"/>
        <v>0</v>
      </c>
      <c r="S139" s="398">
        <f t="shared" si="1720"/>
        <v>0</v>
      </c>
      <c r="T139" s="399"/>
      <c r="Y139" s="399"/>
      <c r="Z139" s="399"/>
      <c r="AA139" s="399"/>
      <c r="AB139" s="398">
        <f t="shared" si="1721"/>
        <v>1</v>
      </c>
      <c r="AC139" s="398">
        <f t="shared" si="1722"/>
        <v>0</v>
      </c>
      <c r="AD139" s="398">
        <f t="shared" si="1723"/>
        <v>0</v>
      </c>
      <c r="AE139" s="398">
        <f t="shared" si="1724"/>
        <v>0</v>
      </c>
      <c r="AF139" s="398">
        <f t="shared" si="1725"/>
        <v>0</v>
      </c>
      <c r="AG139" s="399"/>
      <c r="AL139" s="399"/>
      <c r="AM139" s="399"/>
      <c r="AN139" s="399"/>
      <c r="AO139" s="398">
        <f t="shared" si="1726"/>
        <v>1</v>
      </c>
      <c r="AP139" s="398">
        <f t="shared" si="1727"/>
        <v>0</v>
      </c>
      <c r="AQ139" s="398">
        <f t="shared" si="1728"/>
        <v>0</v>
      </c>
      <c r="AR139" s="398">
        <f t="shared" si="1729"/>
        <v>0</v>
      </c>
      <c r="AS139" s="398">
        <f t="shared" si="1730"/>
        <v>0</v>
      </c>
      <c r="AT139" s="399"/>
      <c r="AY139" s="399"/>
      <c r="AZ139" s="399"/>
      <c r="BA139" s="399"/>
      <c r="BB139" s="398">
        <f t="shared" si="1731"/>
        <v>1</v>
      </c>
      <c r="BC139" s="398">
        <f t="shared" si="1732"/>
        <v>0</v>
      </c>
      <c r="BD139" s="398">
        <f t="shared" si="1733"/>
        <v>0</v>
      </c>
      <c r="BE139" s="398">
        <f t="shared" si="1734"/>
        <v>0</v>
      </c>
      <c r="BF139" s="398">
        <f t="shared" si="1735"/>
        <v>0</v>
      </c>
      <c r="BG139" s="399"/>
      <c r="BL139" s="399"/>
      <c r="BM139" s="399"/>
      <c r="BN139" s="399"/>
      <c r="BO139" s="398">
        <f t="shared" si="1736"/>
        <v>1</v>
      </c>
      <c r="BP139" s="398">
        <f t="shared" si="1737"/>
        <v>0</v>
      </c>
      <c r="BQ139" s="398">
        <f t="shared" si="1738"/>
        <v>0</v>
      </c>
      <c r="BR139" s="398">
        <f t="shared" si="1739"/>
        <v>0</v>
      </c>
      <c r="BS139" s="398">
        <f t="shared" si="1740"/>
        <v>0</v>
      </c>
      <c r="BT139" s="399"/>
      <c r="BY139" s="399"/>
      <c r="BZ139" s="399"/>
      <c r="CA139" s="399"/>
      <c r="CB139" s="398">
        <f t="shared" si="1741"/>
        <v>1</v>
      </c>
      <c r="CC139" s="398">
        <f t="shared" si="1742"/>
        <v>0</v>
      </c>
      <c r="CD139" s="398">
        <f t="shared" si="1743"/>
        <v>0</v>
      </c>
      <c r="CE139" s="398">
        <f t="shared" si="1744"/>
        <v>0</v>
      </c>
      <c r="CF139" s="398">
        <f t="shared" si="1745"/>
        <v>0</v>
      </c>
      <c r="CG139" s="399"/>
      <c r="CL139" s="399"/>
      <c r="CM139" s="399"/>
      <c r="CN139" s="399"/>
      <c r="CO139" s="398">
        <f t="shared" si="1746"/>
        <v>1</v>
      </c>
      <c r="CP139" s="398">
        <f t="shared" si="1747"/>
        <v>0</v>
      </c>
      <c r="CQ139" s="398">
        <f t="shared" si="1748"/>
        <v>0</v>
      </c>
      <c r="CR139" s="398">
        <f t="shared" si="1749"/>
        <v>0</v>
      </c>
      <c r="CS139" s="398">
        <f t="shared" si="1750"/>
        <v>0</v>
      </c>
      <c r="CT139" s="399"/>
      <c r="CY139" s="399"/>
      <c r="CZ139" s="399"/>
      <c r="DA139" s="399"/>
      <c r="DB139" s="398">
        <f t="shared" si="1751"/>
        <v>1</v>
      </c>
      <c r="DC139" s="398">
        <f t="shared" si="1752"/>
        <v>0</v>
      </c>
      <c r="DD139" s="398">
        <f t="shared" si="1753"/>
        <v>0</v>
      </c>
      <c r="DE139" s="398">
        <f t="shared" si="1754"/>
        <v>0</v>
      </c>
      <c r="DF139" s="398">
        <f t="shared" si="1755"/>
        <v>0</v>
      </c>
      <c r="DG139" s="399"/>
      <c r="DL139" s="399"/>
      <c r="DM139" s="399"/>
      <c r="DN139" s="399"/>
      <c r="DO139" s="398">
        <f t="shared" si="1756"/>
        <v>1</v>
      </c>
      <c r="DP139" s="398">
        <f t="shared" si="1757"/>
        <v>0</v>
      </c>
      <c r="DQ139" s="398">
        <f t="shared" si="1758"/>
        <v>0</v>
      </c>
      <c r="DR139" s="398">
        <f t="shared" si="1759"/>
        <v>0</v>
      </c>
      <c r="DS139" s="398">
        <f t="shared" si="1760"/>
        <v>0</v>
      </c>
      <c r="DT139" s="399"/>
      <c r="DY139" s="399"/>
      <c r="DZ139" s="399"/>
      <c r="EA139" s="399"/>
      <c r="EB139" s="398">
        <f t="shared" si="1761"/>
        <v>1</v>
      </c>
      <c r="EC139" s="398">
        <f t="shared" si="1762"/>
        <v>0</v>
      </c>
      <c r="ED139" s="398">
        <f t="shared" si="1763"/>
        <v>0</v>
      </c>
      <c r="EE139" s="398">
        <f t="shared" si="1764"/>
        <v>0</v>
      </c>
      <c r="EF139" s="398">
        <f t="shared" si="1765"/>
        <v>0</v>
      </c>
      <c r="EG139" s="399"/>
      <c r="EL139" s="399"/>
      <c r="EM139" s="399"/>
      <c r="EN139" s="399"/>
      <c r="EO139" s="398">
        <f t="shared" si="1766"/>
        <v>1</v>
      </c>
      <c r="EP139" s="398">
        <f t="shared" si="1767"/>
        <v>0</v>
      </c>
      <c r="EQ139" s="398">
        <f t="shared" si="1768"/>
        <v>0</v>
      </c>
      <c r="ER139" s="398">
        <f t="shared" si="1769"/>
        <v>0</v>
      </c>
      <c r="ES139" s="398">
        <f t="shared" si="1770"/>
        <v>0</v>
      </c>
      <c r="ET139" s="399"/>
      <c r="EY139" s="399"/>
      <c r="EZ139" s="399"/>
      <c r="FA139" s="399"/>
      <c r="FB139" s="398">
        <f t="shared" si="1771"/>
        <v>1</v>
      </c>
      <c r="FC139" s="398">
        <f t="shared" si="1772"/>
        <v>0</v>
      </c>
      <c r="FD139" s="398">
        <f t="shared" si="1773"/>
        <v>0</v>
      </c>
      <c r="FE139" s="398">
        <f t="shared" si="1774"/>
        <v>0</v>
      </c>
      <c r="FF139" s="398">
        <f t="shared" si="1775"/>
        <v>0</v>
      </c>
      <c r="FG139" s="399"/>
      <c r="FL139" s="399"/>
      <c r="FM139" s="399"/>
      <c r="FN139" s="399"/>
      <c r="FO139" s="398">
        <f t="shared" si="1776"/>
        <v>1</v>
      </c>
      <c r="FP139" s="398">
        <f t="shared" si="1777"/>
        <v>0</v>
      </c>
      <c r="FQ139" s="398">
        <f t="shared" si="1778"/>
        <v>0</v>
      </c>
      <c r="FR139" s="398">
        <f t="shared" si="1779"/>
        <v>0</v>
      </c>
      <c r="FS139" s="398">
        <f t="shared" si="1780"/>
        <v>0</v>
      </c>
      <c r="FT139" s="399"/>
      <c r="FY139" s="399"/>
      <c r="FZ139" s="399"/>
      <c r="GA139" s="399"/>
      <c r="GB139" s="398">
        <f t="shared" si="1781"/>
        <v>1</v>
      </c>
      <c r="GC139" s="398">
        <f t="shared" si="1782"/>
        <v>0</v>
      </c>
      <c r="GD139" s="398">
        <f t="shared" si="1783"/>
        <v>0</v>
      </c>
      <c r="GE139" s="398">
        <f t="shared" si="1784"/>
        <v>0</v>
      </c>
      <c r="GF139" s="398">
        <f t="shared" si="1785"/>
        <v>0</v>
      </c>
      <c r="GG139" s="399"/>
      <c r="GL139" s="399"/>
      <c r="GM139" s="399"/>
      <c r="GN139" s="399"/>
      <c r="GO139" s="398">
        <f t="shared" si="1786"/>
        <v>1</v>
      </c>
      <c r="GP139" s="398">
        <f t="shared" si="1787"/>
        <v>0</v>
      </c>
      <c r="GQ139" s="398">
        <f t="shared" si="1788"/>
        <v>0</v>
      </c>
      <c r="GR139" s="398">
        <f t="shared" si="1789"/>
        <v>0</v>
      </c>
      <c r="GS139" s="398">
        <f t="shared" si="1790"/>
        <v>0</v>
      </c>
      <c r="GT139" s="399"/>
      <c r="GY139" s="399"/>
      <c r="GZ139" s="399"/>
      <c r="HA139" s="399"/>
      <c r="HB139" s="398">
        <f t="shared" si="1791"/>
        <v>1</v>
      </c>
      <c r="HC139" s="398">
        <f t="shared" si="1792"/>
        <v>0</v>
      </c>
      <c r="HD139" s="398">
        <f t="shared" si="1793"/>
        <v>0</v>
      </c>
      <c r="HE139" s="398">
        <f t="shared" si="1794"/>
        <v>0</v>
      </c>
      <c r="HF139" s="398">
        <f t="shared" si="1795"/>
        <v>0</v>
      </c>
      <c r="HG139" s="399"/>
      <c r="HL139" s="399"/>
      <c r="HM139" s="399"/>
      <c r="HN139" s="399"/>
      <c r="HO139" s="398">
        <f t="shared" si="1796"/>
        <v>1</v>
      </c>
      <c r="HP139" s="398">
        <f t="shared" si="1797"/>
        <v>0</v>
      </c>
      <c r="HQ139" s="398">
        <f t="shared" si="1798"/>
        <v>0</v>
      </c>
      <c r="HR139" s="398">
        <f t="shared" si="1799"/>
        <v>0</v>
      </c>
      <c r="HS139" s="398">
        <f t="shared" si="1800"/>
        <v>0</v>
      </c>
      <c r="HT139" s="399"/>
      <c r="HY139" s="399"/>
      <c r="HZ139" s="399"/>
      <c r="IA139" s="399"/>
      <c r="IB139" s="398">
        <f t="shared" si="1801"/>
        <v>1</v>
      </c>
      <c r="IC139" s="398">
        <f t="shared" si="1802"/>
        <v>0</v>
      </c>
      <c r="ID139" s="398">
        <f t="shared" si="1803"/>
        <v>0</v>
      </c>
      <c r="IE139" s="398">
        <f t="shared" si="1804"/>
        <v>0</v>
      </c>
      <c r="IF139" s="398">
        <f t="shared" si="1805"/>
        <v>0</v>
      </c>
      <c r="IG139" s="399"/>
      <c r="IL139" s="399"/>
      <c r="IM139" s="399"/>
      <c r="IN139" s="399"/>
      <c r="IO139" s="398">
        <f t="shared" si="1806"/>
        <v>1</v>
      </c>
      <c r="IP139" s="398">
        <f t="shared" si="1807"/>
        <v>0</v>
      </c>
      <c r="IQ139" s="398">
        <f t="shared" si="1808"/>
        <v>0</v>
      </c>
      <c r="IR139" s="398">
        <f t="shared" si="1809"/>
        <v>0</v>
      </c>
      <c r="IS139" s="398">
        <f t="shared" si="1810"/>
        <v>0</v>
      </c>
      <c r="IT139" s="399"/>
      <c r="IY139" s="399"/>
      <c r="IZ139" s="399"/>
      <c r="JA139" s="399"/>
      <c r="JB139" s="398">
        <f t="shared" si="1811"/>
        <v>1</v>
      </c>
      <c r="JC139" s="398">
        <f t="shared" si="1812"/>
        <v>0</v>
      </c>
      <c r="JD139" s="398">
        <f t="shared" si="1813"/>
        <v>0</v>
      </c>
      <c r="JE139" s="398">
        <f t="shared" si="1814"/>
        <v>0</v>
      </c>
      <c r="JF139" s="398">
        <f t="shared" si="1815"/>
        <v>0</v>
      </c>
      <c r="JG139" s="399"/>
      <c r="JL139" s="399"/>
      <c r="JM139" s="399"/>
      <c r="JN139" s="399"/>
      <c r="JO139" s="398">
        <f t="shared" si="1816"/>
        <v>1</v>
      </c>
      <c r="JP139" s="398">
        <f t="shared" si="1817"/>
        <v>0</v>
      </c>
      <c r="JQ139" s="398">
        <f t="shared" si="1818"/>
        <v>0</v>
      </c>
      <c r="JR139" s="398">
        <f t="shared" si="1819"/>
        <v>0</v>
      </c>
      <c r="JS139" s="398">
        <f t="shared" si="1820"/>
        <v>0</v>
      </c>
      <c r="JT139" s="399"/>
      <c r="JY139" s="399"/>
      <c r="JZ139" s="399"/>
      <c r="KA139" s="399"/>
      <c r="KB139" s="398">
        <f t="shared" si="1821"/>
        <v>1</v>
      </c>
      <c r="KC139" s="398">
        <f t="shared" si="1822"/>
        <v>0</v>
      </c>
      <c r="KD139" s="398">
        <f t="shared" si="1823"/>
        <v>0</v>
      </c>
      <c r="KE139" s="398">
        <f t="shared" si="1824"/>
        <v>0</v>
      </c>
      <c r="KF139" s="398">
        <f t="shared" si="1825"/>
        <v>0</v>
      </c>
      <c r="KG139" s="399"/>
      <c r="KL139" s="399"/>
      <c r="KM139" s="399"/>
      <c r="KN139" s="399"/>
      <c r="KO139" s="398">
        <f t="shared" si="1826"/>
        <v>1</v>
      </c>
      <c r="KP139" s="398">
        <f t="shared" si="1827"/>
        <v>0</v>
      </c>
      <c r="KQ139" s="398">
        <f t="shared" si="1828"/>
        <v>0</v>
      </c>
      <c r="KR139" s="398">
        <f t="shared" si="1829"/>
        <v>0</v>
      </c>
      <c r="KS139" s="398">
        <f t="shared" si="1830"/>
        <v>0</v>
      </c>
      <c r="KT139" s="399"/>
      <c r="KY139" s="399"/>
      <c r="KZ139" s="399"/>
      <c r="LA139" s="399"/>
      <c r="LB139" s="398">
        <f t="shared" si="1831"/>
        <v>1</v>
      </c>
      <c r="LC139" s="398">
        <f t="shared" si="1832"/>
        <v>0</v>
      </c>
      <c r="LD139" s="398">
        <f t="shared" si="1833"/>
        <v>0</v>
      </c>
      <c r="LE139" s="398">
        <f t="shared" si="1834"/>
        <v>0</v>
      </c>
      <c r="LF139" s="398">
        <f t="shared" si="1835"/>
        <v>0</v>
      </c>
      <c r="LG139" s="399"/>
      <c r="LL139" s="399"/>
      <c r="LM139" s="399"/>
      <c r="LN139" s="399"/>
      <c r="LO139" s="398">
        <f t="shared" si="1836"/>
        <v>1</v>
      </c>
      <c r="LP139" s="398">
        <f t="shared" si="1837"/>
        <v>0</v>
      </c>
      <c r="LQ139" s="398">
        <f t="shared" si="1838"/>
        <v>0</v>
      </c>
      <c r="LR139" s="398">
        <f t="shared" si="1839"/>
        <v>0</v>
      </c>
      <c r="LS139" s="398">
        <f t="shared" si="1840"/>
        <v>0</v>
      </c>
      <c r="LT139" s="399"/>
      <c r="LY139" s="399"/>
      <c r="LZ139" s="399"/>
      <c r="MA139" s="399"/>
      <c r="MB139" s="398">
        <f t="shared" si="1841"/>
        <v>1</v>
      </c>
      <c r="MC139" s="398">
        <f t="shared" si="1842"/>
        <v>0</v>
      </c>
      <c r="MD139" s="398">
        <f t="shared" si="1843"/>
        <v>0</v>
      </c>
      <c r="ME139" s="398">
        <f t="shared" si="1844"/>
        <v>0</v>
      </c>
      <c r="MF139" s="398">
        <f t="shared" si="1845"/>
        <v>0</v>
      </c>
      <c r="MG139" s="399"/>
    </row>
    <row r="140" spans="2:345" x14ac:dyDescent="0.25">
      <c r="B140" s="975"/>
      <c r="C140" s="976"/>
      <c r="D140" s="976"/>
      <c r="E140" s="976"/>
      <c r="F140" s="976"/>
      <c r="G140" s="976"/>
      <c r="H140" s="977"/>
      <c r="L140" s="399"/>
      <c r="M140" s="399"/>
      <c r="N140" s="399"/>
      <c r="O140" s="398"/>
      <c r="P140" s="398"/>
      <c r="Q140" s="398"/>
      <c r="R140" s="398"/>
      <c r="S140" s="398"/>
      <c r="T140" s="399"/>
      <c r="Y140" s="399"/>
      <c r="Z140" s="399"/>
      <c r="AA140" s="399"/>
      <c r="AB140" s="398"/>
      <c r="AC140" s="398"/>
      <c r="AD140" s="398"/>
      <c r="AE140" s="398"/>
      <c r="AF140" s="398"/>
      <c r="AG140" s="399"/>
      <c r="AL140" s="399"/>
      <c r="AM140" s="399"/>
      <c r="AN140" s="399"/>
      <c r="AO140" s="398"/>
      <c r="AP140" s="398"/>
      <c r="AQ140" s="398"/>
      <c r="AR140" s="398"/>
      <c r="AS140" s="398"/>
      <c r="AT140" s="399"/>
      <c r="AY140" s="399"/>
      <c r="AZ140" s="399"/>
      <c r="BA140" s="399"/>
      <c r="BB140" s="398"/>
      <c r="BC140" s="398"/>
      <c r="BD140" s="398"/>
      <c r="BE140" s="398"/>
      <c r="BF140" s="398"/>
      <c r="BG140" s="399"/>
      <c r="BL140" s="399"/>
      <c r="BM140" s="399"/>
      <c r="BN140" s="399"/>
      <c r="BO140" s="398"/>
      <c r="BP140" s="398"/>
      <c r="BQ140" s="398"/>
      <c r="BR140" s="398"/>
      <c r="BS140" s="398"/>
      <c r="BT140" s="399"/>
      <c r="BY140" s="399"/>
      <c r="BZ140" s="399"/>
      <c r="CA140" s="399"/>
      <c r="CB140" s="398"/>
      <c r="CC140" s="398"/>
      <c r="CD140" s="398"/>
      <c r="CE140" s="398"/>
      <c r="CF140" s="398"/>
      <c r="CG140" s="399"/>
      <c r="CL140" s="399"/>
      <c r="CM140" s="399"/>
      <c r="CN140" s="399"/>
      <c r="CO140" s="398"/>
      <c r="CP140" s="398"/>
      <c r="CQ140" s="398"/>
      <c r="CR140" s="398"/>
      <c r="CS140" s="398"/>
      <c r="CT140" s="399"/>
      <c r="CY140" s="399"/>
      <c r="CZ140" s="399"/>
      <c r="DA140" s="399"/>
      <c r="DB140" s="398"/>
      <c r="DC140" s="398"/>
      <c r="DD140" s="398"/>
      <c r="DE140" s="398"/>
      <c r="DF140" s="398"/>
      <c r="DG140" s="399"/>
      <c r="DL140" s="399"/>
      <c r="DM140" s="399"/>
      <c r="DN140" s="399"/>
      <c r="DO140" s="398"/>
      <c r="DP140" s="398"/>
      <c r="DQ140" s="398"/>
      <c r="DR140" s="398"/>
      <c r="DS140" s="398"/>
      <c r="DT140" s="399"/>
      <c r="DY140" s="399"/>
      <c r="DZ140" s="399"/>
      <c r="EA140" s="399"/>
      <c r="EB140" s="398"/>
      <c r="EC140" s="398"/>
      <c r="ED140" s="398"/>
      <c r="EE140" s="398"/>
      <c r="EF140" s="398"/>
      <c r="EG140" s="399"/>
      <c r="EL140" s="399"/>
      <c r="EM140" s="399"/>
      <c r="EN140" s="399"/>
      <c r="EO140" s="398"/>
      <c r="EP140" s="398"/>
      <c r="EQ140" s="398"/>
      <c r="ER140" s="398"/>
      <c r="ES140" s="398"/>
      <c r="ET140" s="399"/>
      <c r="EY140" s="399"/>
      <c r="EZ140" s="399"/>
      <c r="FA140" s="399"/>
      <c r="FB140" s="398"/>
      <c r="FC140" s="398"/>
      <c r="FD140" s="398"/>
      <c r="FE140" s="398"/>
      <c r="FF140" s="398"/>
      <c r="FG140" s="399"/>
      <c r="FL140" s="399"/>
      <c r="FM140" s="399"/>
      <c r="FN140" s="399"/>
      <c r="FO140" s="398"/>
      <c r="FP140" s="398"/>
      <c r="FQ140" s="398"/>
      <c r="FR140" s="398"/>
      <c r="FS140" s="398"/>
      <c r="FT140" s="399"/>
      <c r="FY140" s="399"/>
      <c r="FZ140" s="399"/>
      <c r="GA140" s="399"/>
      <c r="GB140" s="398"/>
      <c r="GC140" s="398"/>
      <c r="GD140" s="398"/>
      <c r="GE140" s="398"/>
      <c r="GF140" s="398"/>
      <c r="GG140" s="399"/>
      <c r="GL140" s="399"/>
      <c r="GM140" s="399"/>
      <c r="GN140" s="399"/>
      <c r="GO140" s="398"/>
      <c r="GP140" s="398"/>
      <c r="GQ140" s="398"/>
      <c r="GR140" s="398"/>
      <c r="GS140" s="398"/>
      <c r="GT140" s="399"/>
      <c r="GY140" s="399"/>
      <c r="GZ140" s="399"/>
      <c r="HA140" s="399"/>
      <c r="HB140" s="398"/>
      <c r="HC140" s="398"/>
      <c r="HD140" s="398"/>
      <c r="HE140" s="398"/>
      <c r="HF140" s="398"/>
      <c r="HG140" s="399"/>
      <c r="HL140" s="399"/>
      <c r="HM140" s="399"/>
      <c r="HN140" s="399"/>
      <c r="HO140" s="398"/>
      <c r="HP140" s="398"/>
      <c r="HQ140" s="398"/>
      <c r="HR140" s="398"/>
      <c r="HS140" s="398"/>
      <c r="HT140" s="399"/>
      <c r="HY140" s="399"/>
      <c r="HZ140" s="399"/>
      <c r="IA140" s="399"/>
      <c r="IB140" s="398"/>
      <c r="IC140" s="398"/>
      <c r="ID140" s="398"/>
      <c r="IE140" s="398"/>
      <c r="IF140" s="398"/>
      <c r="IG140" s="399"/>
      <c r="IL140" s="399"/>
      <c r="IM140" s="399"/>
      <c r="IN140" s="399"/>
      <c r="IO140" s="398"/>
      <c r="IP140" s="398"/>
      <c r="IQ140" s="398"/>
      <c r="IR140" s="398"/>
      <c r="IS140" s="398"/>
      <c r="IT140" s="399"/>
      <c r="IY140" s="399"/>
      <c r="IZ140" s="399"/>
      <c r="JA140" s="399"/>
      <c r="JB140" s="398"/>
      <c r="JC140" s="398"/>
      <c r="JD140" s="398"/>
      <c r="JE140" s="398"/>
      <c r="JF140" s="398"/>
      <c r="JG140" s="399"/>
      <c r="JL140" s="399"/>
      <c r="JM140" s="399"/>
      <c r="JN140" s="399"/>
      <c r="JO140" s="398"/>
      <c r="JP140" s="398"/>
      <c r="JQ140" s="398"/>
      <c r="JR140" s="398"/>
      <c r="JS140" s="398"/>
      <c r="JT140" s="399"/>
      <c r="JY140" s="399"/>
      <c r="JZ140" s="399"/>
      <c r="KA140" s="399"/>
      <c r="KB140" s="398"/>
      <c r="KC140" s="398"/>
      <c r="KD140" s="398"/>
      <c r="KE140" s="398"/>
      <c r="KF140" s="398"/>
      <c r="KG140" s="399"/>
      <c r="KL140" s="399"/>
      <c r="KM140" s="399"/>
      <c r="KN140" s="399"/>
      <c r="KO140" s="398"/>
      <c r="KP140" s="398"/>
      <c r="KQ140" s="398"/>
      <c r="KR140" s="398"/>
      <c r="KS140" s="398"/>
      <c r="KT140" s="399"/>
      <c r="KY140" s="399"/>
      <c r="KZ140" s="399"/>
      <c r="LA140" s="399"/>
      <c r="LB140" s="398"/>
      <c r="LC140" s="398"/>
      <c r="LD140" s="398"/>
      <c r="LE140" s="398"/>
      <c r="LF140" s="398"/>
      <c r="LG140" s="399"/>
      <c r="LL140" s="399"/>
      <c r="LM140" s="399"/>
      <c r="LN140" s="399"/>
      <c r="LO140" s="398"/>
      <c r="LP140" s="398"/>
      <c r="LQ140" s="398"/>
      <c r="LR140" s="398"/>
      <c r="LS140" s="398"/>
      <c r="LT140" s="399"/>
      <c r="LY140" s="399"/>
      <c r="LZ140" s="399"/>
      <c r="MA140" s="399"/>
      <c r="MB140" s="398"/>
      <c r="MC140" s="398"/>
      <c r="MD140" s="398"/>
      <c r="ME140" s="398"/>
      <c r="MF140" s="398"/>
      <c r="MG140" s="399"/>
    </row>
    <row r="141" spans="2:345" ht="16.5" thickBot="1" x14ac:dyDescent="0.3">
      <c r="B141" s="978"/>
      <c r="C141" s="979"/>
      <c r="D141" s="979"/>
      <c r="E141" s="979"/>
      <c r="F141" s="979"/>
      <c r="G141" s="979"/>
      <c r="H141" s="980"/>
      <c r="L141" s="399"/>
      <c r="M141" s="399"/>
      <c r="N141" s="399"/>
      <c r="O141" s="398">
        <f>(T116&lt;&gt;2)+($B$116&amp;$D$116&lt;&gt;I116&amp;K116)*($B$117&amp;$D$117&lt;&gt;I116&amp;K116)*($B$118&amp;$D$118&lt;&gt;I116&amp;K116)*($B$119&amp;$D$119&lt;&gt;I116&amp;K116)*($D$116&amp;$B$116&lt;&gt;I116&amp;K116)*($D$117&amp;$B$117&lt;&gt;I116&amp;K116)*($D$118&amp;$B$118&lt;&gt;I116&amp;K116)*($D$119&amp;$B$119&lt;&gt;I116&amp;K116)</f>
        <v>1</v>
      </c>
      <c r="P141" s="398">
        <f>IFERROR(VLOOKUP(I116,$B$116:$F$119,5,0),0)</f>
        <v>0</v>
      </c>
      <c r="Q141" s="398">
        <f>IFERROR(VLOOKUP(K116,$B$116:$F$119,5,0),0)</f>
        <v>0</v>
      </c>
      <c r="R141" s="398">
        <f>IFERROR(VLOOKUP(I116,$D$116:$G$119,4,0),0)</f>
        <v>0</v>
      </c>
      <c r="S141" s="398">
        <f>IFERROR(VLOOKUP(K116,$D$116:$G$119,4,0),0)</f>
        <v>0</v>
      </c>
      <c r="T141" s="399"/>
      <c r="Y141" s="399"/>
      <c r="Z141" s="399"/>
      <c r="AA141" s="399"/>
      <c r="AB141" s="398">
        <f>(AG116&lt;&gt;2)+($B$116&amp;$D$116&lt;&gt;V116&amp;X116)*($B$117&amp;$D$117&lt;&gt;V116&amp;X116)*($B$118&amp;$D$118&lt;&gt;V116&amp;X116)*($B$119&amp;$D$119&lt;&gt;V116&amp;X116)*($D$116&amp;$B$116&lt;&gt;V116&amp;X116)*($D$117&amp;$B$117&lt;&gt;V116&amp;X116)*($D$118&amp;$B$118&lt;&gt;V116&amp;X116)*($D$119&amp;$B$119&lt;&gt;V116&amp;X116)</f>
        <v>1</v>
      </c>
      <c r="AC141" s="398">
        <f>IFERROR(VLOOKUP(V116,$B$116:$F$119,5,0),0)</f>
        <v>0</v>
      </c>
      <c r="AD141" s="398">
        <f>IFERROR(VLOOKUP(X116,$B$116:$F$119,5,0),0)</f>
        <v>0</v>
      </c>
      <c r="AE141" s="398">
        <f>IFERROR(VLOOKUP(V116,$D$116:$G$119,4,0),0)</f>
        <v>0</v>
      </c>
      <c r="AF141" s="398">
        <f>IFERROR(VLOOKUP(X116,$D$116:$G$119,4,0),0)</f>
        <v>0</v>
      </c>
      <c r="AG141" s="399"/>
      <c r="AL141" s="399"/>
      <c r="AM141" s="399"/>
      <c r="AN141" s="399"/>
      <c r="AO141" s="398">
        <f>(AT116&lt;&gt;2)+($B$116&amp;$D$116&lt;&gt;AI116&amp;AK116)*($B$117&amp;$D$117&lt;&gt;AI116&amp;AK116)*($B$118&amp;$D$118&lt;&gt;AI116&amp;AK116)*($B$119&amp;$D$119&lt;&gt;AI116&amp;AK116)*($D$116&amp;$B$116&lt;&gt;AI116&amp;AK116)*($D$117&amp;$B$117&lt;&gt;AI116&amp;AK116)*($D$118&amp;$B$118&lt;&gt;AI116&amp;AK116)*($D$119&amp;$B$119&lt;&gt;AI116&amp;AK116)</f>
        <v>1</v>
      </c>
      <c r="AP141" s="398">
        <f>IFERROR(VLOOKUP(AI116,$B$116:$F$119,5,0),0)</f>
        <v>0</v>
      </c>
      <c r="AQ141" s="398">
        <f>IFERROR(VLOOKUP(AK116,$B$116:$F$119,5,0),0)</f>
        <v>0</v>
      </c>
      <c r="AR141" s="398">
        <f>IFERROR(VLOOKUP(AI116,$D$116:$G$119,4,0),0)</f>
        <v>0</v>
      </c>
      <c r="AS141" s="398">
        <f>IFERROR(VLOOKUP(AK116,$D$116:$G$119,4,0),0)</f>
        <v>0</v>
      </c>
      <c r="AT141" s="399"/>
      <c r="AY141" s="399"/>
      <c r="AZ141" s="399"/>
      <c r="BA141" s="399"/>
      <c r="BB141" s="398">
        <f>(BG116&lt;&gt;2)+($B$116&amp;$D$116&lt;&gt;AV116&amp;AX116)*($B$117&amp;$D$117&lt;&gt;AV116&amp;AX116)*($B$118&amp;$D$118&lt;&gt;AV116&amp;AX116)*($B$119&amp;$D$119&lt;&gt;AV116&amp;AX116)*($D$116&amp;$B$116&lt;&gt;AV116&amp;AX116)*($D$117&amp;$B$117&lt;&gt;AV116&amp;AX116)*($D$118&amp;$B$118&lt;&gt;AV116&amp;AX116)*($D$119&amp;$B$119&lt;&gt;AV116&amp;AX116)</f>
        <v>1</v>
      </c>
      <c r="BC141" s="398">
        <f>IFERROR(VLOOKUP(AV116,$B$116:$F$119,5,0),0)</f>
        <v>0</v>
      </c>
      <c r="BD141" s="398">
        <f>IFERROR(VLOOKUP(AX116,$B$116:$F$119,5,0),0)</f>
        <v>0</v>
      </c>
      <c r="BE141" s="398">
        <f>IFERROR(VLOOKUP(AV116,$D$116:$G$119,4,0),0)</f>
        <v>0</v>
      </c>
      <c r="BF141" s="398">
        <f>IFERROR(VLOOKUP(AX116,$D$116:$G$119,4,0),0)</f>
        <v>0</v>
      </c>
      <c r="BG141" s="399"/>
      <c r="BL141" s="399"/>
      <c r="BM141" s="399"/>
      <c r="BN141" s="399"/>
      <c r="BO141" s="398">
        <f>(BT116&lt;&gt;2)+($B$116&amp;$D$116&lt;&gt;BI116&amp;BK116)*($B$117&amp;$D$117&lt;&gt;BI116&amp;BK116)*($B$118&amp;$D$118&lt;&gt;BI116&amp;BK116)*($B$119&amp;$D$119&lt;&gt;BI116&amp;BK116)*($D$116&amp;$B$116&lt;&gt;BI116&amp;BK116)*($D$117&amp;$B$117&lt;&gt;BI116&amp;BK116)*($D$118&amp;$B$118&lt;&gt;BI116&amp;BK116)*($D$119&amp;$B$119&lt;&gt;BI116&amp;BK116)</f>
        <v>1</v>
      </c>
      <c r="BP141" s="398">
        <f>IFERROR(VLOOKUP(BI116,$B$116:$F$119,5,0),0)</f>
        <v>0</v>
      </c>
      <c r="BQ141" s="398">
        <f>IFERROR(VLOOKUP(BK116,$B$116:$F$119,5,0),0)</f>
        <v>0</v>
      </c>
      <c r="BR141" s="398">
        <f>IFERROR(VLOOKUP(BI116,$D$116:$G$119,4,0),0)</f>
        <v>0</v>
      </c>
      <c r="BS141" s="398">
        <f>IFERROR(VLOOKUP(BK116,$D$116:$G$119,4,0),0)</f>
        <v>0</v>
      </c>
      <c r="BT141" s="399"/>
      <c r="BY141" s="399"/>
      <c r="BZ141" s="399"/>
      <c r="CA141" s="399"/>
      <c r="CB141" s="398">
        <f>(CG116&lt;&gt;2)+($B$116&amp;$D$116&lt;&gt;BV116&amp;BX116)*($B$117&amp;$D$117&lt;&gt;BV116&amp;BX116)*($B$118&amp;$D$118&lt;&gt;BV116&amp;BX116)*($B$119&amp;$D$119&lt;&gt;BV116&amp;BX116)*($D$116&amp;$B$116&lt;&gt;BV116&amp;BX116)*($D$117&amp;$B$117&lt;&gt;BV116&amp;BX116)*($D$118&amp;$B$118&lt;&gt;BV116&amp;BX116)*($D$119&amp;$B$119&lt;&gt;BV116&amp;BX116)</f>
        <v>1</v>
      </c>
      <c r="CC141" s="398">
        <f>IFERROR(VLOOKUP(BV116,$B$116:$F$119,5,0),0)</f>
        <v>0</v>
      </c>
      <c r="CD141" s="398">
        <f>IFERROR(VLOOKUP(BX116,$B$116:$F$119,5,0),0)</f>
        <v>0</v>
      </c>
      <c r="CE141" s="398">
        <f>IFERROR(VLOOKUP(BV116,$D$116:$G$119,4,0),0)</f>
        <v>0</v>
      </c>
      <c r="CF141" s="398">
        <f>IFERROR(VLOOKUP(BX116,$D$116:$G$119,4,0),0)</f>
        <v>0</v>
      </c>
      <c r="CG141" s="399"/>
      <c r="CL141" s="399"/>
      <c r="CM141" s="399"/>
      <c r="CN141" s="399"/>
      <c r="CO141" s="398">
        <f>(CT116&lt;&gt;2)+($B$116&amp;$D$116&lt;&gt;CI116&amp;CK116)*($B$117&amp;$D$117&lt;&gt;CI116&amp;CK116)*($B$118&amp;$D$118&lt;&gt;CI116&amp;CK116)*($B$119&amp;$D$119&lt;&gt;CI116&amp;CK116)*($D$116&amp;$B$116&lt;&gt;CI116&amp;CK116)*($D$117&amp;$B$117&lt;&gt;CI116&amp;CK116)*($D$118&amp;$B$118&lt;&gt;CI116&amp;CK116)*($D$119&amp;$B$119&lt;&gt;CI116&amp;CK116)</f>
        <v>1</v>
      </c>
      <c r="CP141" s="398">
        <f>IFERROR(VLOOKUP(CI116,$B$116:$F$119,5,0),0)</f>
        <v>0</v>
      </c>
      <c r="CQ141" s="398">
        <f>IFERROR(VLOOKUP(CK116,$B$116:$F$119,5,0),0)</f>
        <v>0</v>
      </c>
      <c r="CR141" s="398">
        <f>IFERROR(VLOOKUP(CI116,$D$116:$G$119,4,0),0)</f>
        <v>0</v>
      </c>
      <c r="CS141" s="398">
        <f>IFERROR(VLOOKUP(CK116,$D$116:$G$119,4,0),0)</f>
        <v>0</v>
      </c>
      <c r="CT141" s="399"/>
      <c r="CY141" s="399"/>
      <c r="CZ141" s="399"/>
      <c r="DA141" s="399"/>
      <c r="DB141" s="398">
        <f>(DG116&lt;&gt;2)+($B$116&amp;$D$116&lt;&gt;CV116&amp;CX116)*($B$117&amp;$D$117&lt;&gt;CV116&amp;CX116)*($B$118&amp;$D$118&lt;&gt;CV116&amp;CX116)*($B$119&amp;$D$119&lt;&gt;CV116&amp;CX116)*($D$116&amp;$B$116&lt;&gt;CV116&amp;CX116)*($D$117&amp;$B$117&lt;&gt;CV116&amp;CX116)*($D$118&amp;$B$118&lt;&gt;CV116&amp;CX116)*($D$119&amp;$B$119&lt;&gt;CV116&amp;CX116)</f>
        <v>1</v>
      </c>
      <c r="DC141" s="398">
        <f>IFERROR(VLOOKUP(CV116,$B$116:$F$119,5,0),0)</f>
        <v>0</v>
      </c>
      <c r="DD141" s="398">
        <f>IFERROR(VLOOKUP(CX116,$B$116:$F$119,5,0),0)</f>
        <v>0</v>
      </c>
      <c r="DE141" s="398">
        <f>IFERROR(VLOOKUP(CV116,$D$116:$G$119,4,0),0)</f>
        <v>0</v>
      </c>
      <c r="DF141" s="398">
        <f>IFERROR(VLOOKUP(CX116,$D$116:$G$119,4,0),0)</f>
        <v>0</v>
      </c>
      <c r="DG141" s="399"/>
      <c r="DL141" s="399"/>
      <c r="DM141" s="399"/>
      <c r="DN141" s="399"/>
      <c r="DO141" s="398">
        <f>(DT116&lt;&gt;2)+($B$116&amp;$D$116&lt;&gt;DI116&amp;DK116)*($B$117&amp;$D$117&lt;&gt;DI116&amp;DK116)*($B$118&amp;$D$118&lt;&gt;DI116&amp;DK116)*($B$119&amp;$D$119&lt;&gt;DI116&amp;DK116)*($D$116&amp;$B$116&lt;&gt;DI116&amp;DK116)*($D$117&amp;$B$117&lt;&gt;DI116&amp;DK116)*($D$118&amp;$B$118&lt;&gt;DI116&amp;DK116)*($D$119&amp;$B$119&lt;&gt;DI116&amp;DK116)</f>
        <v>1</v>
      </c>
      <c r="DP141" s="398">
        <f>IFERROR(VLOOKUP(DI116,$B$116:$F$119,5,0),0)</f>
        <v>0</v>
      </c>
      <c r="DQ141" s="398">
        <f>IFERROR(VLOOKUP(DK116,$B$116:$F$119,5,0),0)</f>
        <v>0</v>
      </c>
      <c r="DR141" s="398">
        <f>IFERROR(VLOOKUP(DI116,$D$116:$G$119,4,0),0)</f>
        <v>0</v>
      </c>
      <c r="DS141" s="398">
        <f>IFERROR(VLOOKUP(DK116,$D$116:$G$119,4,0),0)</f>
        <v>0</v>
      </c>
      <c r="DT141" s="399"/>
      <c r="DY141" s="399"/>
      <c r="DZ141" s="399"/>
      <c r="EA141" s="399"/>
      <c r="EB141" s="398">
        <f>(EG116&lt;&gt;2)+($B$116&amp;$D$116&lt;&gt;DV116&amp;DX116)*($B$117&amp;$D$117&lt;&gt;DV116&amp;DX116)*($B$118&amp;$D$118&lt;&gt;DV116&amp;DX116)*($B$119&amp;$D$119&lt;&gt;DV116&amp;DX116)*($D$116&amp;$B$116&lt;&gt;DV116&amp;DX116)*($D$117&amp;$B$117&lt;&gt;DV116&amp;DX116)*($D$118&amp;$B$118&lt;&gt;DV116&amp;DX116)*($D$119&amp;$B$119&lt;&gt;DV116&amp;DX116)</f>
        <v>1</v>
      </c>
      <c r="EC141" s="398">
        <f>IFERROR(VLOOKUP(DV116,$B$116:$F$119,5,0),0)</f>
        <v>0</v>
      </c>
      <c r="ED141" s="398">
        <f>IFERROR(VLOOKUP(DX116,$B$116:$F$119,5,0),0)</f>
        <v>0</v>
      </c>
      <c r="EE141" s="398">
        <f>IFERROR(VLOOKUP(DV116,$D$116:$G$119,4,0),0)</f>
        <v>0</v>
      </c>
      <c r="EF141" s="398">
        <f>IFERROR(VLOOKUP(DX116,$D$116:$G$119,4,0),0)</f>
        <v>0</v>
      </c>
      <c r="EG141" s="399"/>
      <c r="EL141" s="399"/>
      <c r="EM141" s="399"/>
      <c r="EN141" s="399"/>
      <c r="EO141" s="398">
        <f>(ET116&lt;&gt;2)+($B$116&amp;$D$116&lt;&gt;EI116&amp;EK116)*($B$117&amp;$D$117&lt;&gt;EI116&amp;EK116)*($B$118&amp;$D$118&lt;&gt;EI116&amp;EK116)*($B$119&amp;$D$119&lt;&gt;EI116&amp;EK116)*($D$116&amp;$B$116&lt;&gt;EI116&amp;EK116)*($D$117&amp;$B$117&lt;&gt;EI116&amp;EK116)*($D$118&amp;$B$118&lt;&gt;EI116&amp;EK116)*($D$119&amp;$B$119&lt;&gt;EI116&amp;EK116)</f>
        <v>1</v>
      </c>
      <c r="EP141" s="398">
        <f>IFERROR(VLOOKUP(EI116,$B$116:$F$119,5,0),0)</f>
        <v>0</v>
      </c>
      <c r="EQ141" s="398">
        <f>IFERROR(VLOOKUP(EK116,$B$116:$F$119,5,0),0)</f>
        <v>0</v>
      </c>
      <c r="ER141" s="398">
        <f>IFERROR(VLOOKUP(EI116,$D$116:$G$119,4,0),0)</f>
        <v>0</v>
      </c>
      <c r="ES141" s="398">
        <f>IFERROR(VLOOKUP(EK116,$D$116:$G$119,4,0),0)</f>
        <v>0</v>
      </c>
      <c r="ET141" s="399"/>
      <c r="EY141" s="399"/>
      <c r="EZ141" s="399"/>
      <c r="FA141" s="399"/>
      <c r="FB141" s="398">
        <f>(FG116&lt;&gt;2)+($B$116&amp;$D$116&lt;&gt;EV116&amp;EX116)*($B$117&amp;$D$117&lt;&gt;EV116&amp;EX116)*($B$118&amp;$D$118&lt;&gt;EV116&amp;EX116)*($B$119&amp;$D$119&lt;&gt;EV116&amp;EX116)*($D$116&amp;$B$116&lt;&gt;EV116&amp;EX116)*($D$117&amp;$B$117&lt;&gt;EV116&amp;EX116)*($D$118&amp;$B$118&lt;&gt;EV116&amp;EX116)*($D$119&amp;$B$119&lt;&gt;EV116&amp;EX116)</f>
        <v>1</v>
      </c>
      <c r="FC141" s="398">
        <f>IFERROR(VLOOKUP(EV116,$B$116:$F$119,5,0),0)</f>
        <v>0</v>
      </c>
      <c r="FD141" s="398">
        <f>IFERROR(VLOOKUP(EX116,$B$116:$F$119,5,0),0)</f>
        <v>0</v>
      </c>
      <c r="FE141" s="398">
        <f>IFERROR(VLOOKUP(EV116,$D$116:$G$119,4,0),0)</f>
        <v>0</v>
      </c>
      <c r="FF141" s="398">
        <f>IFERROR(VLOOKUP(EX116,$D$116:$G$119,4,0),0)</f>
        <v>0</v>
      </c>
      <c r="FG141" s="399"/>
      <c r="FL141" s="399"/>
      <c r="FM141" s="399"/>
      <c r="FN141" s="399"/>
      <c r="FO141" s="398">
        <f>(FT116&lt;&gt;2)+($B$116&amp;$D$116&lt;&gt;FI116&amp;FK116)*($B$117&amp;$D$117&lt;&gt;FI116&amp;FK116)*($B$118&amp;$D$118&lt;&gt;FI116&amp;FK116)*($B$119&amp;$D$119&lt;&gt;FI116&amp;FK116)*($D$116&amp;$B$116&lt;&gt;FI116&amp;FK116)*($D$117&amp;$B$117&lt;&gt;FI116&amp;FK116)*($D$118&amp;$B$118&lt;&gt;FI116&amp;FK116)*($D$119&amp;$B$119&lt;&gt;FI116&amp;FK116)</f>
        <v>1</v>
      </c>
      <c r="FP141" s="398">
        <f>IFERROR(VLOOKUP(FI116,$B$116:$F$119,5,0),0)</f>
        <v>0</v>
      </c>
      <c r="FQ141" s="398">
        <f>IFERROR(VLOOKUP(FK116,$B$116:$F$119,5,0),0)</f>
        <v>0</v>
      </c>
      <c r="FR141" s="398">
        <f>IFERROR(VLOOKUP(FI116,$D$116:$G$119,4,0),0)</f>
        <v>0</v>
      </c>
      <c r="FS141" s="398">
        <f>IFERROR(VLOOKUP(FK116,$D$116:$G$119,4,0),0)</f>
        <v>0</v>
      </c>
      <c r="FT141" s="399"/>
      <c r="FY141" s="399"/>
      <c r="FZ141" s="399"/>
      <c r="GA141" s="399"/>
      <c r="GB141" s="398">
        <f>(GG116&lt;&gt;2)+($B$116&amp;$D$116&lt;&gt;FV116&amp;FX116)*($B$117&amp;$D$117&lt;&gt;FV116&amp;FX116)*($B$118&amp;$D$118&lt;&gt;FV116&amp;FX116)*($B$119&amp;$D$119&lt;&gt;FV116&amp;FX116)*($D$116&amp;$B$116&lt;&gt;FV116&amp;FX116)*($D$117&amp;$B$117&lt;&gt;FV116&amp;FX116)*($D$118&amp;$B$118&lt;&gt;FV116&amp;FX116)*($D$119&amp;$B$119&lt;&gt;FV116&amp;FX116)</f>
        <v>1</v>
      </c>
      <c r="GC141" s="398">
        <f>IFERROR(VLOOKUP(FV116,$B$116:$F$119,5,0),0)</f>
        <v>0</v>
      </c>
      <c r="GD141" s="398">
        <f>IFERROR(VLOOKUP(FX116,$B$116:$F$119,5,0),0)</f>
        <v>0</v>
      </c>
      <c r="GE141" s="398">
        <f>IFERROR(VLOOKUP(FV116,$D$116:$G$119,4,0),0)</f>
        <v>0</v>
      </c>
      <c r="GF141" s="398">
        <f>IFERROR(VLOOKUP(FX116,$D$116:$G$119,4,0),0)</f>
        <v>0</v>
      </c>
      <c r="GG141" s="399"/>
      <c r="GL141" s="399"/>
      <c r="GM141" s="399"/>
      <c r="GN141" s="399"/>
      <c r="GO141" s="398">
        <f>(GT116&lt;&gt;2)+($B$116&amp;$D$116&lt;&gt;GI116&amp;GK116)*($B$117&amp;$D$117&lt;&gt;GI116&amp;GK116)*($B$118&amp;$D$118&lt;&gt;GI116&amp;GK116)*($B$119&amp;$D$119&lt;&gt;GI116&amp;GK116)*($D$116&amp;$B$116&lt;&gt;GI116&amp;GK116)*($D$117&amp;$B$117&lt;&gt;GI116&amp;GK116)*($D$118&amp;$B$118&lt;&gt;GI116&amp;GK116)*($D$119&amp;$B$119&lt;&gt;GI116&amp;GK116)</f>
        <v>1</v>
      </c>
      <c r="GP141" s="398">
        <f>IFERROR(VLOOKUP(GI116,$B$116:$F$119,5,0),0)</f>
        <v>0</v>
      </c>
      <c r="GQ141" s="398">
        <f>IFERROR(VLOOKUP(GK116,$B$116:$F$119,5,0),0)</f>
        <v>0</v>
      </c>
      <c r="GR141" s="398">
        <f>IFERROR(VLOOKUP(GI116,$D$116:$G$119,4,0),0)</f>
        <v>0</v>
      </c>
      <c r="GS141" s="398">
        <f>IFERROR(VLOOKUP(GK116,$D$116:$G$119,4,0),0)</f>
        <v>0</v>
      </c>
      <c r="GT141" s="399"/>
      <c r="GY141" s="399"/>
      <c r="GZ141" s="399"/>
      <c r="HA141" s="399"/>
      <c r="HB141" s="398">
        <f>(HG116&lt;&gt;2)+($B$116&amp;$D$116&lt;&gt;GV116&amp;GX116)*($B$117&amp;$D$117&lt;&gt;GV116&amp;GX116)*($B$118&amp;$D$118&lt;&gt;GV116&amp;GX116)*($B$119&amp;$D$119&lt;&gt;GV116&amp;GX116)*($D$116&amp;$B$116&lt;&gt;GV116&amp;GX116)*($D$117&amp;$B$117&lt;&gt;GV116&amp;GX116)*($D$118&amp;$B$118&lt;&gt;GV116&amp;GX116)*($D$119&amp;$B$119&lt;&gt;GV116&amp;GX116)</f>
        <v>1</v>
      </c>
      <c r="HC141" s="398">
        <f>IFERROR(VLOOKUP(GV116,$B$116:$F$119,5,0),0)</f>
        <v>0</v>
      </c>
      <c r="HD141" s="398">
        <f>IFERROR(VLOOKUP(GX116,$B$116:$F$119,5,0),0)</f>
        <v>0</v>
      </c>
      <c r="HE141" s="398">
        <f>IFERROR(VLOOKUP(GV116,$D$116:$G$119,4,0),0)</f>
        <v>0</v>
      </c>
      <c r="HF141" s="398">
        <f>IFERROR(VLOOKUP(GX116,$D$116:$G$119,4,0),0)</f>
        <v>0</v>
      </c>
      <c r="HG141" s="399"/>
      <c r="HL141" s="399"/>
      <c r="HM141" s="399"/>
      <c r="HN141" s="399"/>
      <c r="HO141" s="398">
        <f>(HT116&lt;&gt;2)+($B$116&amp;$D$116&lt;&gt;HI116&amp;HK116)*($B$117&amp;$D$117&lt;&gt;HI116&amp;HK116)*($B$118&amp;$D$118&lt;&gt;HI116&amp;HK116)*($B$119&amp;$D$119&lt;&gt;HI116&amp;HK116)*($D$116&amp;$B$116&lt;&gt;HI116&amp;HK116)*($D$117&amp;$B$117&lt;&gt;HI116&amp;HK116)*($D$118&amp;$B$118&lt;&gt;HI116&amp;HK116)*($D$119&amp;$B$119&lt;&gt;HI116&amp;HK116)</f>
        <v>1</v>
      </c>
      <c r="HP141" s="398">
        <f>IFERROR(VLOOKUP(HI116,$B$116:$F$119,5,0),0)</f>
        <v>0</v>
      </c>
      <c r="HQ141" s="398">
        <f>IFERROR(VLOOKUP(HK116,$B$116:$F$119,5,0),0)</f>
        <v>0</v>
      </c>
      <c r="HR141" s="398">
        <f>IFERROR(VLOOKUP(HI116,$D$116:$G$119,4,0),0)</f>
        <v>0</v>
      </c>
      <c r="HS141" s="398">
        <f>IFERROR(VLOOKUP(HK116,$D$116:$G$119,4,0),0)</f>
        <v>0</v>
      </c>
      <c r="HT141" s="399"/>
      <c r="HY141" s="399"/>
      <c r="HZ141" s="399"/>
      <c r="IA141" s="399"/>
      <c r="IB141" s="398">
        <f>(IG116&lt;&gt;2)+($B$116&amp;$D$116&lt;&gt;HV116&amp;HX116)*($B$117&amp;$D$117&lt;&gt;HV116&amp;HX116)*($B$118&amp;$D$118&lt;&gt;HV116&amp;HX116)*($B$119&amp;$D$119&lt;&gt;HV116&amp;HX116)*($D$116&amp;$B$116&lt;&gt;HV116&amp;HX116)*($D$117&amp;$B$117&lt;&gt;HV116&amp;HX116)*($D$118&amp;$B$118&lt;&gt;HV116&amp;HX116)*($D$119&amp;$B$119&lt;&gt;HV116&amp;HX116)</f>
        <v>1</v>
      </c>
      <c r="IC141" s="398">
        <f>IFERROR(VLOOKUP(HV116,$B$116:$F$119,5,0),0)</f>
        <v>0</v>
      </c>
      <c r="ID141" s="398">
        <f>IFERROR(VLOOKUP(HX116,$B$116:$F$119,5,0),0)</f>
        <v>0</v>
      </c>
      <c r="IE141" s="398">
        <f>IFERROR(VLOOKUP(HV116,$D$116:$G$119,4,0),0)</f>
        <v>0</v>
      </c>
      <c r="IF141" s="398">
        <f>IFERROR(VLOOKUP(HX116,$D$116:$G$119,4,0),0)</f>
        <v>0</v>
      </c>
      <c r="IG141" s="399"/>
      <c r="IL141" s="399"/>
      <c r="IM141" s="399"/>
      <c r="IN141" s="399"/>
      <c r="IO141" s="398">
        <f>(IT116&lt;&gt;2)+($B$116&amp;$D$116&lt;&gt;II116&amp;IK116)*($B$117&amp;$D$117&lt;&gt;II116&amp;IK116)*($B$118&amp;$D$118&lt;&gt;II116&amp;IK116)*($B$119&amp;$D$119&lt;&gt;II116&amp;IK116)*($D$116&amp;$B$116&lt;&gt;II116&amp;IK116)*($D$117&amp;$B$117&lt;&gt;II116&amp;IK116)*($D$118&amp;$B$118&lt;&gt;II116&amp;IK116)*($D$119&amp;$B$119&lt;&gt;II116&amp;IK116)</f>
        <v>1</v>
      </c>
      <c r="IP141" s="398">
        <f>IFERROR(VLOOKUP(II116,$B$116:$F$119,5,0),0)</f>
        <v>0</v>
      </c>
      <c r="IQ141" s="398">
        <f>IFERROR(VLOOKUP(IK116,$B$116:$F$119,5,0),0)</f>
        <v>0</v>
      </c>
      <c r="IR141" s="398">
        <f>IFERROR(VLOOKUP(II116,$D$116:$G$119,4,0),0)</f>
        <v>0</v>
      </c>
      <c r="IS141" s="398">
        <f>IFERROR(VLOOKUP(IK116,$D$116:$G$119,4,0),0)</f>
        <v>0</v>
      </c>
      <c r="IT141" s="399"/>
      <c r="IY141" s="399"/>
      <c r="IZ141" s="399"/>
      <c r="JA141" s="399"/>
      <c r="JB141" s="398">
        <f>(JG116&lt;&gt;2)+($B$116&amp;$D$116&lt;&gt;IV116&amp;IX116)*($B$117&amp;$D$117&lt;&gt;IV116&amp;IX116)*($B$118&amp;$D$118&lt;&gt;IV116&amp;IX116)*($B$119&amp;$D$119&lt;&gt;IV116&amp;IX116)*($D$116&amp;$B$116&lt;&gt;IV116&amp;IX116)*($D$117&amp;$B$117&lt;&gt;IV116&amp;IX116)*($D$118&amp;$B$118&lt;&gt;IV116&amp;IX116)*($D$119&amp;$B$119&lt;&gt;IV116&amp;IX116)</f>
        <v>1</v>
      </c>
      <c r="JC141" s="398">
        <f>IFERROR(VLOOKUP(IV116,$B$116:$F$119,5,0),0)</f>
        <v>0</v>
      </c>
      <c r="JD141" s="398">
        <f>IFERROR(VLOOKUP(IX116,$B$116:$F$119,5,0),0)</f>
        <v>0</v>
      </c>
      <c r="JE141" s="398">
        <f>IFERROR(VLOOKUP(IV116,$D$116:$G$119,4,0),0)</f>
        <v>0</v>
      </c>
      <c r="JF141" s="398">
        <f>IFERROR(VLOOKUP(IX116,$D$116:$G$119,4,0),0)</f>
        <v>0</v>
      </c>
      <c r="JG141" s="399"/>
      <c r="JL141" s="399"/>
      <c r="JM141" s="399"/>
      <c r="JN141" s="399"/>
      <c r="JO141" s="398">
        <f>(JT116&lt;&gt;2)+($B$116&amp;$D$116&lt;&gt;JI116&amp;JK116)*($B$117&amp;$D$117&lt;&gt;JI116&amp;JK116)*($B$118&amp;$D$118&lt;&gt;JI116&amp;JK116)*($B$119&amp;$D$119&lt;&gt;JI116&amp;JK116)*($D$116&amp;$B$116&lt;&gt;JI116&amp;JK116)*($D$117&amp;$B$117&lt;&gt;JI116&amp;JK116)*($D$118&amp;$B$118&lt;&gt;JI116&amp;JK116)*($D$119&amp;$B$119&lt;&gt;JI116&amp;JK116)</f>
        <v>1</v>
      </c>
      <c r="JP141" s="398">
        <f>IFERROR(VLOOKUP(JI116,$B$116:$F$119,5,0),0)</f>
        <v>0</v>
      </c>
      <c r="JQ141" s="398">
        <f>IFERROR(VLOOKUP(JK116,$B$116:$F$119,5,0),0)</f>
        <v>0</v>
      </c>
      <c r="JR141" s="398">
        <f>IFERROR(VLOOKUP(JI116,$D$116:$G$119,4,0),0)</f>
        <v>0</v>
      </c>
      <c r="JS141" s="398">
        <f>IFERROR(VLOOKUP(JK116,$D$116:$G$119,4,0),0)</f>
        <v>0</v>
      </c>
      <c r="JT141" s="399"/>
      <c r="JY141" s="399"/>
      <c r="JZ141" s="399"/>
      <c r="KA141" s="399"/>
      <c r="KB141" s="398">
        <f>(KG116&lt;&gt;2)+($B$116&amp;$D$116&lt;&gt;JV116&amp;JX116)*($B$117&amp;$D$117&lt;&gt;JV116&amp;JX116)*($B$118&amp;$D$118&lt;&gt;JV116&amp;JX116)*($B$119&amp;$D$119&lt;&gt;JV116&amp;JX116)*($D$116&amp;$B$116&lt;&gt;JV116&amp;JX116)*($D$117&amp;$B$117&lt;&gt;JV116&amp;JX116)*($D$118&amp;$B$118&lt;&gt;JV116&amp;JX116)*($D$119&amp;$B$119&lt;&gt;JV116&amp;JX116)</f>
        <v>1</v>
      </c>
      <c r="KC141" s="398">
        <f>IFERROR(VLOOKUP(JV116,$B$116:$F$119,5,0),0)</f>
        <v>0</v>
      </c>
      <c r="KD141" s="398">
        <f>IFERROR(VLOOKUP(JX116,$B$116:$F$119,5,0),0)</f>
        <v>0</v>
      </c>
      <c r="KE141" s="398">
        <f>IFERROR(VLOOKUP(JV116,$D$116:$G$119,4,0),0)</f>
        <v>0</v>
      </c>
      <c r="KF141" s="398">
        <f>IFERROR(VLOOKUP(JX116,$D$116:$G$119,4,0),0)</f>
        <v>0</v>
      </c>
      <c r="KG141" s="399"/>
      <c r="KL141" s="399"/>
      <c r="KM141" s="399"/>
      <c r="KN141" s="399"/>
      <c r="KO141" s="398">
        <f>(KT116&lt;&gt;2)+($B$116&amp;$D$116&lt;&gt;KI116&amp;KK116)*($B$117&amp;$D$117&lt;&gt;KI116&amp;KK116)*($B$118&amp;$D$118&lt;&gt;KI116&amp;KK116)*($B$119&amp;$D$119&lt;&gt;KI116&amp;KK116)*($D$116&amp;$B$116&lt;&gt;KI116&amp;KK116)*($D$117&amp;$B$117&lt;&gt;KI116&amp;KK116)*($D$118&amp;$B$118&lt;&gt;KI116&amp;KK116)*($D$119&amp;$B$119&lt;&gt;KI116&amp;KK116)</f>
        <v>1</v>
      </c>
      <c r="KP141" s="398">
        <f>IFERROR(VLOOKUP(KI116,$B$116:$F$119,5,0),0)</f>
        <v>0</v>
      </c>
      <c r="KQ141" s="398">
        <f>IFERROR(VLOOKUP(KK116,$B$116:$F$119,5,0),0)</f>
        <v>0</v>
      </c>
      <c r="KR141" s="398">
        <f>IFERROR(VLOOKUP(KI116,$D$116:$G$119,4,0),0)</f>
        <v>0</v>
      </c>
      <c r="KS141" s="398">
        <f>IFERROR(VLOOKUP(KK116,$D$116:$G$119,4,0),0)</f>
        <v>0</v>
      </c>
      <c r="KT141" s="399"/>
      <c r="KY141" s="399"/>
      <c r="KZ141" s="399"/>
      <c r="LA141" s="399"/>
      <c r="LB141" s="398">
        <f>(LG116&lt;&gt;2)+($B$116&amp;$D$116&lt;&gt;KV116&amp;KX116)*($B$117&amp;$D$117&lt;&gt;KV116&amp;KX116)*($B$118&amp;$D$118&lt;&gt;KV116&amp;KX116)*($B$119&amp;$D$119&lt;&gt;KV116&amp;KX116)*($D$116&amp;$B$116&lt;&gt;KV116&amp;KX116)*($D$117&amp;$B$117&lt;&gt;KV116&amp;KX116)*($D$118&amp;$B$118&lt;&gt;KV116&amp;KX116)*($D$119&amp;$B$119&lt;&gt;KV116&amp;KX116)</f>
        <v>1</v>
      </c>
      <c r="LC141" s="398">
        <f>IFERROR(VLOOKUP(KV116,$B$116:$F$119,5,0),0)</f>
        <v>0</v>
      </c>
      <c r="LD141" s="398">
        <f>IFERROR(VLOOKUP(KX116,$B$116:$F$119,5,0),0)</f>
        <v>0</v>
      </c>
      <c r="LE141" s="398">
        <f>IFERROR(VLOOKUP(KV116,$D$116:$G$119,4,0),0)</f>
        <v>0</v>
      </c>
      <c r="LF141" s="398">
        <f>IFERROR(VLOOKUP(KX116,$D$116:$G$119,4,0),0)</f>
        <v>0</v>
      </c>
      <c r="LG141" s="399"/>
      <c r="LL141" s="399"/>
      <c r="LM141" s="399"/>
      <c r="LN141" s="399"/>
      <c r="LO141" s="398">
        <f>(LT116&lt;&gt;2)+($B$116&amp;$D$116&lt;&gt;LI116&amp;LK116)*($B$117&amp;$D$117&lt;&gt;LI116&amp;LK116)*($B$118&amp;$D$118&lt;&gt;LI116&amp;LK116)*($B$119&amp;$D$119&lt;&gt;LI116&amp;LK116)*($D$116&amp;$B$116&lt;&gt;LI116&amp;LK116)*($D$117&amp;$B$117&lt;&gt;LI116&amp;LK116)*($D$118&amp;$B$118&lt;&gt;LI116&amp;LK116)*($D$119&amp;$B$119&lt;&gt;LI116&amp;LK116)</f>
        <v>1</v>
      </c>
      <c r="LP141" s="398">
        <f>IFERROR(VLOOKUP(LI116,$B$116:$F$119,5,0),0)</f>
        <v>0</v>
      </c>
      <c r="LQ141" s="398">
        <f>IFERROR(VLOOKUP(LK116,$B$116:$F$119,5,0),0)</f>
        <v>0</v>
      </c>
      <c r="LR141" s="398">
        <f>IFERROR(VLOOKUP(LI116,$D$116:$G$119,4,0),0)</f>
        <v>0</v>
      </c>
      <c r="LS141" s="398">
        <f>IFERROR(VLOOKUP(LK116,$D$116:$G$119,4,0),0)</f>
        <v>0</v>
      </c>
      <c r="LT141" s="399"/>
      <c r="LY141" s="399"/>
      <c r="LZ141" s="399"/>
      <c r="MA141" s="399"/>
      <c r="MB141" s="398">
        <f>(MG116&lt;&gt;2)+($B$116&amp;$D$116&lt;&gt;LV116&amp;LX116)*($B$117&amp;$D$117&lt;&gt;LV116&amp;LX116)*($B$118&amp;$D$118&lt;&gt;LV116&amp;LX116)*($B$119&amp;$D$119&lt;&gt;LV116&amp;LX116)*($D$116&amp;$B$116&lt;&gt;LV116&amp;LX116)*($D$117&amp;$B$117&lt;&gt;LV116&amp;LX116)*($D$118&amp;$B$118&lt;&gt;LV116&amp;LX116)*($D$119&amp;$B$119&lt;&gt;LV116&amp;LX116)</f>
        <v>1</v>
      </c>
      <c r="MC141" s="398">
        <f>IFERROR(VLOOKUP(LV116,$B$116:$F$119,5,0),0)</f>
        <v>0</v>
      </c>
      <c r="MD141" s="398">
        <f>IFERROR(VLOOKUP(LX116,$B$116:$F$119,5,0),0)</f>
        <v>0</v>
      </c>
      <c r="ME141" s="398">
        <f>IFERROR(VLOOKUP(LV116,$D$116:$G$119,4,0),0)</f>
        <v>0</v>
      </c>
      <c r="MF141" s="398">
        <f>IFERROR(VLOOKUP(LX116,$D$116:$G$119,4,0),0)</f>
        <v>0</v>
      </c>
      <c r="MG141" s="399"/>
    </row>
    <row r="142" spans="2:345" ht="16.5" thickTop="1" x14ac:dyDescent="0.25">
      <c r="I142" s="4"/>
      <c r="J142" s="4"/>
      <c r="K142" s="4"/>
      <c r="L142" s="398"/>
      <c r="M142" s="398"/>
      <c r="N142" s="398"/>
      <c r="O142" s="398">
        <f t="shared" ref="O142:O144" si="1846">(T117&lt;&gt;2)+($B$116&amp;$D$116&lt;&gt;I117&amp;K117)*($B$117&amp;$D$117&lt;&gt;I117&amp;K117)*($B$118&amp;$D$118&lt;&gt;I117&amp;K117)*($B$119&amp;$D$119&lt;&gt;I117&amp;K117)*($D$116&amp;$B$116&lt;&gt;I117&amp;K117)*($D$117&amp;$B$117&lt;&gt;I117&amp;K117)*($D$118&amp;$B$118&lt;&gt;I117&amp;K117)*($D$119&amp;$B$119&lt;&gt;I117&amp;K117)</f>
        <v>1</v>
      </c>
      <c r="P142" s="398">
        <f t="shared" ref="P142:P144" si="1847">IFERROR(VLOOKUP(I117,$B$116:$F$119,5,0),0)</f>
        <v>0</v>
      </c>
      <c r="Q142" s="398">
        <f t="shared" ref="Q142:Q144" si="1848">IFERROR(VLOOKUP(K117,$B$116:$F$119,5,0),0)</f>
        <v>0</v>
      </c>
      <c r="R142" s="398">
        <f t="shared" ref="R142:R144" si="1849">IFERROR(VLOOKUP(I117,$D$116:$G$119,4,0),0)</f>
        <v>0</v>
      </c>
      <c r="S142" s="398">
        <f t="shared" ref="S142:S144" si="1850">IFERROR(VLOOKUP(K117,$D$116:$G$119,4,0),0)</f>
        <v>0</v>
      </c>
      <c r="T142" s="399"/>
      <c r="V142" s="4"/>
      <c r="W142" s="4"/>
      <c r="X142" s="4"/>
      <c r="Y142" s="398"/>
      <c r="Z142" s="398"/>
      <c r="AA142" s="398"/>
      <c r="AB142" s="398">
        <f t="shared" ref="AB142:AB144" si="1851">(AG117&lt;&gt;2)+($B$116&amp;$D$116&lt;&gt;V117&amp;X117)*($B$117&amp;$D$117&lt;&gt;V117&amp;X117)*($B$118&amp;$D$118&lt;&gt;V117&amp;X117)*($B$119&amp;$D$119&lt;&gt;V117&amp;X117)*($D$116&amp;$B$116&lt;&gt;V117&amp;X117)*($D$117&amp;$B$117&lt;&gt;V117&amp;X117)*($D$118&amp;$B$118&lt;&gt;V117&amp;X117)*($D$119&amp;$B$119&lt;&gt;V117&amp;X117)</f>
        <v>1</v>
      </c>
      <c r="AC142" s="398">
        <f t="shared" ref="AC142:AC144" si="1852">IFERROR(VLOOKUP(V117,$B$116:$F$119,5,0),0)</f>
        <v>0</v>
      </c>
      <c r="AD142" s="398">
        <f t="shared" ref="AD142:AD144" si="1853">IFERROR(VLOOKUP(X117,$B$116:$F$119,5,0),0)</f>
        <v>0</v>
      </c>
      <c r="AE142" s="398">
        <f t="shared" ref="AE142:AE144" si="1854">IFERROR(VLOOKUP(V117,$D$116:$G$119,4,0),0)</f>
        <v>0</v>
      </c>
      <c r="AF142" s="398">
        <f t="shared" ref="AF142:AF144" si="1855">IFERROR(VLOOKUP(X117,$D$116:$G$119,4,0),0)</f>
        <v>0</v>
      </c>
      <c r="AG142" s="399"/>
      <c r="AI142" s="4"/>
      <c r="AJ142" s="4"/>
      <c r="AK142" s="4"/>
      <c r="AL142" s="398"/>
      <c r="AM142" s="398"/>
      <c r="AN142" s="398"/>
      <c r="AO142" s="398">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98">
        <f t="shared" ref="AP142:AP144" si="1857">IFERROR(VLOOKUP(AI117,$B$116:$F$119,5,0),0)</f>
        <v>0</v>
      </c>
      <c r="AQ142" s="398">
        <f t="shared" ref="AQ142:AQ144" si="1858">IFERROR(VLOOKUP(AK117,$B$116:$F$119,5,0),0)</f>
        <v>0</v>
      </c>
      <c r="AR142" s="398">
        <f t="shared" ref="AR142:AR144" si="1859">IFERROR(VLOOKUP(AI117,$D$116:$G$119,4,0),0)</f>
        <v>0</v>
      </c>
      <c r="AS142" s="398">
        <f t="shared" ref="AS142:AS144" si="1860">IFERROR(VLOOKUP(AK117,$D$116:$G$119,4,0),0)</f>
        <v>0</v>
      </c>
      <c r="AT142" s="399"/>
      <c r="AV142" s="4"/>
      <c r="AW142" s="4"/>
      <c r="AX142" s="4"/>
      <c r="AY142" s="398"/>
      <c r="AZ142" s="398"/>
      <c r="BA142" s="398"/>
      <c r="BB142" s="398">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98">
        <f t="shared" ref="BC142:BC144" si="1862">IFERROR(VLOOKUP(AV117,$B$116:$F$119,5,0),0)</f>
        <v>0</v>
      </c>
      <c r="BD142" s="398">
        <f t="shared" ref="BD142:BD144" si="1863">IFERROR(VLOOKUP(AX117,$B$116:$F$119,5,0),0)</f>
        <v>0</v>
      </c>
      <c r="BE142" s="398">
        <f t="shared" ref="BE142:BE144" si="1864">IFERROR(VLOOKUP(AV117,$D$116:$G$119,4,0),0)</f>
        <v>0</v>
      </c>
      <c r="BF142" s="398">
        <f t="shared" ref="BF142:BF144" si="1865">IFERROR(VLOOKUP(AX117,$D$116:$G$119,4,0),0)</f>
        <v>0</v>
      </c>
      <c r="BG142" s="399"/>
      <c r="BI142" s="4"/>
      <c r="BJ142" s="4"/>
      <c r="BK142" s="4"/>
      <c r="BL142" s="398"/>
      <c r="BM142" s="398"/>
      <c r="BN142" s="398"/>
      <c r="BO142" s="398">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98">
        <f t="shared" ref="BP142:BP144" si="1867">IFERROR(VLOOKUP(BI117,$B$116:$F$119,5,0),0)</f>
        <v>0</v>
      </c>
      <c r="BQ142" s="398">
        <f t="shared" ref="BQ142:BQ144" si="1868">IFERROR(VLOOKUP(BK117,$B$116:$F$119,5,0),0)</f>
        <v>0</v>
      </c>
      <c r="BR142" s="398">
        <f t="shared" ref="BR142:BR144" si="1869">IFERROR(VLOOKUP(BI117,$D$116:$G$119,4,0),0)</f>
        <v>0</v>
      </c>
      <c r="BS142" s="398">
        <f t="shared" ref="BS142:BS144" si="1870">IFERROR(VLOOKUP(BK117,$D$116:$G$119,4,0),0)</f>
        <v>0</v>
      </c>
      <c r="BT142" s="399"/>
      <c r="BV142" s="4"/>
      <c r="BW142" s="4"/>
      <c r="BX142" s="4"/>
      <c r="BY142" s="398"/>
      <c r="BZ142" s="398"/>
      <c r="CA142" s="398"/>
      <c r="CB142" s="398">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98">
        <f t="shared" ref="CC142:CC144" si="1872">IFERROR(VLOOKUP(BV117,$B$116:$F$119,5,0),0)</f>
        <v>0</v>
      </c>
      <c r="CD142" s="398">
        <f t="shared" ref="CD142:CD144" si="1873">IFERROR(VLOOKUP(BX117,$B$116:$F$119,5,0),0)</f>
        <v>0</v>
      </c>
      <c r="CE142" s="398">
        <f t="shared" ref="CE142:CE144" si="1874">IFERROR(VLOOKUP(BV117,$D$116:$G$119,4,0),0)</f>
        <v>0</v>
      </c>
      <c r="CF142" s="398">
        <f t="shared" ref="CF142:CF144" si="1875">IFERROR(VLOOKUP(BX117,$D$116:$G$119,4,0),0)</f>
        <v>0</v>
      </c>
      <c r="CG142" s="399"/>
      <c r="CI142" s="4"/>
      <c r="CJ142" s="4"/>
      <c r="CK142" s="4"/>
      <c r="CL142" s="398"/>
      <c r="CM142" s="398"/>
      <c r="CN142" s="398"/>
      <c r="CO142" s="398">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98">
        <f t="shared" ref="CP142:CP144" si="1877">IFERROR(VLOOKUP(CI117,$B$116:$F$119,5,0),0)</f>
        <v>0</v>
      </c>
      <c r="CQ142" s="398">
        <f t="shared" ref="CQ142:CQ144" si="1878">IFERROR(VLOOKUP(CK117,$B$116:$F$119,5,0),0)</f>
        <v>0</v>
      </c>
      <c r="CR142" s="398">
        <f t="shared" ref="CR142:CR144" si="1879">IFERROR(VLOOKUP(CI117,$D$116:$G$119,4,0),0)</f>
        <v>0</v>
      </c>
      <c r="CS142" s="398">
        <f t="shared" ref="CS142:CS144" si="1880">IFERROR(VLOOKUP(CK117,$D$116:$G$119,4,0),0)</f>
        <v>0</v>
      </c>
      <c r="CT142" s="399"/>
      <c r="CV142" s="4"/>
      <c r="CW142" s="4"/>
      <c r="CX142" s="4"/>
      <c r="CY142" s="398"/>
      <c r="CZ142" s="398"/>
      <c r="DA142" s="398"/>
      <c r="DB142" s="398">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98">
        <f t="shared" ref="DC142:DC144" si="1882">IFERROR(VLOOKUP(CV117,$B$116:$F$119,5,0),0)</f>
        <v>0</v>
      </c>
      <c r="DD142" s="398">
        <f t="shared" ref="DD142:DD144" si="1883">IFERROR(VLOOKUP(CX117,$B$116:$F$119,5,0),0)</f>
        <v>0</v>
      </c>
      <c r="DE142" s="398">
        <f t="shared" ref="DE142:DE144" si="1884">IFERROR(VLOOKUP(CV117,$D$116:$G$119,4,0),0)</f>
        <v>0</v>
      </c>
      <c r="DF142" s="398">
        <f t="shared" ref="DF142:DF144" si="1885">IFERROR(VLOOKUP(CX117,$D$116:$G$119,4,0),0)</f>
        <v>0</v>
      </c>
      <c r="DG142" s="399"/>
      <c r="DI142" s="4"/>
      <c r="DJ142" s="4"/>
      <c r="DK142" s="4"/>
      <c r="DL142" s="398"/>
      <c r="DM142" s="398"/>
      <c r="DN142" s="398"/>
      <c r="DO142" s="398">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98">
        <f t="shared" ref="DP142:DP144" si="1887">IFERROR(VLOOKUP(DI117,$B$116:$F$119,5,0),0)</f>
        <v>0</v>
      </c>
      <c r="DQ142" s="398">
        <f t="shared" ref="DQ142:DQ144" si="1888">IFERROR(VLOOKUP(DK117,$B$116:$F$119,5,0),0)</f>
        <v>0</v>
      </c>
      <c r="DR142" s="398">
        <f t="shared" ref="DR142:DR144" si="1889">IFERROR(VLOOKUP(DI117,$D$116:$G$119,4,0),0)</f>
        <v>0</v>
      </c>
      <c r="DS142" s="398">
        <f t="shared" ref="DS142:DS144" si="1890">IFERROR(VLOOKUP(DK117,$D$116:$G$119,4,0),0)</f>
        <v>0</v>
      </c>
      <c r="DT142" s="399"/>
      <c r="DV142" s="4"/>
      <c r="DW142" s="4"/>
      <c r="DX142" s="4"/>
      <c r="DY142" s="398"/>
      <c r="DZ142" s="398"/>
      <c r="EA142" s="398"/>
      <c r="EB142" s="398">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98">
        <f t="shared" ref="EC142:EC144" si="1892">IFERROR(VLOOKUP(DV117,$B$116:$F$119,5,0),0)</f>
        <v>0</v>
      </c>
      <c r="ED142" s="398">
        <f t="shared" ref="ED142:ED144" si="1893">IFERROR(VLOOKUP(DX117,$B$116:$F$119,5,0),0)</f>
        <v>0</v>
      </c>
      <c r="EE142" s="398">
        <f t="shared" ref="EE142:EE144" si="1894">IFERROR(VLOOKUP(DV117,$D$116:$G$119,4,0),0)</f>
        <v>0</v>
      </c>
      <c r="EF142" s="398">
        <f t="shared" ref="EF142:EF144" si="1895">IFERROR(VLOOKUP(DX117,$D$116:$G$119,4,0),0)</f>
        <v>0</v>
      </c>
      <c r="EG142" s="399"/>
      <c r="EI142" s="4"/>
      <c r="EJ142" s="4"/>
      <c r="EK142" s="4"/>
      <c r="EL142" s="398"/>
      <c r="EM142" s="398"/>
      <c r="EN142" s="398"/>
      <c r="EO142" s="398">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98">
        <f t="shared" ref="EP142:EP144" si="1897">IFERROR(VLOOKUP(EI117,$B$116:$F$119,5,0),0)</f>
        <v>0</v>
      </c>
      <c r="EQ142" s="398">
        <f t="shared" ref="EQ142:EQ144" si="1898">IFERROR(VLOOKUP(EK117,$B$116:$F$119,5,0),0)</f>
        <v>0</v>
      </c>
      <c r="ER142" s="398">
        <f t="shared" ref="ER142:ER144" si="1899">IFERROR(VLOOKUP(EI117,$D$116:$G$119,4,0),0)</f>
        <v>0</v>
      </c>
      <c r="ES142" s="398">
        <f t="shared" ref="ES142:ES144" si="1900">IFERROR(VLOOKUP(EK117,$D$116:$G$119,4,0),0)</f>
        <v>0</v>
      </c>
      <c r="ET142" s="399"/>
      <c r="EV142" s="4"/>
      <c r="EW142" s="4"/>
      <c r="EX142" s="4"/>
      <c r="EY142" s="398"/>
      <c r="EZ142" s="398"/>
      <c r="FA142" s="398"/>
      <c r="FB142" s="398">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98">
        <f t="shared" ref="FC142:FC144" si="1902">IFERROR(VLOOKUP(EV117,$B$116:$F$119,5,0),0)</f>
        <v>0</v>
      </c>
      <c r="FD142" s="398">
        <f t="shared" ref="FD142:FD144" si="1903">IFERROR(VLOOKUP(EX117,$B$116:$F$119,5,0),0)</f>
        <v>0</v>
      </c>
      <c r="FE142" s="398">
        <f t="shared" ref="FE142:FE144" si="1904">IFERROR(VLOOKUP(EV117,$D$116:$G$119,4,0),0)</f>
        <v>0</v>
      </c>
      <c r="FF142" s="398">
        <f t="shared" ref="FF142:FF144" si="1905">IFERROR(VLOOKUP(EX117,$D$116:$G$119,4,0),0)</f>
        <v>0</v>
      </c>
      <c r="FG142" s="399"/>
      <c r="FI142" s="4"/>
      <c r="FJ142" s="4"/>
      <c r="FK142" s="4"/>
      <c r="FL142" s="398"/>
      <c r="FM142" s="398"/>
      <c r="FN142" s="398"/>
      <c r="FO142" s="398">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98">
        <f t="shared" ref="FP142:FP144" si="1907">IFERROR(VLOOKUP(FI117,$B$116:$F$119,5,0),0)</f>
        <v>0</v>
      </c>
      <c r="FQ142" s="398">
        <f t="shared" ref="FQ142:FQ144" si="1908">IFERROR(VLOOKUP(FK117,$B$116:$F$119,5,0),0)</f>
        <v>0</v>
      </c>
      <c r="FR142" s="398">
        <f t="shared" ref="FR142:FR144" si="1909">IFERROR(VLOOKUP(FI117,$D$116:$G$119,4,0),0)</f>
        <v>0</v>
      </c>
      <c r="FS142" s="398">
        <f t="shared" ref="FS142:FS144" si="1910">IFERROR(VLOOKUP(FK117,$D$116:$G$119,4,0),0)</f>
        <v>0</v>
      </c>
      <c r="FT142" s="399"/>
      <c r="FV142" s="4"/>
      <c r="FW142" s="4"/>
      <c r="FX142" s="4"/>
      <c r="FY142" s="398"/>
      <c r="FZ142" s="398"/>
      <c r="GA142" s="398"/>
      <c r="GB142" s="398">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98">
        <f t="shared" ref="GC142:GC144" si="1912">IFERROR(VLOOKUP(FV117,$B$116:$F$119,5,0),0)</f>
        <v>0</v>
      </c>
      <c r="GD142" s="398">
        <f t="shared" ref="GD142:GD144" si="1913">IFERROR(VLOOKUP(FX117,$B$116:$F$119,5,0),0)</f>
        <v>0</v>
      </c>
      <c r="GE142" s="398">
        <f t="shared" ref="GE142:GE144" si="1914">IFERROR(VLOOKUP(FV117,$D$116:$G$119,4,0),0)</f>
        <v>0</v>
      </c>
      <c r="GF142" s="398">
        <f t="shared" ref="GF142:GF144" si="1915">IFERROR(VLOOKUP(FX117,$D$116:$G$119,4,0),0)</f>
        <v>0</v>
      </c>
      <c r="GG142" s="399"/>
      <c r="GI142" s="4"/>
      <c r="GJ142" s="4"/>
      <c r="GK142" s="4"/>
      <c r="GL142" s="398"/>
      <c r="GM142" s="398"/>
      <c r="GN142" s="398"/>
      <c r="GO142" s="398">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98">
        <f t="shared" ref="GP142:GP144" si="1917">IFERROR(VLOOKUP(GI117,$B$116:$F$119,5,0),0)</f>
        <v>0</v>
      </c>
      <c r="GQ142" s="398">
        <f t="shared" ref="GQ142:GQ144" si="1918">IFERROR(VLOOKUP(GK117,$B$116:$F$119,5,0),0)</f>
        <v>0</v>
      </c>
      <c r="GR142" s="398">
        <f t="shared" ref="GR142:GR144" si="1919">IFERROR(VLOOKUP(GI117,$D$116:$G$119,4,0),0)</f>
        <v>0</v>
      </c>
      <c r="GS142" s="398">
        <f t="shared" ref="GS142:GS144" si="1920">IFERROR(VLOOKUP(GK117,$D$116:$G$119,4,0),0)</f>
        <v>0</v>
      </c>
      <c r="GT142" s="399"/>
      <c r="GV142" s="4"/>
      <c r="GW142" s="4"/>
      <c r="GX142" s="4"/>
      <c r="GY142" s="398"/>
      <c r="GZ142" s="398"/>
      <c r="HA142" s="398"/>
      <c r="HB142" s="398">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98">
        <f t="shared" ref="HC142:HC144" si="1922">IFERROR(VLOOKUP(GV117,$B$116:$F$119,5,0),0)</f>
        <v>0</v>
      </c>
      <c r="HD142" s="398">
        <f t="shared" ref="HD142:HD144" si="1923">IFERROR(VLOOKUP(GX117,$B$116:$F$119,5,0),0)</f>
        <v>0</v>
      </c>
      <c r="HE142" s="398">
        <f t="shared" ref="HE142:HE144" si="1924">IFERROR(VLOOKUP(GV117,$D$116:$G$119,4,0),0)</f>
        <v>0</v>
      </c>
      <c r="HF142" s="398">
        <f t="shared" ref="HF142:HF144" si="1925">IFERROR(VLOOKUP(GX117,$D$116:$G$119,4,0),0)</f>
        <v>0</v>
      </c>
      <c r="HG142" s="399"/>
      <c r="HI142" s="4"/>
      <c r="HJ142" s="4"/>
      <c r="HK142" s="4"/>
      <c r="HL142" s="398"/>
      <c r="HM142" s="398"/>
      <c r="HN142" s="398"/>
      <c r="HO142" s="398">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98">
        <f t="shared" ref="HP142:HP144" si="1927">IFERROR(VLOOKUP(HI117,$B$116:$F$119,5,0),0)</f>
        <v>0</v>
      </c>
      <c r="HQ142" s="398">
        <f t="shared" ref="HQ142:HQ144" si="1928">IFERROR(VLOOKUP(HK117,$B$116:$F$119,5,0),0)</f>
        <v>0</v>
      </c>
      <c r="HR142" s="398">
        <f t="shared" ref="HR142:HR144" si="1929">IFERROR(VLOOKUP(HI117,$D$116:$G$119,4,0),0)</f>
        <v>0</v>
      </c>
      <c r="HS142" s="398">
        <f t="shared" ref="HS142:HS144" si="1930">IFERROR(VLOOKUP(HK117,$D$116:$G$119,4,0),0)</f>
        <v>0</v>
      </c>
      <c r="HT142" s="399"/>
      <c r="HV142" s="4"/>
      <c r="HW142" s="4"/>
      <c r="HX142" s="4"/>
      <c r="HY142" s="398"/>
      <c r="HZ142" s="398"/>
      <c r="IA142" s="398"/>
      <c r="IB142" s="398">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98">
        <f t="shared" ref="IC142:IC144" si="1932">IFERROR(VLOOKUP(HV117,$B$116:$F$119,5,0),0)</f>
        <v>0</v>
      </c>
      <c r="ID142" s="398">
        <f t="shared" ref="ID142:ID144" si="1933">IFERROR(VLOOKUP(HX117,$B$116:$F$119,5,0),0)</f>
        <v>0</v>
      </c>
      <c r="IE142" s="398">
        <f t="shared" ref="IE142:IE144" si="1934">IFERROR(VLOOKUP(HV117,$D$116:$G$119,4,0),0)</f>
        <v>0</v>
      </c>
      <c r="IF142" s="398">
        <f t="shared" ref="IF142:IF144" si="1935">IFERROR(VLOOKUP(HX117,$D$116:$G$119,4,0),0)</f>
        <v>0</v>
      </c>
      <c r="IG142" s="399"/>
      <c r="II142" s="4"/>
      <c r="IJ142" s="4"/>
      <c r="IK142" s="4"/>
      <c r="IL142" s="398"/>
      <c r="IM142" s="398"/>
      <c r="IN142" s="398"/>
      <c r="IO142" s="398">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98">
        <f t="shared" ref="IP142:IP144" si="1937">IFERROR(VLOOKUP(II117,$B$116:$F$119,5,0),0)</f>
        <v>0</v>
      </c>
      <c r="IQ142" s="398">
        <f t="shared" ref="IQ142:IQ144" si="1938">IFERROR(VLOOKUP(IK117,$B$116:$F$119,5,0),0)</f>
        <v>0</v>
      </c>
      <c r="IR142" s="398">
        <f t="shared" ref="IR142:IR144" si="1939">IFERROR(VLOOKUP(II117,$D$116:$G$119,4,0),0)</f>
        <v>0</v>
      </c>
      <c r="IS142" s="398">
        <f t="shared" ref="IS142:IS144" si="1940">IFERROR(VLOOKUP(IK117,$D$116:$G$119,4,0),0)</f>
        <v>0</v>
      </c>
      <c r="IT142" s="399"/>
      <c r="IV142" s="4"/>
      <c r="IW142" s="4"/>
      <c r="IX142" s="4"/>
      <c r="IY142" s="398"/>
      <c r="IZ142" s="398"/>
      <c r="JA142" s="398"/>
      <c r="JB142" s="398">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98">
        <f t="shared" ref="JC142:JC144" si="1942">IFERROR(VLOOKUP(IV117,$B$116:$F$119,5,0),0)</f>
        <v>0</v>
      </c>
      <c r="JD142" s="398">
        <f t="shared" ref="JD142:JD144" si="1943">IFERROR(VLOOKUP(IX117,$B$116:$F$119,5,0),0)</f>
        <v>0</v>
      </c>
      <c r="JE142" s="398">
        <f t="shared" ref="JE142:JE144" si="1944">IFERROR(VLOOKUP(IV117,$D$116:$G$119,4,0),0)</f>
        <v>0</v>
      </c>
      <c r="JF142" s="398">
        <f t="shared" ref="JF142:JF144" si="1945">IFERROR(VLOOKUP(IX117,$D$116:$G$119,4,0),0)</f>
        <v>0</v>
      </c>
      <c r="JG142" s="399"/>
      <c r="JI142" s="4"/>
      <c r="JJ142" s="4"/>
      <c r="JK142" s="4"/>
      <c r="JL142" s="398"/>
      <c r="JM142" s="398"/>
      <c r="JN142" s="398"/>
      <c r="JO142" s="398">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98">
        <f t="shared" ref="JP142:JP144" si="1947">IFERROR(VLOOKUP(JI117,$B$116:$F$119,5,0),0)</f>
        <v>0</v>
      </c>
      <c r="JQ142" s="398">
        <f t="shared" ref="JQ142:JQ144" si="1948">IFERROR(VLOOKUP(JK117,$B$116:$F$119,5,0),0)</f>
        <v>0</v>
      </c>
      <c r="JR142" s="398">
        <f t="shared" ref="JR142:JR144" si="1949">IFERROR(VLOOKUP(JI117,$D$116:$G$119,4,0),0)</f>
        <v>0</v>
      </c>
      <c r="JS142" s="398">
        <f t="shared" ref="JS142:JS144" si="1950">IFERROR(VLOOKUP(JK117,$D$116:$G$119,4,0),0)</f>
        <v>0</v>
      </c>
      <c r="JT142" s="399"/>
      <c r="JV142" s="4"/>
      <c r="JW142" s="4"/>
      <c r="JX142" s="4"/>
      <c r="JY142" s="398"/>
      <c r="JZ142" s="398"/>
      <c r="KA142" s="398"/>
      <c r="KB142" s="398">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98">
        <f t="shared" ref="KC142:KC144" si="1952">IFERROR(VLOOKUP(JV117,$B$116:$F$119,5,0),0)</f>
        <v>0</v>
      </c>
      <c r="KD142" s="398">
        <f t="shared" ref="KD142:KD144" si="1953">IFERROR(VLOOKUP(JX117,$B$116:$F$119,5,0),0)</f>
        <v>0</v>
      </c>
      <c r="KE142" s="398">
        <f t="shared" ref="KE142:KE144" si="1954">IFERROR(VLOOKUP(JV117,$D$116:$G$119,4,0),0)</f>
        <v>0</v>
      </c>
      <c r="KF142" s="398">
        <f t="shared" ref="KF142:KF144" si="1955">IFERROR(VLOOKUP(JX117,$D$116:$G$119,4,0),0)</f>
        <v>0</v>
      </c>
      <c r="KG142" s="399"/>
      <c r="KI142" s="4"/>
      <c r="KJ142" s="4"/>
      <c r="KK142" s="4"/>
      <c r="KL142" s="398"/>
      <c r="KM142" s="398"/>
      <c r="KN142" s="398"/>
      <c r="KO142" s="398">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98">
        <f t="shared" ref="KP142:KP144" si="1957">IFERROR(VLOOKUP(KI117,$B$116:$F$119,5,0),0)</f>
        <v>0</v>
      </c>
      <c r="KQ142" s="398">
        <f t="shared" ref="KQ142:KQ144" si="1958">IFERROR(VLOOKUP(KK117,$B$116:$F$119,5,0),0)</f>
        <v>0</v>
      </c>
      <c r="KR142" s="398">
        <f t="shared" ref="KR142:KR144" si="1959">IFERROR(VLOOKUP(KI117,$D$116:$G$119,4,0),0)</f>
        <v>0</v>
      </c>
      <c r="KS142" s="398">
        <f t="shared" ref="KS142:KS144" si="1960">IFERROR(VLOOKUP(KK117,$D$116:$G$119,4,0),0)</f>
        <v>0</v>
      </c>
      <c r="KT142" s="399"/>
      <c r="KV142" s="4"/>
      <c r="KW142" s="4"/>
      <c r="KX142" s="4"/>
      <c r="KY142" s="398"/>
      <c r="KZ142" s="398"/>
      <c r="LA142" s="398"/>
      <c r="LB142" s="398">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98">
        <f t="shared" ref="LC142:LC144" si="1962">IFERROR(VLOOKUP(KV117,$B$116:$F$119,5,0),0)</f>
        <v>0</v>
      </c>
      <c r="LD142" s="398">
        <f t="shared" ref="LD142:LD144" si="1963">IFERROR(VLOOKUP(KX117,$B$116:$F$119,5,0),0)</f>
        <v>0</v>
      </c>
      <c r="LE142" s="398">
        <f t="shared" ref="LE142:LE144" si="1964">IFERROR(VLOOKUP(KV117,$D$116:$G$119,4,0),0)</f>
        <v>0</v>
      </c>
      <c r="LF142" s="398">
        <f t="shared" ref="LF142:LF144" si="1965">IFERROR(VLOOKUP(KX117,$D$116:$G$119,4,0),0)</f>
        <v>0</v>
      </c>
      <c r="LG142" s="399"/>
      <c r="LI142" s="4"/>
      <c r="LJ142" s="4"/>
      <c r="LK142" s="4"/>
      <c r="LL142" s="398"/>
      <c r="LM142" s="398"/>
      <c r="LN142" s="398"/>
      <c r="LO142" s="398">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98">
        <f t="shared" ref="LP142:LP144" si="1967">IFERROR(VLOOKUP(LI117,$B$116:$F$119,5,0),0)</f>
        <v>0</v>
      </c>
      <c r="LQ142" s="398">
        <f t="shared" ref="LQ142:LQ144" si="1968">IFERROR(VLOOKUP(LK117,$B$116:$F$119,5,0),0)</f>
        <v>0</v>
      </c>
      <c r="LR142" s="398">
        <f t="shared" ref="LR142:LR144" si="1969">IFERROR(VLOOKUP(LI117,$D$116:$G$119,4,0),0)</f>
        <v>0</v>
      </c>
      <c r="LS142" s="398">
        <f t="shared" ref="LS142:LS144" si="1970">IFERROR(VLOOKUP(LK117,$D$116:$G$119,4,0),0)</f>
        <v>0</v>
      </c>
      <c r="LT142" s="399"/>
      <c r="LV142" s="4"/>
      <c r="LW142" s="4"/>
      <c r="LX142" s="4"/>
      <c r="LY142" s="398"/>
      <c r="LZ142" s="398"/>
      <c r="MA142" s="398"/>
      <c r="MB142" s="398">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98">
        <f t="shared" ref="MC142:MC144" si="1972">IFERROR(VLOOKUP(LV117,$B$116:$F$119,5,0),0)</f>
        <v>0</v>
      </c>
      <c r="MD142" s="398">
        <f t="shared" ref="MD142:MD144" si="1973">IFERROR(VLOOKUP(LX117,$B$116:$F$119,5,0),0)</f>
        <v>0</v>
      </c>
      <c r="ME142" s="398">
        <f t="shared" ref="ME142:ME144" si="1974">IFERROR(VLOOKUP(LV117,$D$116:$G$119,4,0),0)</f>
        <v>0</v>
      </c>
      <c r="MF142" s="398">
        <f t="shared" ref="MF142:MF144" si="1975">IFERROR(VLOOKUP(LX117,$D$116:$G$119,4,0),0)</f>
        <v>0</v>
      </c>
      <c r="MG142" s="399"/>
    </row>
    <row r="143" spans="2:345" x14ac:dyDescent="0.25">
      <c r="I143" s="4"/>
      <c r="J143" s="4"/>
      <c r="K143" s="4"/>
      <c r="L143" s="398"/>
      <c r="M143" s="398"/>
      <c r="N143" s="398"/>
      <c r="O143" s="398">
        <f t="shared" si="1846"/>
        <v>1</v>
      </c>
      <c r="P143" s="398">
        <f t="shared" si="1847"/>
        <v>0</v>
      </c>
      <c r="Q143" s="398">
        <f t="shared" si="1848"/>
        <v>0</v>
      </c>
      <c r="R143" s="398">
        <f t="shared" si="1849"/>
        <v>0</v>
      </c>
      <c r="S143" s="398">
        <f t="shared" si="1850"/>
        <v>0</v>
      </c>
      <c r="T143" s="399"/>
      <c r="V143" s="4"/>
      <c r="W143" s="4"/>
      <c r="X143" s="4"/>
      <c r="Y143" s="398"/>
      <c r="Z143" s="398"/>
      <c r="AA143" s="398"/>
      <c r="AB143" s="398">
        <f t="shared" si="1851"/>
        <v>1</v>
      </c>
      <c r="AC143" s="398">
        <f t="shared" si="1852"/>
        <v>0</v>
      </c>
      <c r="AD143" s="398">
        <f t="shared" si="1853"/>
        <v>0</v>
      </c>
      <c r="AE143" s="398">
        <f t="shared" si="1854"/>
        <v>0</v>
      </c>
      <c r="AF143" s="398">
        <f t="shared" si="1855"/>
        <v>0</v>
      </c>
      <c r="AG143" s="399"/>
      <c r="AI143" s="4"/>
      <c r="AJ143" s="4"/>
      <c r="AK143" s="4"/>
      <c r="AL143" s="398"/>
      <c r="AM143" s="398"/>
      <c r="AN143" s="398"/>
      <c r="AO143" s="398">
        <f t="shared" si="1856"/>
        <v>1</v>
      </c>
      <c r="AP143" s="398">
        <f t="shared" si="1857"/>
        <v>0</v>
      </c>
      <c r="AQ143" s="398">
        <f t="shared" si="1858"/>
        <v>0</v>
      </c>
      <c r="AR143" s="398">
        <f t="shared" si="1859"/>
        <v>0</v>
      </c>
      <c r="AS143" s="398">
        <f t="shared" si="1860"/>
        <v>0</v>
      </c>
      <c r="AT143" s="399"/>
      <c r="AV143" s="4"/>
      <c r="AW143" s="4"/>
      <c r="AX143" s="4"/>
      <c r="AY143" s="398"/>
      <c r="AZ143" s="398"/>
      <c r="BA143" s="398"/>
      <c r="BB143" s="398">
        <f t="shared" si="1861"/>
        <v>1</v>
      </c>
      <c r="BC143" s="398">
        <f t="shared" si="1862"/>
        <v>0</v>
      </c>
      <c r="BD143" s="398">
        <f t="shared" si="1863"/>
        <v>0</v>
      </c>
      <c r="BE143" s="398">
        <f t="shared" si="1864"/>
        <v>0</v>
      </c>
      <c r="BF143" s="398">
        <f t="shared" si="1865"/>
        <v>0</v>
      </c>
      <c r="BG143" s="399"/>
      <c r="BI143" s="4"/>
      <c r="BJ143" s="4"/>
      <c r="BK143" s="4"/>
      <c r="BL143" s="398"/>
      <c r="BM143" s="398"/>
      <c r="BN143" s="398"/>
      <c r="BO143" s="398">
        <f t="shared" si="1866"/>
        <v>1</v>
      </c>
      <c r="BP143" s="398">
        <f t="shared" si="1867"/>
        <v>0</v>
      </c>
      <c r="BQ143" s="398">
        <f t="shared" si="1868"/>
        <v>0</v>
      </c>
      <c r="BR143" s="398">
        <f t="shared" si="1869"/>
        <v>0</v>
      </c>
      <c r="BS143" s="398">
        <f t="shared" si="1870"/>
        <v>0</v>
      </c>
      <c r="BT143" s="399"/>
      <c r="BV143" s="4"/>
      <c r="BW143" s="4"/>
      <c r="BX143" s="4"/>
      <c r="BY143" s="398"/>
      <c r="BZ143" s="398"/>
      <c r="CA143" s="398"/>
      <c r="CB143" s="398">
        <f t="shared" si="1871"/>
        <v>1</v>
      </c>
      <c r="CC143" s="398">
        <f t="shared" si="1872"/>
        <v>0</v>
      </c>
      <c r="CD143" s="398">
        <f t="shared" si="1873"/>
        <v>0</v>
      </c>
      <c r="CE143" s="398">
        <f t="shared" si="1874"/>
        <v>0</v>
      </c>
      <c r="CF143" s="398">
        <f t="shared" si="1875"/>
        <v>0</v>
      </c>
      <c r="CG143" s="399"/>
      <c r="CI143" s="4"/>
      <c r="CJ143" s="4"/>
      <c r="CK143" s="4"/>
      <c r="CL143" s="398"/>
      <c r="CM143" s="398"/>
      <c r="CN143" s="398"/>
      <c r="CO143" s="398">
        <f t="shared" si="1876"/>
        <v>1</v>
      </c>
      <c r="CP143" s="398">
        <f t="shared" si="1877"/>
        <v>0</v>
      </c>
      <c r="CQ143" s="398">
        <f t="shared" si="1878"/>
        <v>0</v>
      </c>
      <c r="CR143" s="398">
        <f t="shared" si="1879"/>
        <v>0</v>
      </c>
      <c r="CS143" s="398">
        <f t="shared" si="1880"/>
        <v>0</v>
      </c>
      <c r="CT143" s="399"/>
      <c r="CV143" s="4"/>
      <c r="CW143" s="4"/>
      <c r="CX143" s="4"/>
      <c r="CY143" s="398"/>
      <c r="CZ143" s="398"/>
      <c r="DA143" s="398"/>
      <c r="DB143" s="398">
        <f t="shared" si="1881"/>
        <v>1</v>
      </c>
      <c r="DC143" s="398">
        <f t="shared" si="1882"/>
        <v>0</v>
      </c>
      <c r="DD143" s="398">
        <f t="shared" si="1883"/>
        <v>0</v>
      </c>
      <c r="DE143" s="398">
        <f t="shared" si="1884"/>
        <v>0</v>
      </c>
      <c r="DF143" s="398">
        <f t="shared" si="1885"/>
        <v>0</v>
      </c>
      <c r="DG143" s="399"/>
      <c r="DI143" s="4"/>
      <c r="DJ143" s="4"/>
      <c r="DK143" s="4"/>
      <c r="DL143" s="398"/>
      <c r="DM143" s="398"/>
      <c r="DN143" s="398"/>
      <c r="DO143" s="398">
        <f t="shared" si="1886"/>
        <v>1</v>
      </c>
      <c r="DP143" s="398">
        <f t="shared" si="1887"/>
        <v>0</v>
      </c>
      <c r="DQ143" s="398">
        <f t="shared" si="1888"/>
        <v>0</v>
      </c>
      <c r="DR143" s="398">
        <f t="shared" si="1889"/>
        <v>0</v>
      </c>
      <c r="DS143" s="398">
        <f t="shared" si="1890"/>
        <v>0</v>
      </c>
      <c r="DT143" s="399"/>
      <c r="DV143" s="4"/>
      <c r="DW143" s="4"/>
      <c r="DX143" s="4"/>
      <c r="DY143" s="398"/>
      <c r="DZ143" s="398"/>
      <c r="EA143" s="398"/>
      <c r="EB143" s="398">
        <f t="shared" si="1891"/>
        <v>1</v>
      </c>
      <c r="EC143" s="398">
        <f t="shared" si="1892"/>
        <v>0</v>
      </c>
      <c r="ED143" s="398">
        <f t="shared" si="1893"/>
        <v>0</v>
      </c>
      <c r="EE143" s="398">
        <f t="shared" si="1894"/>
        <v>0</v>
      </c>
      <c r="EF143" s="398">
        <f t="shared" si="1895"/>
        <v>0</v>
      </c>
      <c r="EG143" s="399"/>
      <c r="EI143" s="4"/>
      <c r="EJ143" s="4"/>
      <c r="EK143" s="4"/>
      <c r="EL143" s="398"/>
      <c r="EM143" s="398"/>
      <c r="EN143" s="398"/>
      <c r="EO143" s="398">
        <f t="shared" si="1896"/>
        <v>1</v>
      </c>
      <c r="EP143" s="398">
        <f t="shared" si="1897"/>
        <v>0</v>
      </c>
      <c r="EQ143" s="398">
        <f t="shared" si="1898"/>
        <v>0</v>
      </c>
      <c r="ER143" s="398">
        <f t="shared" si="1899"/>
        <v>0</v>
      </c>
      <c r="ES143" s="398">
        <f t="shared" si="1900"/>
        <v>0</v>
      </c>
      <c r="ET143" s="399"/>
      <c r="EV143" s="4"/>
      <c r="EW143" s="4"/>
      <c r="EX143" s="4"/>
      <c r="EY143" s="398"/>
      <c r="EZ143" s="398"/>
      <c r="FA143" s="398"/>
      <c r="FB143" s="398">
        <f t="shared" si="1901"/>
        <v>1</v>
      </c>
      <c r="FC143" s="398">
        <f t="shared" si="1902"/>
        <v>0</v>
      </c>
      <c r="FD143" s="398">
        <f t="shared" si="1903"/>
        <v>0</v>
      </c>
      <c r="FE143" s="398">
        <f t="shared" si="1904"/>
        <v>0</v>
      </c>
      <c r="FF143" s="398">
        <f t="shared" si="1905"/>
        <v>0</v>
      </c>
      <c r="FG143" s="399"/>
      <c r="FI143" s="4"/>
      <c r="FJ143" s="4"/>
      <c r="FK143" s="4"/>
      <c r="FL143" s="398"/>
      <c r="FM143" s="398"/>
      <c r="FN143" s="398"/>
      <c r="FO143" s="398">
        <f t="shared" si="1906"/>
        <v>1</v>
      </c>
      <c r="FP143" s="398">
        <f t="shared" si="1907"/>
        <v>0</v>
      </c>
      <c r="FQ143" s="398">
        <f t="shared" si="1908"/>
        <v>0</v>
      </c>
      <c r="FR143" s="398">
        <f t="shared" si="1909"/>
        <v>0</v>
      </c>
      <c r="FS143" s="398">
        <f t="shared" si="1910"/>
        <v>0</v>
      </c>
      <c r="FT143" s="399"/>
      <c r="FV143" s="4"/>
      <c r="FW143" s="4"/>
      <c r="FX143" s="4"/>
      <c r="FY143" s="398"/>
      <c r="FZ143" s="398"/>
      <c r="GA143" s="398"/>
      <c r="GB143" s="398">
        <f t="shared" si="1911"/>
        <v>1</v>
      </c>
      <c r="GC143" s="398">
        <f t="shared" si="1912"/>
        <v>0</v>
      </c>
      <c r="GD143" s="398">
        <f t="shared" si="1913"/>
        <v>0</v>
      </c>
      <c r="GE143" s="398">
        <f t="shared" si="1914"/>
        <v>0</v>
      </c>
      <c r="GF143" s="398">
        <f t="shared" si="1915"/>
        <v>0</v>
      </c>
      <c r="GG143" s="399"/>
      <c r="GI143" s="4"/>
      <c r="GJ143" s="4"/>
      <c r="GK143" s="4"/>
      <c r="GL143" s="398"/>
      <c r="GM143" s="398"/>
      <c r="GN143" s="398"/>
      <c r="GO143" s="398">
        <f t="shared" si="1916"/>
        <v>1</v>
      </c>
      <c r="GP143" s="398">
        <f t="shared" si="1917"/>
        <v>0</v>
      </c>
      <c r="GQ143" s="398">
        <f t="shared" si="1918"/>
        <v>0</v>
      </c>
      <c r="GR143" s="398">
        <f t="shared" si="1919"/>
        <v>0</v>
      </c>
      <c r="GS143" s="398">
        <f t="shared" si="1920"/>
        <v>0</v>
      </c>
      <c r="GT143" s="399"/>
      <c r="GV143" s="4"/>
      <c r="GW143" s="4"/>
      <c r="GX143" s="4"/>
      <c r="GY143" s="398"/>
      <c r="GZ143" s="398"/>
      <c r="HA143" s="398"/>
      <c r="HB143" s="398">
        <f t="shared" si="1921"/>
        <v>1</v>
      </c>
      <c r="HC143" s="398">
        <f t="shared" si="1922"/>
        <v>0</v>
      </c>
      <c r="HD143" s="398">
        <f t="shared" si="1923"/>
        <v>0</v>
      </c>
      <c r="HE143" s="398">
        <f t="shared" si="1924"/>
        <v>0</v>
      </c>
      <c r="HF143" s="398">
        <f t="shared" si="1925"/>
        <v>0</v>
      </c>
      <c r="HG143" s="399"/>
      <c r="HI143" s="4"/>
      <c r="HJ143" s="4"/>
      <c r="HK143" s="4"/>
      <c r="HL143" s="398"/>
      <c r="HM143" s="398"/>
      <c r="HN143" s="398"/>
      <c r="HO143" s="398">
        <f t="shared" si="1926"/>
        <v>1</v>
      </c>
      <c r="HP143" s="398">
        <f t="shared" si="1927"/>
        <v>0</v>
      </c>
      <c r="HQ143" s="398">
        <f t="shared" si="1928"/>
        <v>0</v>
      </c>
      <c r="HR143" s="398">
        <f t="shared" si="1929"/>
        <v>0</v>
      </c>
      <c r="HS143" s="398">
        <f t="shared" si="1930"/>
        <v>0</v>
      </c>
      <c r="HT143" s="399"/>
      <c r="HV143" s="4"/>
      <c r="HW143" s="4"/>
      <c r="HX143" s="4"/>
      <c r="HY143" s="398"/>
      <c r="HZ143" s="398"/>
      <c r="IA143" s="398"/>
      <c r="IB143" s="398">
        <f t="shared" si="1931"/>
        <v>1</v>
      </c>
      <c r="IC143" s="398">
        <f t="shared" si="1932"/>
        <v>0</v>
      </c>
      <c r="ID143" s="398">
        <f t="shared" si="1933"/>
        <v>0</v>
      </c>
      <c r="IE143" s="398">
        <f t="shared" si="1934"/>
        <v>0</v>
      </c>
      <c r="IF143" s="398">
        <f t="shared" si="1935"/>
        <v>0</v>
      </c>
      <c r="IG143" s="399"/>
      <c r="II143" s="4"/>
      <c r="IJ143" s="4"/>
      <c r="IK143" s="4"/>
      <c r="IL143" s="398"/>
      <c r="IM143" s="398"/>
      <c r="IN143" s="398"/>
      <c r="IO143" s="398">
        <f t="shared" si="1936"/>
        <v>1</v>
      </c>
      <c r="IP143" s="398">
        <f t="shared" si="1937"/>
        <v>0</v>
      </c>
      <c r="IQ143" s="398">
        <f t="shared" si="1938"/>
        <v>0</v>
      </c>
      <c r="IR143" s="398">
        <f t="shared" si="1939"/>
        <v>0</v>
      </c>
      <c r="IS143" s="398">
        <f t="shared" si="1940"/>
        <v>0</v>
      </c>
      <c r="IT143" s="399"/>
      <c r="IV143" s="4"/>
      <c r="IW143" s="4"/>
      <c r="IX143" s="4"/>
      <c r="IY143" s="398"/>
      <c r="IZ143" s="398"/>
      <c r="JA143" s="398"/>
      <c r="JB143" s="398">
        <f t="shared" si="1941"/>
        <v>1</v>
      </c>
      <c r="JC143" s="398">
        <f t="shared" si="1942"/>
        <v>0</v>
      </c>
      <c r="JD143" s="398">
        <f t="shared" si="1943"/>
        <v>0</v>
      </c>
      <c r="JE143" s="398">
        <f t="shared" si="1944"/>
        <v>0</v>
      </c>
      <c r="JF143" s="398">
        <f t="shared" si="1945"/>
        <v>0</v>
      </c>
      <c r="JG143" s="399"/>
      <c r="JI143" s="4"/>
      <c r="JJ143" s="4"/>
      <c r="JK143" s="4"/>
      <c r="JL143" s="398"/>
      <c r="JM143" s="398"/>
      <c r="JN143" s="398"/>
      <c r="JO143" s="398">
        <f t="shared" si="1946"/>
        <v>1</v>
      </c>
      <c r="JP143" s="398">
        <f t="shared" si="1947"/>
        <v>0</v>
      </c>
      <c r="JQ143" s="398">
        <f t="shared" si="1948"/>
        <v>0</v>
      </c>
      <c r="JR143" s="398">
        <f t="shared" si="1949"/>
        <v>0</v>
      </c>
      <c r="JS143" s="398">
        <f t="shared" si="1950"/>
        <v>0</v>
      </c>
      <c r="JT143" s="399"/>
      <c r="JV143" s="4"/>
      <c r="JW143" s="4"/>
      <c r="JX143" s="4"/>
      <c r="JY143" s="398"/>
      <c r="JZ143" s="398"/>
      <c r="KA143" s="398"/>
      <c r="KB143" s="398">
        <f t="shared" si="1951"/>
        <v>1</v>
      </c>
      <c r="KC143" s="398">
        <f t="shared" si="1952"/>
        <v>0</v>
      </c>
      <c r="KD143" s="398">
        <f t="shared" si="1953"/>
        <v>0</v>
      </c>
      <c r="KE143" s="398">
        <f t="shared" si="1954"/>
        <v>0</v>
      </c>
      <c r="KF143" s="398">
        <f t="shared" si="1955"/>
        <v>0</v>
      </c>
      <c r="KG143" s="399"/>
      <c r="KI143" s="4"/>
      <c r="KJ143" s="4"/>
      <c r="KK143" s="4"/>
      <c r="KL143" s="398"/>
      <c r="KM143" s="398"/>
      <c r="KN143" s="398"/>
      <c r="KO143" s="398">
        <f t="shared" si="1956"/>
        <v>1</v>
      </c>
      <c r="KP143" s="398">
        <f t="shared" si="1957"/>
        <v>0</v>
      </c>
      <c r="KQ143" s="398">
        <f t="shared" si="1958"/>
        <v>0</v>
      </c>
      <c r="KR143" s="398">
        <f t="shared" si="1959"/>
        <v>0</v>
      </c>
      <c r="KS143" s="398">
        <f t="shared" si="1960"/>
        <v>0</v>
      </c>
      <c r="KT143" s="399"/>
      <c r="KV143" s="4"/>
      <c r="KW143" s="4"/>
      <c r="KX143" s="4"/>
      <c r="KY143" s="398"/>
      <c r="KZ143" s="398"/>
      <c r="LA143" s="398"/>
      <c r="LB143" s="398">
        <f t="shared" si="1961"/>
        <v>1</v>
      </c>
      <c r="LC143" s="398">
        <f t="shared" si="1962"/>
        <v>0</v>
      </c>
      <c r="LD143" s="398">
        <f t="shared" si="1963"/>
        <v>0</v>
      </c>
      <c r="LE143" s="398">
        <f t="shared" si="1964"/>
        <v>0</v>
      </c>
      <c r="LF143" s="398">
        <f t="shared" si="1965"/>
        <v>0</v>
      </c>
      <c r="LG143" s="399"/>
      <c r="LI143" s="4"/>
      <c r="LJ143" s="4"/>
      <c r="LK143" s="4"/>
      <c r="LL143" s="398"/>
      <c r="LM143" s="398"/>
      <c r="LN143" s="398"/>
      <c r="LO143" s="398">
        <f t="shared" si="1966"/>
        <v>1</v>
      </c>
      <c r="LP143" s="398">
        <f t="shared" si="1967"/>
        <v>0</v>
      </c>
      <c r="LQ143" s="398">
        <f t="shared" si="1968"/>
        <v>0</v>
      </c>
      <c r="LR143" s="398">
        <f t="shared" si="1969"/>
        <v>0</v>
      </c>
      <c r="LS143" s="398">
        <f t="shared" si="1970"/>
        <v>0</v>
      </c>
      <c r="LT143" s="399"/>
      <c r="LV143" s="4"/>
      <c r="LW143" s="4"/>
      <c r="LX143" s="4"/>
      <c r="LY143" s="398"/>
      <c r="LZ143" s="398"/>
      <c r="MA143" s="398"/>
      <c r="MB143" s="398">
        <f t="shared" si="1971"/>
        <v>1</v>
      </c>
      <c r="MC143" s="398">
        <f t="shared" si="1972"/>
        <v>0</v>
      </c>
      <c r="MD143" s="398">
        <f t="shared" si="1973"/>
        <v>0</v>
      </c>
      <c r="ME143" s="398">
        <f t="shared" si="1974"/>
        <v>0</v>
      </c>
      <c r="MF143" s="398">
        <f t="shared" si="1975"/>
        <v>0</v>
      </c>
      <c r="MG143" s="399"/>
    </row>
    <row r="144" spans="2:345" x14ac:dyDescent="0.25">
      <c r="I144" s="4"/>
      <c r="J144" s="4"/>
      <c r="K144" s="4"/>
      <c r="L144" s="398"/>
      <c r="M144" s="398"/>
      <c r="N144" s="398"/>
      <c r="O144" s="398">
        <f t="shared" si="1846"/>
        <v>1</v>
      </c>
      <c r="P144" s="398">
        <f t="shared" si="1847"/>
        <v>0</v>
      </c>
      <c r="Q144" s="398">
        <f t="shared" si="1848"/>
        <v>0</v>
      </c>
      <c r="R144" s="398">
        <f t="shared" si="1849"/>
        <v>0</v>
      </c>
      <c r="S144" s="398">
        <f t="shared" si="1850"/>
        <v>0</v>
      </c>
      <c r="T144" s="399"/>
      <c r="V144" s="4"/>
      <c r="W144" s="4"/>
      <c r="X144" s="4"/>
      <c r="Y144" s="398"/>
      <c r="Z144" s="398"/>
      <c r="AA144" s="398"/>
      <c r="AB144" s="398">
        <f t="shared" si="1851"/>
        <v>1</v>
      </c>
      <c r="AC144" s="398">
        <f t="shared" si="1852"/>
        <v>0</v>
      </c>
      <c r="AD144" s="398">
        <f t="shared" si="1853"/>
        <v>0</v>
      </c>
      <c r="AE144" s="398">
        <f t="shared" si="1854"/>
        <v>0</v>
      </c>
      <c r="AF144" s="398">
        <f t="shared" si="1855"/>
        <v>0</v>
      </c>
      <c r="AG144" s="399"/>
      <c r="AI144" s="4"/>
      <c r="AJ144" s="4"/>
      <c r="AK144" s="4"/>
      <c r="AL144" s="398"/>
      <c r="AM144" s="398"/>
      <c r="AN144" s="398"/>
      <c r="AO144" s="398">
        <f t="shared" si="1856"/>
        <v>1</v>
      </c>
      <c r="AP144" s="398">
        <f t="shared" si="1857"/>
        <v>0</v>
      </c>
      <c r="AQ144" s="398">
        <f t="shared" si="1858"/>
        <v>0</v>
      </c>
      <c r="AR144" s="398">
        <f t="shared" si="1859"/>
        <v>0</v>
      </c>
      <c r="AS144" s="398">
        <f t="shared" si="1860"/>
        <v>0</v>
      </c>
      <c r="AT144" s="399"/>
      <c r="AV144" s="4"/>
      <c r="AW144" s="4"/>
      <c r="AX144" s="4"/>
      <c r="AY144" s="398"/>
      <c r="AZ144" s="398"/>
      <c r="BA144" s="398"/>
      <c r="BB144" s="398">
        <f t="shared" si="1861"/>
        <v>1</v>
      </c>
      <c r="BC144" s="398">
        <f t="shared" si="1862"/>
        <v>0</v>
      </c>
      <c r="BD144" s="398">
        <f t="shared" si="1863"/>
        <v>0</v>
      </c>
      <c r="BE144" s="398">
        <f t="shared" si="1864"/>
        <v>0</v>
      </c>
      <c r="BF144" s="398">
        <f t="shared" si="1865"/>
        <v>0</v>
      </c>
      <c r="BG144" s="399"/>
      <c r="BI144" s="4"/>
      <c r="BJ144" s="4"/>
      <c r="BK144" s="4"/>
      <c r="BL144" s="398"/>
      <c r="BM144" s="398"/>
      <c r="BN144" s="398"/>
      <c r="BO144" s="398">
        <f t="shared" si="1866"/>
        <v>1</v>
      </c>
      <c r="BP144" s="398">
        <f t="shared" si="1867"/>
        <v>0</v>
      </c>
      <c r="BQ144" s="398">
        <f t="shared" si="1868"/>
        <v>0</v>
      </c>
      <c r="BR144" s="398">
        <f t="shared" si="1869"/>
        <v>0</v>
      </c>
      <c r="BS144" s="398">
        <f t="shared" si="1870"/>
        <v>0</v>
      </c>
      <c r="BT144" s="399"/>
      <c r="BV144" s="4"/>
      <c r="BW144" s="4"/>
      <c r="BX144" s="4"/>
      <c r="BY144" s="398"/>
      <c r="BZ144" s="398"/>
      <c r="CA144" s="398"/>
      <c r="CB144" s="398">
        <f t="shared" si="1871"/>
        <v>1</v>
      </c>
      <c r="CC144" s="398">
        <f t="shared" si="1872"/>
        <v>0</v>
      </c>
      <c r="CD144" s="398">
        <f t="shared" si="1873"/>
        <v>0</v>
      </c>
      <c r="CE144" s="398">
        <f t="shared" si="1874"/>
        <v>0</v>
      </c>
      <c r="CF144" s="398">
        <f t="shared" si="1875"/>
        <v>0</v>
      </c>
      <c r="CG144" s="399"/>
      <c r="CI144" s="4"/>
      <c r="CJ144" s="4"/>
      <c r="CK144" s="4"/>
      <c r="CL144" s="398"/>
      <c r="CM144" s="398"/>
      <c r="CN144" s="398"/>
      <c r="CO144" s="398">
        <f t="shared" si="1876"/>
        <v>1</v>
      </c>
      <c r="CP144" s="398">
        <f t="shared" si="1877"/>
        <v>0</v>
      </c>
      <c r="CQ144" s="398">
        <f t="shared" si="1878"/>
        <v>0</v>
      </c>
      <c r="CR144" s="398">
        <f t="shared" si="1879"/>
        <v>0</v>
      </c>
      <c r="CS144" s="398">
        <f t="shared" si="1880"/>
        <v>0</v>
      </c>
      <c r="CT144" s="399"/>
      <c r="CV144" s="4"/>
      <c r="CW144" s="4"/>
      <c r="CX144" s="4"/>
      <c r="CY144" s="398"/>
      <c r="CZ144" s="398"/>
      <c r="DA144" s="398"/>
      <c r="DB144" s="398">
        <f t="shared" si="1881"/>
        <v>1</v>
      </c>
      <c r="DC144" s="398">
        <f t="shared" si="1882"/>
        <v>0</v>
      </c>
      <c r="DD144" s="398">
        <f t="shared" si="1883"/>
        <v>0</v>
      </c>
      <c r="DE144" s="398">
        <f t="shared" si="1884"/>
        <v>0</v>
      </c>
      <c r="DF144" s="398">
        <f t="shared" si="1885"/>
        <v>0</v>
      </c>
      <c r="DG144" s="399"/>
      <c r="DI144" s="4"/>
      <c r="DJ144" s="4"/>
      <c r="DK144" s="4"/>
      <c r="DL144" s="398"/>
      <c r="DM144" s="398"/>
      <c r="DN144" s="398"/>
      <c r="DO144" s="398">
        <f t="shared" si="1886"/>
        <v>1</v>
      </c>
      <c r="DP144" s="398">
        <f t="shared" si="1887"/>
        <v>0</v>
      </c>
      <c r="DQ144" s="398">
        <f t="shared" si="1888"/>
        <v>0</v>
      </c>
      <c r="DR144" s="398">
        <f t="shared" si="1889"/>
        <v>0</v>
      </c>
      <c r="DS144" s="398">
        <f t="shared" si="1890"/>
        <v>0</v>
      </c>
      <c r="DT144" s="399"/>
      <c r="DV144" s="4"/>
      <c r="DW144" s="4"/>
      <c r="DX144" s="4"/>
      <c r="DY144" s="398"/>
      <c r="DZ144" s="398"/>
      <c r="EA144" s="398"/>
      <c r="EB144" s="398">
        <f t="shared" si="1891"/>
        <v>1</v>
      </c>
      <c r="EC144" s="398">
        <f t="shared" si="1892"/>
        <v>0</v>
      </c>
      <c r="ED144" s="398">
        <f t="shared" si="1893"/>
        <v>0</v>
      </c>
      <c r="EE144" s="398">
        <f t="shared" si="1894"/>
        <v>0</v>
      </c>
      <c r="EF144" s="398">
        <f t="shared" si="1895"/>
        <v>0</v>
      </c>
      <c r="EG144" s="399"/>
      <c r="EI144" s="4"/>
      <c r="EJ144" s="4"/>
      <c r="EK144" s="4"/>
      <c r="EL144" s="398"/>
      <c r="EM144" s="398"/>
      <c r="EN144" s="398"/>
      <c r="EO144" s="398">
        <f t="shared" si="1896"/>
        <v>1</v>
      </c>
      <c r="EP144" s="398">
        <f t="shared" si="1897"/>
        <v>0</v>
      </c>
      <c r="EQ144" s="398">
        <f t="shared" si="1898"/>
        <v>0</v>
      </c>
      <c r="ER144" s="398">
        <f t="shared" si="1899"/>
        <v>0</v>
      </c>
      <c r="ES144" s="398">
        <f t="shared" si="1900"/>
        <v>0</v>
      </c>
      <c r="ET144" s="399"/>
      <c r="EV144" s="4"/>
      <c r="EW144" s="4"/>
      <c r="EX144" s="4"/>
      <c r="EY144" s="398"/>
      <c r="EZ144" s="398"/>
      <c r="FA144" s="398"/>
      <c r="FB144" s="398">
        <f t="shared" si="1901"/>
        <v>1</v>
      </c>
      <c r="FC144" s="398">
        <f t="shared" si="1902"/>
        <v>0</v>
      </c>
      <c r="FD144" s="398">
        <f t="shared" si="1903"/>
        <v>0</v>
      </c>
      <c r="FE144" s="398">
        <f t="shared" si="1904"/>
        <v>0</v>
      </c>
      <c r="FF144" s="398">
        <f t="shared" si="1905"/>
        <v>0</v>
      </c>
      <c r="FG144" s="399"/>
      <c r="FI144" s="4"/>
      <c r="FJ144" s="4"/>
      <c r="FK144" s="4"/>
      <c r="FL144" s="398"/>
      <c r="FM144" s="398"/>
      <c r="FN144" s="398"/>
      <c r="FO144" s="398">
        <f t="shared" si="1906"/>
        <v>1</v>
      </c>
      <c r="FP144" s="398">
        <f t="shared" si="1907"/>
        <v>0</v>
      </c>
      <c r="FQ144" s="398">
        <f t="shared" si="1908"/>
        <v>0</v>
      </c>
      <c r="FR144" s="398">
        <f t="shared" si="1909"/>
        <v>0</v>
      </c>
      <c r="FS144" s="398">
        <f t="shared" si="1910"/>
        <v>0</v>
      </c>
      <c r="FT144" s="399"/>
      <c r="FV144" s="4"/>
      <c r="FW144" s="4"/>
      <c r="FX144" s="4"/>
      <c r="FY144" s="398"/>
      <c r="FZ144" s="398"/>
      <c r="GA144" s="398"/>
      <c r="GB144" s="398">
        <f t="shared" si="1911"/>
        <v>1</v>
      </c>
      <c r="GC144" s="398">
        <f t="shared" si="1912"/>
        <v>0</v>
      </c>
      <c r="GD144" s="398">
        <f t="shared" si="1913"/>
        <v>0</v>
      </c>
      <c r="GE144" s="398">
        <f t="shared" si="1914"/>
        <v>0</v>
      </c>
      <c r="GF144" s="398">
        <f t="shared" si="1915"/>
        <v>0</v>
      </c>
      <c r="GG144" s="399"/>
      <c r="GI144" s="4"/>
      <c r="GJ144" s="4"/>
      <c r="GK144" s="4"/>
      <c r="GL144" s="398"/>
      <c r="GM144" s="398"/>
      <c r="GN144" s="398"/>
      <c r="GO144" s="398">
        <f t="shared" si="1916"/>
        <v>1</v>
      </c>
      <c r="GP144" s="398">
        <f t="shared" si="1917"/>
        <v>0</v>
      </c>
      <c r="GQ144" s="398">
        <f t="shared" si="1918"/>
        <v>0</v>
      </c>
      <c r="GR144" s="398">
        <f t="shared" si="1919"/>
        <v>0</v>
      </c>
      <c r="GS144" s="398">
        <f t="shared" si="1920"/>
        <v>0</v>
      </c>
      <c r="GT144" s="399"/>
      <c r="GV144" s="4"/>
      <c r="GW144" s="4"/>
      <c r="GX144" s="4"/>
      <c r="GY144" s="398"/>
      <c r="GZ144" s="398"/>
      <c r="HA144" s="398"/>
      <c r="HB144" s="398">
        <f t="shared" si="1921"/>
        <v>1</v>
      </c>
      <c r="HC144" s="398">
        <f t="shared" si="1922"/>
        <v>0</v>
      </c>
      <c r="HD144" s="398">
        <f t="shared" si="1923"/>
        <v>0</v>
      </c>
      <c r="HE144" s="398">
        <f t="shared" si="1924"/>
        <v>0</v>
      </c>
      <c r="HF144" s="398">
        <f t="shared" si="1925"/>
        <v>0</v>
      </c>
      <c r="HG144" s="399"/>
      <c r="HI144" s="4"/>
      <c r="HJ144" s="4"/>
      <c r="HK144" s="4"/>
      <c r="HL144" s="398"/>
      <c r="HM144" s="398"/>
      <c r="HN144" s="398"/>
      <c r="HO144" s="398">
        <f t="shared" si="1926"/>
        <v>1</v>
      </c>
      <c r="HP144" s="398">
        <f t="shared" si="1927"/>
        <v>0</v>
      </c>
      <c r="HQ144" s="398">
        <f t="shared" si="1928"/>
        <v>0</v>
      </c>
      <c r="HR144" s="398">
        <f t="shared" si="1929"/>
        <v>0</v>
      </c>
      <c r="HS144" s="398">
        <f t="shared" si="1930"/>
        <v>0</v>
      </c>
      <c r="HT144" s="399"/>
      <c r="HV144" s="4"/>
      <c r="HW144" s="4"/>
      <c r="HX144" s="4"/>
      <c r="HY144" s="398"/>
      <c r="HZ144" s="398"/>
      <c r="IA144" s="398"/>
      <c r="IB144" s="398">
        <f t="shared" si="1931"/>
        <v>1</v>
      </c>
      <c r="IC144" s="398">
        <f t="shared" si="1932"/>
        <v>0</v>
      </c>
      <c r="ID144" s="398">
        <f t="shared" si="1933"/>
        <v>0</v>
      </c>
      <c r="IE144" s="398">
        <f t="shared" si="1934"/>
        <v>0</v>
      </c>
      <c r="IF144" s="398">
        <f t="shared" si="1935"/>
        <v>0</v>
      </c>
      <c r="IG144" s="399"/>
      <c r="II144" s="4"/>
      <c r="IJ144" s="4"/>
      <c r="IK144" s="4"/>
      <c r="IL144" s="398"/>
      <c r="IM144" s="398"/>
      <c r="IN144" s="398"/>
      <c r="IO144" s="398">
        <f t="shared" si="1936"/>
        <v>1</v>
      </c>
      <c r="IP144" s="398">
        <f t="shared" si="1937"/>
        <v>0</v>
      </c>
      <c r="IQ144" s="398">
        <f t="shared" si="1938"/>
        <v>0</v>
      </c>
      <c r="IR144" s="398">
        <f t="shared" si="1939"/>
        <v>0</v>
      </c>
      <c r="IS144" s="398">
        <f t="shared" si="1940"/>
        <v>0</v>
      </c>
      <c r="IT144" s="399"/>
      <c r="IV144" s="4"/>
      <c r="IW144" s="4"/>
      <c r="IX144" s="4"/>
      <c r="IY144" s="398"/>
      <c r="IZ144" s="398"/>
      <c r="JA144" s="398"/>
      <c r="JB144" s="398">
        <f t="shared" si="1941"/>
        <v>1</v>
      </c>
      <c r="JC144" s="398">
        <f t="shared" si="1942"/>
        <v>0</v>
      </c>
      <c r="JD144" s="398">
        <f t="shared" si="1943"/>
        <v>0</v>
      </c>
      <c r="JE144" s="398">
        <f t="shared" si="1944"/>
        <v>0</v>
      </c>
      <c r="JF144" s="398">
        <f t="shared" si="1945"/>
        <v>0</v>
      </c>
      <c r="JG144" s="399"/>
      <c r="JI144" s="4"/>
      <c r="JJ144" s="4"/>
      <c r="JK144" s="4"/>
      <c r="JL144" s="398"/>
      <c r="JM144" s="398"/>
      <c r="JN144" s="398"/>
      <c r="JO144" s="398">
        <f t="shared" si="1946"/>
        <v>1</v>
      </c>
      <c r="JP144" s="398">
        <f t="shared" si="1947"/>
        <v>0</v>
      </c>
      <c r="JQ144" s="398">
        <f t="shared" si="1948"/>
        <v>0</v>
      </c>
      <c r="JR144" s="398">
        <f t="shared" si="1949"/>
        <v>0</v>
      </c>
      <c r="JS144" s="398">
        <f t="shared" si="1950"/>
        <v>0</v>
      </c>
      <c r="JT144" s="399"/>
      <c r="JV144" s="4"/>
      <c r="JW144" s="4"/>
      <c r="JX144" s="4"/>
      <c r="JY144" s="398"/>
      <c r="JZ144" s="398"/>
      <c r="KA144" s="398"/>
      <c r="KB144" s="398">
        <f t="shared" si="1951"/>
        <v>1</v>
      </c>
      <c r="KC144" s="398">
        <f t="shared" si="1952"/>
        <v>0</v>
      </c>
      <c r="KD144" s="398">
        <f t="shared" si="1953"/>
        <v>0</v>
      </c>
      <c r="KE144" s="398">
        <f t="shared" si="1954"/>
        <v>0</v>
      </c>
      <c r="KF144" s="398">
        <f t="shared" si="1955"/>
        <v>0</v>
      </c>
      <c r="KG144" s="399"/>
      <c r="KI144" s="4"/>
      <c r="KJ144" s="4"/>
      <c r="KK144" s="4"/>
      <c r="KL144" s="398"/>
      <c r="KM144" s="398"/>
      <c r="KN144" s="398"/>
      <c r="KO144" s="398">
        <f t="shared" si="1956"/>
        <v>1</v>
      </c>
      <c r="KP144" s="398">
        <f t="shared" si="1957"/>
        <v>0</v>
      </c>
      <c r="KQ144" s="398">
        <f t="shared" si="1958"/>
        <v>0</v>
      </c>
      <c r="KR144" s="398">
        <f t="shared" si="1959"/>
        <v>0</v>
      </c>
      <c r="KS144" s="398">
        <f t="shared" si="1960"/>
        <v>0</v>
      </c>
      <c r="KT144" s="399"/>
      <c r="KV144" s="4"/>
      <c r="KW144" s="4"/>
      <c r="KX144" s="4"/>
      <c r="KY144" s="398"/>
      <c r="KZ144" s="398"/>
      <c r="LA144" s="398"/>
      <c r="LB144" s="398">
        <f t="shared" si="1961"/>
        <v>1</v>
      </c>
      <c r="LC144" s="398">
        <f t="shared" si="1962"/>
        <v>0</v>
      </c>
      <c r="LD144" s="398">
        <f t="shared" si="1963"/>
        <v>0</v>
      </c>
      <c r="LE144" s="398">
        <f t="shared" si="1964"/>
        <v>0</v>
      </c>
      <c r="LF144" s="398">
        <f t="shared" si="1965"/>
        <v>0</v>
      </c>
      <c r="LG144" s="399"/>
      <c r="LI144" s="4"/>
      <c r="LJ144" s="4"/>
      <c r="LK144" s="4"/>
      <c r="LL144" s="398"/>
      <c r="LM144" s="398"/>
      <c r="LN144" s="398"/>
      <c r="LO144" s="398">
        <f t="shared" si="1966"/>
        <v>1</v>
      </c>
      <c r="LP144" s="398">
        <f t="shared" si="1967"/>
        <v>0</v>
      </c>
      <c r="LQ144" s="398">
        <f t="shared" si="1968"/>
        <v>0</v>
      </c>
      <c r="LR144" s="398">
        <f t="shared" si="1969"/>
        <v>0</v>
      </c>
      <c r="LS144" s="398">
        <f t="shared" si="1970"/>
        <v>0</v>
      </c>
      <c r="LT144" s="399"/>
      <c r="LV144" s="4"/>
      <c r="LW144" s="4"/>
      <c r="LX144" s="4"/>
      <c r="LY144" s="398"/>
      <c r="LZ144" s="398"/>
      <c r="MA144" s="398"/>
      <c r="MB144" s="398">
        <f t="shared" si="1971"/>
        <v>1</v>
      </c>
      <c r="MC144" s="398">
        <f t="shared" si="1972"/>
        <v>0</v>
      </c>
      <c r="MD144" s="398">
        <f t="shared" si="1973"/>
        <v>0</v>
      </c>
      <c r="ME144" s="398">
        <f t="shared" si="1974"/>
        <v>0</v>
      </c>
      <c r="MF144" s="398">
        <f t="shared" si="1975"/>
        <v>0</v>
      </c>
      <c r="MG144" s="399"/>
    </row>
    <row r="145" spans="9:345" x14ac:dyDescent="0.25">
      <c r="I145" s="4"/>
      <c r="J145" s="4"/>
      <c r="K145" s="4"/>
      <c r="L145" s="398"/>
      <c r="M145" s="398"/>
      <c r="N145" s="398"/>
      <c r="O145" s="398"/>
      <c r="P145" s="398"/>
      <c r="Q145" s="398"/>
      <c r="R145" s="398"/>
      <c r="S145" s="398"/>
      <c r="T145" s="399"/>
      <c r="V145" s="4"/>
      <c r="W145" s="4"/>
      <c r="X145" s="4"/>
      <c r="Y145" s="398"/>
      <c r="Z145" s="398"/>
      <c r="AA145" s="398"/>
      <c r="AB145" s="398"/>
      <c r="AC145" s="398"/>
      <c r="AD145" s="398"/>
      <c r="AE145" s="398"/>
      <c r="AF145" s="398"/>
      <c r="AG145" s="399"/>
      <c r="AI145" s="4"/>
      <c r="AJ145" s="4"/>
      <c r="AK145" s="4"/>
      <c r="AL145" s="398"/>
      <c r="AM145" s="398"/>
      <c r="AN145" s="398"/>
      <c r="AO145" s="398"/>
      <c r="AP145" s="398"/>
      <c r="AQ145" s="398"/>
      <c r="AR145" s="398"/>
      <c r="AS145" s="398"/>
      <c r="AT145" s="399"/>
      <c r="AV145" s="4"/>
      <c r="AW145" s="4"/>
      <c r="AX145" s="4"/>
      <c r="AY145" s="398"/>
      <c r="AZ145" s="398"/>
      <c r="BA145" s="398"/>
      <c r="BB145" s="398"/>
      <c r="BC145" s="398"/>
      <c r="BD145" s="398"/>
      <c r="BE145" s="398"/>
      <c r="BF145" s="398"/>
      <c r="BG145" s="399"/>
      <c r="BI145" s="4"/>
      <c r="BJ145" s="4"/>
      <c r="BK145" s="4"/>
      <c r="BL145" s="398"/>
      <c r="BM145" s="398"/>
      <c r="BN145" s="398"/>
      <c r="BO145" s="398"/>
      <c r="BP145" s="398"/>
      <c r="BQ145" s="398"/>
      <c r="BR145" s="398"/>
      <c r="BS145" s="398"/>
      <c r="BT145" s="399"/>
      <c r="BV145" s="4"/>
      <c r="BW145" s="4"/>
      <c r="BX145" s="4"/>
      <c r="BY145" s="398"/>
      <c r="BZ145" s="398"/>
      <c r="CA145" s="398"/>
      <c r="CB145" s="398"/>
      <c r="CC145" s="398"/>
      <c r="CD145" s="398"/>
      <c r="CE145" s="398"/>
      <c r="CF145" s="398"/>
      <c r="CG145" s="399"/>
      <c r="CI145" s="4"/>
      <c r="CJ145" s="4"/>
      <c r="CK145" s="4"/>
      <c r="CL145" s="398"/>
      <c r="CM145" s="398"/>
      <c r="CN145" s="398"/>
      <c r="CO145" s="398"/>
      <c r="CP145" s="398"/>
      <c r="CQ145" s="398"/>
      <c r="CR145" s="398"/>
      <c r="CS145" s="398"/>
      <c r="CT145" s="399"/>
      <c r="CV145" s="4"/>
      <c r="CW145" s="4"/>
      <c r="CX145" s="4"/>
      <c r="CY145" s="398"/>
      <c r="CZ145" s="398"/>
      <c r="DA145" s="398"/>
      <c r="DB145" s="398"/>
      <c r="DC145" s="398"/>
      <c r="DD145" s="398"/>
      <c r="DE145" s="398"/>
      <c r="DF145" s="398"/>
      <c r="DG145" s="399"/>
      <c r="DI145" s="4"/>
      <c r="DJ145" s="4"/>
      <c r="DK145" s="4"/>
      <c r="DL145" s="398"/>
      <c r="DM145" s="398"/>
      <c r="DN145" s="398"/>
      <c r="DO145" s="398"/>
      <c r="DP145" s="398"/>
      <c r="DQ145" s="398"/>
      <c r="DR145" s="398"/>
      <c r="DS145" s="398"/>
      <c r="DT145" s="399"/>
      <c r="DV145" s="4"/>
      <c r="DW145" s="4"/>
      <c r="DX145" s="4"/>
      <c r="DY145" s="398"/>
      <c r="DZ145" s="398"/>
      <c r="EA145" s="398"/>
      <c r="EB145" s="398"/>
      <c r="EC145" s="398"/>
      <c r="ED145" s="398"/>
      <c r="EE145" s="398"/>
      <c r="EF145" s="398"/>
      <c r="EG145" s="399"/>
      <c r="EI145" s="4"/>
      <c r="EJ145" s="4"/>
      <c r="EK145" s="4"/>
      <c r="EL145" s="398"/>
      <c r="EM145" s="398"/>
      <c r="EN145" s="398"/>
      <c r="EO145" s="398"/>
      <c r="EP145" s="398"/>
      <c r="EQ145" s="398"/>
      <c r="ER145" s="398"/>
      <c r="ES145" s="398"/>
      <c r="ET145" s="399"/>
      <c r="EV145" s="4"/>
      <c r="EW145" s="4"/>
      <c r="EX145" s="4"/>
      <c r="EY145" s="398"/>
      <c r="EZ145" s="398"/>
      <c r="FA145" s="398"/>
      <c r="FB145" s="398"/>
      <c r="FC145" s="398"/>
      <c r="FD145" s="398"/>
      <c r="FE145" s="398"/>
      <c r="FF145" s="398"/>
      <c r="FG145" s="399"/>
      <c r="FI145" s="4"/>
      <c r="FJ145" s="4"/>
      <c r="FK145" s="4"/>
      <c r="FL145" s="398"/>
      <c r="FM145" s="398"/>
      <c r="FN145" s="398"/>
      <c r="FO145" s="398"/>
      <c r="FP145" s="398"/>
      <c r="FQ145" s="398"/>
      <c r="FR145" s="398"/>
      <c r="FS145" s="398"/>
      <c r="FT145" s="399"/>
      <c r="FV145" s="4"/>
      <c r="FW145" s="4"/>
      <c r="FX145" s="4"/>
      <c r="FY145" s="398"/>
      <c r="FZ145" s="398"/>
      <c r="GA145" s="398"/>
      <c r="GB145" s="398"/>
      <c r="GC145" s="398"/>
      <c r="GD145" s="398"/>
      <c r="GE145" s="398"/>
      <c r="GF145" s="398"/>
      <c r="GG145" s="399"/>
      <c r="GI145" s="4"/>
      <c r="GJ145" s="4"/>
      <c r="GK145" s="4"/>
      <c r="GL145" s="398"/>
      <c r="GM145" s="398"/>
      <c r="GN145" s="398"/>
      <c r="GO145" s="398"/>
      <c r="GP145" s="398"/>
      <c r="GQ145" s="398"/>
      <c r="GR145" s="398"/>
      <c r="GS145" s="398"/>
      <c r="GT145" s="399"/>
      <c r="GV145" s="4"/>
      <c r="GW145" s="4"/>
      <c r="GX145" s="4"/>
      <c r="GY145" s="398"/>
      <c r="GZ145" s="398"/>
      <c r="HA145" s="398"/>
      <c r="HB145" s="398"/>
      <c r="HC145" s="398"/>
      <c r="HD145" s="398"/>
      <c r="HE145" s="398"/>
      <c r="HF145" s="398"/>
      <c r="HG145" s="399"/>
      <c r="HI145" s="4"/>
      <c r="HJ145" s="4"/>
      <c r="HK145" s="4"/>
      <c r="HL145" s="398"/>
      <c r="HM145" s="398"/>
      <c r="HN145" s="398"/>
      <c r="HO145" s="398"/>
      <c r="HP145" s="398"/>
      <c r="HQ145" s="398"/>
      <c r="HR145" s="398"/>
      <c r="HS145" s="398"/>
      <c r="HT145" s="399"/>
      <c r="HV145" s="4"/>
      <c r="HW145" s="4"/>
      <c r="HX145" s="4"/>
      <c r="HY145" s="398"/>
      <c r="HZ145" s="398"/>
      <c r="IA145" s="398"/>
      <c r="IB145" s="398"/>
      <c r="IC145" s="398"/>
      <c r="ID145" s="398"/>
      <c r="IE145" s="398"/>
      <c r="IF145" s="398"/>
      <c r="IG145" s="399"/>
      <c r="II145" s="4"/>
      <c r="IJ145" s="4"/>
      <c r="IK145" s="4"/>
      <c r="IL145" s="398"/>
      <c r="IM145" s="398"/>
      <c r="IN145" s="398"/>
      <c r="IO145" s="398"/>
      <c r="IP145" s="398"/>
      <c r="IQ145" s="398"/>
      <c r="IR145" s="398"/>
      <c r="IS145" s="398"/>
      <c r="IT145" s="399"/>
      <c r="IV145" s="4"/>
      <c r="IW145" s="4"/>
      <c r="IX145" s="4"/>
      <c r="IY145" s="398"/>
      <c r="IZ145" s="398"/>
      <c r="JA145" s="398"/>
      <c r="JB145" s="398"/>
      <c r="JC145" s="398"/>
      <c r="JD145" s="398"/>
      <c r="JE145" s="398"/>
      <c r="JF145" s="398"/>
      <c r="JG145" s="399"/>
      <c r="JI145" s="4"/>
      <c r="JJ145" s="4"/>
      <c r="JK145" s="4"/>
      <c r="JL145" s="398"/>
      <c r="JM145" s="398"/>
      <c r="JN145" s="398"/>
      <c r="JO145" s="398"/>
      <c r="JP145" s="398"/>
      <c r="JQ145" s="398"/>
      <c r="JR145" s="398"/>
      <c r="JS145" s="398"/>
      <c r="JT145" s="399"/>
      <c r="JV145" s="4"/>
      <c r="JW145" s="4"/>
      <c r="JX145" s="4"/>
      <c r="JY145" s="398"/>
      <c r="JZ145" s="398"/>
      <c r="KA145" s="398"/>
      <c r="KB145" s="398"/>
      <c r="KC145" s="398"/>
      <c r="KD145" s="398"/>
      <c r="KE145" s="398"/>
      <c r="KF145" s="398"/>
      <c r="KG145" s="399"/>
      <c r="KI145" s="4"/>
      <c r="KJ145" s="4"/>
      <c r="KK145" s="4"/>
      <c r="KL145" s="398"/>
      <c r="KM145" s="398"/>
      <c r="KN145" s="398"/>
      <c r="KO145" s="398"/>
      <c r="KP145" s="398"/>
      <c r="KQ145" s="398"/>
      <c r="KR145" s="398"/>
      <c r="KS145" s="398"/>
      <c r="KT145" s="399"/>
      <c r="KV145" s="4"/>
      <c r="KW145" s="4"/>
      <c r="KX145" s="4"/>
      <c r="KY145" s="398"/>
      <c r="KZ145" s="398"/>
      <c r="LA145" s="398"/>
      <c r="LB145" s="398"/>
      <c r="LC145" s="398"/>
      <c r="LD145" s="398"/>
      <c r="LE145" s="398"/>
      <c r="LF145" s="398"/>
      <c r="LG145" s="399"/>
      <c r="LI145" s="4"/>
      <c r="LJ145" s="4"/>
      <c r="LK145" s="4"/>
      <c r="LL145" s="398"/>
      <c r="LM145" s="398"/>
      <c r="LN145" s="398"/>
      <c r="LO145" s="398"/>
      <c r="LP145" s="398"/>
      <c r="LQ145" s="398"/>
      <c r="LR145" s="398"/>
      <c r="LS145" s="398"/>
      <c r="LT145" s="399"/>
      <c r="LV145" s="4"/>
      <c r="LW145" s="4"/>
      <c r="LX145" s="4"/>
      <c r="LY145" s="398"/>
      <c r="LZ145" s="398"/>
      <c r="MA145" s="398"/>
      <c r="MB145" s="398"/>
      <c r="MC145" s="398"/>
      <c r="MD145" s="398"/>
      <c r="ME145" s="398"/>
      <c r="MF145" s="398"/>
      <c r="MG145" s="399"/>
    </row>
    <row r="146" spans="9:345" x14ac:dyDescent="0.25">
      <c r="I146" s="4"/>
      <c r="J146" s="4"/>
      <c r="K146" s="4"/>
      <c r="L146" s="398"/>
      <c r="M146" s="398"/>
      <c r="N146" s="398"/>
      <c r="O146" s="398">
        <f>(T121&lt;&gt;2)+($B$143&amp;$D$143&lt;&gt;I121&amp;K121)*($B$144&amp;$D$144&lt;&gt;I121&amp;K121)*($D$143&amp;$B$143&lt;&gt;I121&amp;K121)*($D$144&amp;$B$144&lt;&gt;I121&amp;K121)</f>
        <v>1</v>
      </c>
      <c r="P146" s="398">
        <f>IFERROR(VLOOKUP(I121,$B$143:$F$144,5,0),0)</f>
        <v>0</v>
      </c>
      <c r="Q146" s="398">
        <f>IFERROR(VLOOKUP(K121,$B$143:$F$144,5,0),0)</f>
        <v>0</v>
      </c>
      <c r="R146" s="398">
        <f>IFERROR(VLOOKUP(I121,$D$121:$G$122,4,0),0)</f>
        <v>0</v>
      </c>
      <c r="S146" s="398">
        <f>IFERROR(VLOOKUP(K121,$D$121:$G$122,4,0),0)</f>
        <v>0</v>
      </c>
      <c r="T146" s="399"/>
      <c r="V146" s="4"/>
      <c r="W146" s="4"/>
      <c r="X146" s="4"/>
      <c r="Y146" s="398"/>
      <c r="Z146" s="398"/>
      <c r="AA146" s="398"/>
      <c r="AB146" s="398">
        <f>(AG121&lt;&gt;2)+($B$143&amp;$D$143&lt;&gt;V121&amp;X121)*($B$144&amp;$D$144&lt;&gt;V121&amp;X121)*($D$143&amp;$B$143&lt;&gt;V121&amp;X121)*($D$144&amp;$B$144&lt;&gt;V121&amp;X121)</f>
        <v>1</v>
      </c>
      <c r="AC146" s="398">
        <f>IFERROR(VLOOKUP(V121,$B$143:$F$144,5,0),0)</f>
        <v>0</v>
      </c>
      <c r="AD146" s="398">
        <f>IFERROR(VLOOKUP(X121,$B$143:$F$144,5,0),0)</f>
        <v>0</v>
      </c>
      <c r="AE146" s="398">
        <f>IFERROR(VLOOKUP(V121,$D$121:$G$122,4,0),0)</f>
        <v>0</v>
      </c>
      <c r="AF146" s="398">
        <f>IFERROR(VLOOKUP(X121,$D$121:$G$122,4,0),0)</f>
        <v>0</v>
      </c>
      <c r="AG146" s="399"/>
      <c r="AI146" s="4"/>
      <c r="AJ146" s="4"/>
      <c r="AK146" s="4"/>
      <c r="AL146" s="398"/>
      <c r="AM146" s="398"/>
      <c r="AN146" s="398"/>
      <c r="AO146" s="398">
        <f>(AT121&lt;&gt;2)+($B$143&amp;$D$143&lt;&gt;AI121&amp;AK121)*($B$144&amp;$D$144&lt;&gt;AI121&amp;AK121)*($D$143&amp;$B$143&lt;&gt;AI121&amp;AK121)*($D$144&amp;$B$144&lt;&gt;AI121&amp;AK121)</f>
        <v>1</v>
      </c>
      <c r="AP146" s="398">
        <f>IFERROR(VLOOKUP(AI121,$B$143:$F$144,5,0),0)</f>
        <v>0</v>
      </c>
      <c r="AQ146" s="398">
        <f>IFERROR(VLOOKUP(AK121,$B$143:$F$144,5,0),0)</f>
        <v>0</v>
      </c>
      <c r="AR146" s="398">
        <f>IFERROR(VLOOKUP(AI121,$D$121:$G$122,4,0),0)</f>
        <v>0</v>
      </c>
      <c r="AS146" s="398">
        <f>IFERROR(VLOOKUP(AK121,$D$121:$G$122,4,0),0)</f>
        <v>0</v>
      </c>
      <c r="AT146" s="399"/>
      <c r="AV146" s="4"/>
      <c r="AW146" s="4"/>
      <c r="AX146" s="4"/>
      <c r="AY146" s="398"/>
      <c r="AZ146" s="398"/>
      <c r="BA146" s="398"/>
      <c r="BB146" s="398">
        <f>(BG121&lt;&gt;2)+($B$143&amp;$D$143&lt;&gt;AV121&amp;AX121)*($B$144&amp;$D$144&lt;&gt;AV121&amp;AX121)*($D$143&amp;$B$143&lt;&gt;AV121&amp;AX121)*($D$144&amp;$B$144&lt;&gt;AV121&amp;AX121)</f>
        <v>1</v>
      </c>
      <c r="BC146" s="398">
        <f>IFERROR(VLOOKUP(AV121,$B$143:$F$144,5,0),0)</f>
        <v>0</v>
      </c>
      <c r="BD146" s="398">
        <f>IFERROR(VLOOKUP(AX121,$B$143:$F$144,5,0),0)</f>
        <v>0</v>
      </c>
      <c r="BE146" s="398">
        <f>IFERROR(VLOOKUP(AV121,$D$121:$G$122,4,0),0)</f>
        <v>0</v>
      </c>
      <c r="BF146" s="398">
        <f>IFERROR(VLOOKUP(AX121,$D$121:$G$122,4,0),0)</f>
        <v>0</v>
      </c>
      <c r="BG146" s="399"/>
      <c r="BI146" s="4"/>
      <c r="BJ146" s="4"/>
      <c r="BK146" s="4"/>
      <c r="BL146" s="398"/>
      <c r="BM146" s="398"/>
      <c r="BN146" s="398"/>
      <c r="BO146" s="398">
        <f>(BT121&lt;&gt;2)+($B$143&amp;$D$143&lt;&gt;BI121&amp;BK121)*($B$144&amp;$D$144&lt;&gt;BI121&amp;BK121)*($D$143&amp;$B$143&lt;&gt;BI121&amp;BK121)*($D$144&amp;$B$144&lt;&gt;BI121&amp;BK121)</f>
        <v>1</v>
      </c>
      <c r="BP146" s="398">
        <f>IFERROR(VLOOKUP(BI121,$B$143:$F$144,5,0),0)</f>
        <v>0</v>
      </c>
      <c r="BQ146" s="398">
        <f>IFERROR(VLOOKUP(BK121,$B$143:$F$144,5,0),0)</f>
        <v>0</v>
      </c>
      <c r="BR146" s="398">
        <f>IFERROR(VLOOKUP(BI121,$D$121:$G$122,4,0),0)</f>
        <v>0</v>
      </c>
      <c r="BS146" s="398">
        <f>IFERROR(VLOOKUP(BK121,$D$121:$G$122,4,0),0)</f>
        <v>0</v>
      </c>
      <c r="BT146" s="399"/>
      <c r="BV146" s="4"/>
      <c r="BW146" s="4"/>
      <c r="BX146" s="4"/>
      <c r="BY146" s="398"/>
      <c r="BZ146" s="398"/>
      <c r="CA146" s="398"/>
      <c r="CB146" s="398">
        <f>(CG121&lt;&gt;2)+($B$143&amp;$D$143&lt;&gt;BV121&amp;BX121)*($B$144&amp;$D$144&lt;&gt;BV121&amp;BX121)*($D$143&amp;$B$143&lt;&gt;BV121&amp;BX121)*($D$144&amp;$B$144&lt;&gt;BV121&amp;BX121)</f>
        <v>1</v>
      </c>
      <c r="CC146" s="398">
        <f>IFERROR(VLOOKUP(BV121,$B$143:$F$144,5,0),0)</f>
        <v>0</v>
      </c>
      <c r="CD146" s="398">
        <f>IFERROR(VLOOKUP(BX121,$B$143:$F$144,5,0),0)</f>
        <v>0</v>
      </c>
      <c r="CE146" s="398">
        <f>IFERROR(VLOOKUP(BV121,$D$121:$G$122,4,0),0)</f>
        <v>0</v>
      </c>
      <c r="CF146" s="398">
        <f>IFERROR(VLOOKUP(BX121,$D$121:$G$122,4,0),0)</f>
        <v>0</v>
      </c>
      <c r="CG146" s="399"/>
      <c r="CI146" s="4"/>
      <c r="CJ146" s="4"/>
      <c r="CK146" s="4"/>
      <c r="CL146" s="398"/>
      <c r="CM146" s="398"/>
      <c r="CN146" s="398"/>
      <c r="CO146" s="398">
        <f>(CT121&lt;&gt;2)+($B$143&amp;$D$143&lt;&gt;CI121&amp;CK121)*($B$144&amp;$D$144&lt;&gt;CI121&amp;CK121)*($D$143&amp;$B$143&lt;&gt;CI121&amp;CK121)*($D$144&amp;$B$144&lt;&gt;CI121&amp;CK121)</f>
        <v>1</v>
      </c>
      <c r="CP146" s="398">
        <f>IFERROR(VLOOKUP(CI121,$B$143:$F$144,5,0),0)</f>
        <v>0</v>
      </c>
      <c r="CQ146" s="398">
        <f>IFERROR(VLOOKUP(CK121,$B$143:$F$144,5,0),0)</f>
        <v>0</v>
      </c>
      <c r="CR146" s="398">
        <f>IFERROR(VLOOKUP(CI121,$D$121:$G$122,4,0),0)</f>
        <v>0</v>
      </c>
      <c r="CS146" s="398">
        <f>IFERROR(VLOOKUP(CK121,$D$121:$G$122,4,0),0)</f>
        <v>0</v>
      </c>
      <c r="CT146" s="399"/>
      <c r="CV146" s="4"/>
      <c r="CW146" s="4"/>
      <c r="CX146" s="4"/>
      <c r="CY146" s="398"/>
      <c r="CZ146" s="398"/>
      <c r="DA146" s="398"/>
      <c r="DB146" s="398">
        <f>(DG121&lt;&gt;2)+($B$143&amp;$D$143&lt;&gt;CV121&amp;CX121)*($B$144&amp;$D$144&lt;&gt;CV121&amp;CX121)*($D$143&amp;$B$143&lt;&gt;CV121&amp;CX121)*($D$144&amp;$B$144&lt;&gt;CV121&amp;CX121)</f>
        <v>1</v>
      </c>
      <c r="DC146" s="398">
        <f>IFERROR(VLOOKUP(CV121,$B$143:$F$144,5,0),0)</f>
        <v>0</v>
      </c>
      <c r="DD146" s="398">
        <f>IFERROR(VLOOKUP(CX121,$B$143:$F$144,5,0),0)</f>
        <v>0</v>
      </c>
      <c r="DE146" s="398">
        <f>IFERROR(VLOOKUP(CV121,$D$121:$G$122,4,0),0)</f>
        <v>0</v>
      </c>
      <c r="DF146" s="398">
        <f>IFERROR(VLOOKUP(CX121,$D$121:$G$122,4,0),0)</f>
        <v>0</v>
      </c>
      <c r="DG146" s="399"/>
      <c r="DI146" s="4"/>
      <c r="DJ146" s="4"/>
      <c r="DK146" s="4"/>
      <c r="DL146" s="398"/>
      <c r="DM146" s="398"/>
      <c r="DN146" s="398"/>
      <c r="DO146" s="398">
        <f>(DT121&lt;&gt;2)+($B$143&amp;$D$143&lt;&gt;DI121&amp;DK121)*($B$144&amp;$D$144&lt;&gt;DI121&amp;DK121)*($D$143&amp;$B$143&lt;&gt;DI121&amp;DK121)*($D$144&amp;$B$144&lt;&gt;DI121&amp;DK121)</f>
        <v>1</v>
      </c>
      <c r="DP146" s="398">
        <f>IFERROR(VLOOKUP(DI121,$B$143:$F$144,5,0),0)</f>
        <v>0</v>
      </c>
      <c r="DQ146" s="398">
        <f>IFERROR(VLOOKUP(DK121,$B$143:$F$144,5,0),0)</f>
        <v>0</v>
      </c>
      <c r="DR146" s="398">
        <f>IFERROR(VLOOKUP(DI121,$D$121:$G$122,4,0),0)</f>
        <v>0</v>
      </c>
      <c r="DS146" s="398">
        <f>IFERROR(VLOOKUP(DK121,$D$121:$G$122,4,0),0)</f>
        <v>0</v>
      </c>
      <c r="DT146" s="399"/>
      <c r="DV146" s="4"/>
      <c r="DW146" s="4"/>
      <c r="DX146" s="4"/>
      <c r="DY146" s="398"/>
      <c r="DZ146" s="398"/>
      <c r="EA146" s="398"/>
      <c r="EB146" s="398">
        <f>(EG121&lt;&gt;2)+($B$143&amp;$D$143&lt;&gt;DV121&amp;DX121)*($B$144&amp;$D$144&lt;&gt;DV121&amp;DX121)*($D$143&amp;$B$143&lt;&gt;DV121&amp;DX121)*($D$144&amp;$B$144&lt;&gt;DV121&amp;DX121)</f>
        <v>1</v>
      </c>
      <c r="EC146" s="398">
        <f>IFERROR(VLOOKUP(DV121,$B$143:$F$144,5,0),0)</f>
        <v>0</v>
      </c>
      <c r="ED146" s="398">
        <f>IFERROR(VLOOKUP(DX121,$B$143:$F$144,5,0),0)</f>
        <v>0</v>
      </c>
      <c r="EE146" s="398">
        <f>IFERROR(VLOOKUP(DV121,$D$121:$G$122,4,0),0)</f>
        <v>0</v>
      </c>
      <c r="EF146" s="398">
        <f>IFERROR(VLOOKUP(DX121,$D$121:$G$122,4,0),0)</f>
        <v>0</v>
      </c>
      <c r="EG146" s="399"/>
      <c r="EI146" s="4"/>
      <c r="EJ146" s="4"/>
      <c r="EK146" s="4"/>
      <c r="EL146" s="398"/>
      <c r="EM146" s="398"/>
      <c r="EN146" s="398"/>
      <c r="EO146" s="398">
        <f>(ET121&lt;&gt;2)+($B$143&amp;$D$143&lt;&gt;EI121&amp;EK121)*($B$144&amp;$D$144&lt;&gt;EI121&amp;EK121)*($D$143&amp;$B$143&lt;&gt;EI121&amp;EK121)*($D$144&amp;$B$144&lt;&gt;EI121&amp;EK121)</f>
        <v>1</v>
      </c>
      <c r="EP146" s="398">
        <f>IFERROR(VLOOKUP(EI121,$B$143:$F$144,5,0),0)</f>
        <v>0</v>
      </c>
      <c r="EQ146" s="398">
        <f>IFERROR(VLOOKUP(EK121,$B$143:$F$144,5,0),0)</f>
        <v>0</v>
      </c>
      <c r="ER146" s="398">
        <f>IFERROR(VLOOKUP(EI121,$D$121:$G$122,4,0),0)</f>
        <v>0</v>
      </c>
      <c r="ES146" s="398">
        <f>IFERROR(VLOOKUP(EK121,$D$121:$G$122,4,0),0)</f>
        <v>0</v>
      </c>
      <c r="ET146" s="399"/>
      <c r="EV146" s="4"/>
      <c r="EW146" s="4"/>
      <c r="EX146" s="4"/>
      <c r="EY146" s="398"/>
      <c r="EZ146" s="398"/>
      <c r="FA146" s="398"/>
      <c r="FB146" s="398">
        <f>(FG121&lt;&gt;2)+($B$143&amp;$D$143&lt;&gt;EV121&amp;EX121)*($B$144&amp;$D$144&lt;&gt;EV121&amp;EX121)*($D$143&amp;$B$143&lt;&gt;EV121&amp;EX121)*($D$144&amp;$B$144&lt;&gt;EV121&amp;EX121)</f>
        <v>1</v>
      </c>
      <c r="FC146" s="398">
        <f>IFERROR(VLOOKUP(EV121,$B$143:$F$144,5,0),0)</f>
        <v>0</v>
      </c>
      <c r="FD146" s="398">
        <f>IFERROR(VLOOKUP(EX121,$B$143:$F$144,5,0),0)</f>
        <v>0</v>
      </c>
      <c r="FE146" s="398">
        <f>IFERROR(VLOOKUP(EV121,$D$121:$G$122,4,0),0)</f>
        <v>0</v>
      </c>
      <c r="FF146" s="398">
        <f>IFERROR(VLOOKUP(EX121,$D$121:$G$122,4,0),0)</f>
        <v>0</v>
      </c>
      <c r="FG146" s="399"/>
      <c r="FI146" s="4"/>
      <c r="FJ146" s="4"/>
      <c r="FK146" s="4"/>
      <c r="FL146" s="398"/>
      <c r="FM146" s="398"/>
      <c r="FN146" s="398"/>
      <c r="FO146" s="398">
        <f>(FT121&lt;&gt;2)+($B$143&amp;$D$143&lt;&gt;FI121&amp;FK121)*($B$144&amp;$D$144&lt;&gt;FI121&amp;FK121)*($D$143&amp;$B$143&lt;&gt;FI121&amp;FK121)*($D$144&amp;$B$144&lt;&gt;FI121&amp;FK121)</f>
        <v>1</v>
      </c>
      <c r="FP146" s="398">
        <f>IFERROR(VLOOKUP(FI121,$B$143:$F$144,5,0),0)</f>
        <v>0</v>
      </c>
      <c r="FQ146" s="398">
        <f>IFERROR(VLOOKUP(FK121,$B$143:$F$144,5,0),0)</f>
        <v>0</v>
      </c>
      <c r="FR146" s="398">
        <f>IFERROR(VLOOKUP(FI121,$D$121:$G$122,4,0),0)</f>
        <v>0</v>
      </c>
      <c r="FS146" s="398">
        <f>IFERROR(VLOOKUP(FK121,$D$121:$G$122,4,0),0)</f>
        <v>0</v>
      </c>
      <c r="FT146" s="399"/>
      <c r="FV146" s="4"/>
      <c r="FW146" s="4"/>
      <c r="FX146" s="4"/>
      <c r="FY146" s="398"/>
      <c r="FZ146" s="398"/>
      <c r="GA146" s="398"/>
      <c r="GB146" s="398">
        <f>(GG121&lt;&gt;2)+($B$143&amp;$D$143&lt;&gt;FV121&amp;FX121)*($B$144&amp;$D$144&lt;&gt;FV121&amp;FX121)*($D$143&amp;$B$143&lt;&gt;FV121&amp;FX121)*($D$144&amp;$B$144&lt;&gt;FV121&amp;FX121)</f>
        <v>1</v>
      </c>
      <c r="GC146" s="398">
        <f>IFERROR(VLOOKUP(FV121,$B$143:$F$144,5,0),0)</f>
        <v>0</v>
      </c>
      <c r="GD146" s="398">
        <f>IFERROR(VLOOKUP(FX121,$B$143:$F$144,5,0),0)</f>
        <v>0</v>
      </c>
      <c r="GE146" s="398">
        <f>IFERROR(VLOOKUP(FV121,$D$121:$G$122,4,0),0)</f>
        <v>0</v>
      </c>
      <c r="GF146" s="398">
        <f>IFERROR(VLOOKUP(FX121,$D$121:$G$122,4,0),0)</f>
        <v>0</v>
      </c>
      <c r="GG146" s="399"/>
      <c r="GI146" s="4"/>
      <c r="GJ146" s="4"/>
      <c r="GK146" s="4"/>
      <c r="GL146" s="398"/>
      <c r="GM146" s="398"/>
      <c r="GN146" s="398"/>
      <c r="GO146" s="398">
        <f>(GT121&lt;&gt;2)+($B$143&amp;$D$143&lt;&gt;GI121&amp;GK121)*($B$144&amp;$D$144&lt;&gt;GI121&amp;GK121)*($D$143&amp;$B$143&lt;&gt;GI121&amp;GK121)*($D$144&amp;$B$144&lt;&gt;GI121&amp;GK121)</f>
        <v>1</v>
      </c>
      <c r="GP146" s="398">
        <f>IFERROR(VLOOKUP(GI121,$B$143:$F$144,5,0),0)</f>
        <v>0</v>
      </c>
      <c r="GQ146" s="398">
        <f>IFERROR(VLOOKUP(GK121,$B$143:$F$144,5,0),0)</f>
        <v>0</v>
      </c>
      <c r="GR146" s="398">
        <f>IFERROR(VLOOKUP(GI121,$D$121:$G$122,4,0),0)</f>
        <v>0</v>
      </c>
      <c r="GS146" s="398">
        <f>IFERROR(VLOOKUP(GK121,$D$121:$G$122,4,0),0)</f>
        <v>0</v>
      </c>
      <c r="GT146" s="399"/>
      <c r="GV146" s="4"/>
      <c r="GW146" s="4"/>
      <c r="GX146" s="4"/>
      <c r="GY146" s="398"/>
      <c r="GZ146" s="398"/>
      <c r="HA146" s="398"/>
      <c r="HB146" s="398">
        <f>(HG121&lt;&gt;2)+($B$143&amp;$D$143&lt;&gt;GV121&amp;GX121)*($B$144&amp;$D$144&lt;&gt;GV121&amp;GX121)*($D$143&amp;$B$143&lt;&gt;GV121&amp;GX121)*($D$144&amp;$B$144&lt;&gt;GV121&amp;GX121)</f>
        <v>1</v>
      </c>
      <c r="HC146" s="398">
        <f>IFERROR(VLOOKUP(GV121,$B$143:$F$144,5,0),0)</f>
        <v>0</v>
      </c>
      <c r="HD146" s="398">
        <f>IFERROR(VLOOKUP(GX121,$B$143:$F$144,5,0),0)</f>
        <v>0</v>
      </c>
      <c r="HE146" s="398">
        <f>IFERROR(VLOOKUP(GV121,$D$121:$G$122,4,0),0)</f>
        <v>0</v>
      </c>
      <c r="HF146" s="398">
        <f>IFERROR(VLOOKUP(GX121,$D$121:$G$122,4,0),0)</f>
        <v>0</v>
      </c>
      <c r="HG146" s="399"/>
      <c r="HI146" s="4"/>
      <c r="HJ146" s="4"/>
      <c r="HK146" s="4"/>
      <c r="HL146" s="398"/>
      <c r="HM146" s="398"/>
      <c r="HN146" s="398"/>
      <c r="HO146" s="398">
        <f>(HT121&lt;&gt;2)+($B$143&amp;$D$143&lt;&gt;HI121&amp;HK121)*($B$144&amp;$D$144&lt;&gt;HI121&amp;HK121)*($D$143&amp;$B$143&lt;&gt;HI121&amp;HK121)*($D$144&amp;$B$144&lt;&gt;HI121&amp;HK121)</f>
        <v>1</v>
      </c>
      <c r="HP146" s="398">
        <f>IFERROR(VLOOKUP(HI121,$B$143:$F$144,5,0),0)</f>
        <v>0</v>
      </c>
      <c r="HQ146" s="398">
        <f>IFERROR(VLOOKUP(HK121,$B$143:$F$144,5,0),0)</f>
        <v>0</v>
      </c>
      <c r="HR146" s="398">
        <f>IFERROR(VLOOKUP(HI121,$D$121:$G$122,4,0),0)</f>
        <v>0</v>
      </c>
      <c r="HS146" s="398">
        <f>IFERROR(VLOOKUP(HK121,$D$121:$G$122,4,0),0)</f>
        <v>0</v>
      </c>
      <c r="HT146" s="399"/>
      <c r="HV146" s="4"/>
      <c r="HW146" s="4"/>
      <c r="HX146" s="4"/>
      <c r="HY146" s="398"/>
      <c r="HZ146" s="398"/>
      <c r="IA146" s="398"/>
      <c r="IB146" s="398">
        <f>(IG121&lt;&gt;2)+($B$143&amp;$D$143&lt;&gt;HV121&amp;HX121)*($B$144&amp;$D$144&lt;&gt;HV121&amp;HX121)*($D$143&amp;$B$143&lt;&gt;HV121&amp;HX121)*($D$144&amp;$B$144&lt;&gt;HV121&amp;HX121)</f>
        <v>1</v>
      </c>
      <c r="IC146" s="398">
        <f>IFERROR(VLOOKUP(HV121,$B$143:$F$144,5,0),0)</f>
        <v>0</v>
      </c>
      <c r="ID146" s="398">
        <f>IFERROR(VLOOKUP(HX121,$B$143:$F$144,5,0),0)</f>
        <v>0</v>
      </c>
      <c r="IE146" s="398">
        <f>IFERROR(VLOOKUP(HV121,$D$121:$G$122,4,0),0)</f>
        <v>0</v>
      </c>
      <c r="IF146" s="398">
        <f>IFERROR(VLOOKUP(HX121,$D$121:$G$122,4,0),0)</f>
        <v>0</v>
      </c>
      <c r="IG146" s="399"/>
      <c r="II146" s="4"/>
      <c r="IJ146" s="4"/>
      <c r="IK146" s="4"/>
      <c r="IL146" s="398"/>
      <c r="IM146" s="398"/>
      <c r="IN146" s="398"/>
      <c r="IO146" s="398">
        <f>(IT121&lt;&gt;2)+($B$143&amp;$D$143&lt;&gt;II121&amp;IK121)*($B$144&amp;$D$144&lt;&gt;II121&amp;IK121)*($D$143&amp;$B$143&lt;&gt;II121&amp;IK121)*($D$144&amp;$B$144&lt;&gt;II121&amp;IK121)</f>
        <v>1</v>
      </c>
      <c r="IP146" s="398">
        <f>IFERROR(VLOOKUP(II121,$B$143:$F$144,5,0),0)</f>
        <v>0</v>
      </c>
      <c r="IQ146" s="398">
        <f>IFERROR(VLOOKUP(IK121,$B$143:$F$144,5,0),0)</f>
        <v>0</v>
      </c>
      <c r="IR146" s="398">
        <f>IFERROR(VLOOKUP(II121,$D$121:$G$122,4,0),0)</f>
        <v>0</v>
      </c>
      <c r="IS146" s="398">
        <f>IFERROR(VLOOKUP(IK121,$D$121:$G$122,4,0),0)</f>
        <v>0</v>
      </c>
      <c r="IT146" s="399"/>
      <c r="IV146" s="4"/>
      <c r="IW146" s="4"/>
      <c r="IX146" s="4"/>
      <c r="IY146" s="398"/>
      <c r="IZ146" s="398"/>
      <c r="JA146" s="398"/>
      <c r="JB146" s="398">
        <f>(JG121&lt;&gt;2)+($B$143&amp;$D$143&lt;&gt;IV121&amp;IX121)*($B$144&amp;$D$144&lt;&gt;IV121&amp;IX121)*($D$143&amp;$B$143&lt;&gt;IV121&amp;IX121)*($D$144&amp;$B$144&lt;&gt;IV121&amp;IX121)</f>
        <v>1</v>
      </c>
      <c r="JC146" s="398">
        <f>IFERROR(VLOOKUP(IV121,$B$143:$F$144,5,0),0)</f>
        <v>0</v>
      </c>
      <c r="JD146" s="398">
        <f>IFERROR(VLOOKUP(IX121,$B$143:$F$144,5,0),0)</f>
        <v>0</v>
      </c>
      <c r="JE146" s="398">
        <f>IFERROR(VLOOKUP(IV121,$D$121:$G$122,4,0),0)</f>
        <v>0</v>
      </c>
      <c r="JF146" s="398">
        <f>IFERROR(VLOOKUP(IX121,$D$121:$G$122,4,0),0)</f>
        <v>0</v>
      </c>
      <c r="JG146" s="399"/>
      <c r="JI146" s="4"/>
      <c r="JJ146" s="4"/>
      <c r="JK146" s="4"/>
      <c r="JL146" s="398"/>
      <c r="JM146" s="398"/>
      <c r="JN146" s="398"/>
      <c r="JO146" s="398">
        <f>(JT121&lt;&gt;2)+($B$143&amp;$D$143&lt;&gt;JI121&amp;JK121)*($B$144&amp;$D$144&lt;&gt;JI121&amp;JK121)*($D$143&amp;$B$143&lt;&gt;JI121&amp;JK121)*($D$144&amp;$B$144&lt;&gt;JI121&amp;JK121)</f>
        <v>1</v>
      </c>
      <c r="JP146" s="398">
        <f>IFERROR(VLOOKUP(JI121,$B$143:$F$144,5,0),0)</f>
        <v>0</v>
      </c>
      <c r="JQ146" s="398">
        <f>IFERROR(VLOOKUP(JK121,$B$143:$F$144,5,0),0)</f>
        <v>0</v>
      </c>
      <c r="JR146" s="398">
        <f>IFERROR(VLOOKUP(JI121,$D$121:$G$122,4,0),0)</f>
        <v>0</v>
      </c>
      <c r="JS146" s="398">
        <f>IFERROR(VLOOKUP(JK121,$D$121:$G$122,4,0),0)</f>
        <v>0</v>
      </c>
      <c r="JT146" s="399"/>
      <c r="JV146" s="4"/>
      <c r="JW146" s="4"/>
      <c r="JX146" s="4"/>
      <c r="JY146" s="398"/>
      <c r="JZ146" s="398"/>
      <c r="KA146" s="398"/>
      <c r="KB146" s="398">
        <f>(KG121&lt;&gt;2)+($B$143&amp;$D$143&lt;&gt;JV121&amp;JX121)*($B$144&amp;$D$144&lt;&gt;JV121&amp;JX121)*($D$143&amp;$B$143&lt;&gt;JV121&amp;JX121)*($D$144&amp;$B$144&lt;&gt;JV121&amp;JX121)</f>
        <v>1</v>
      </c>
      <c r="KC146" s="398">
        <f>IFERROR(VLOOKUP(JV121,$B$143:$F$144,5,0),0)</f>
        <v>0</v>
      </c>
      <c r="KD146" s="398">
        <f>IFERROR(VLOOKUP(JX121,$B$143:$F$144,5,0),0)</f>
        <v>0</v>
      </c>
      <c r="KE146" s="398">
        <f>IFERROR(VLOOKUP(JV121,$D$121:$G$122,4,0),0)</f>
        <v>0</v>
      </c>
      <c r="KF146" s="398">
        <f>IFERROR(VLOOKUP(JX121,$D$121:$G$122,4,0),0)</f>
        <v>0</v>
      </c>
      <c r="KG146" s="399"/>
      <c r="KI146" s="4"/>
      <c r="KJ146" s="4"/>
      <c r="KK146" s="4"/>
      <c r="KL146" s="398"/>
      <c r="KM146" s="398"/>
      <c r="KN146" s="398"/>
      <c r="KO146" s="398">
        <f>(KT121&lt;&gt;2)+($B$143&amp;$D$143&lt;&gt;KI121&amp;KK121)*($B$144&amp;$D$144&lt;&gt;KI121&amp;KK121)*($D$143&amp;$B$143&lt;&gt;KI121&amp;KK121)*($D$144&amp;$B$144&lt;&gt;KI121&amp;KK121)</f>
        <v>1</v>
      </c>
      <c r="KP146" s="398">
        <f>IFERROR(VLOOKUP(KI121,$B$143:$F$144,5,0),0)</f>
        <v>0</v>
      </c>
      <c r="KQ146" s="398">
        <f>IFERROR(VLOOKUP(KK121,$B$143:$F$144,5,0),0)</f>
        <v>0</v>
      </c>
      <c r="KR146" s="398">
        <f>IFERROR(VLOOKUP(KI121,$D$121:$G$122,4,0),0)</f>
        <v>0</v>
      </c>
      <c r="KS146" s="398">
        <f>IFERROR(VLOOKUP(KK121,$D$121:$G$122,4,0),0)</f>
        <v>0</v>
      </c>
      <c r="KT146" s="399"/>
      <c r="KV146" s="4"/>
      <c r="KW146" s="4"/>
      <c r="KX146" s="4"/>
      <c r="KY146" s="398"/>
      <c r="KZ146" s="398"/>
      <c r="LA146" s="398"/>
      <c r="LB146" s="398">
        <f>(LG121&lt;&gt;2)+($B$143&amp;$D$143&lt;&gt;KV121&amp;KX121)*($B$144&amp;$D$144&lt;&gt;KV121&amp;KX121)*($D$143&amp;$B$143&lt;&gt;KV121&amp;KX121)*($D$144&amp;$B$144&lt;&gt;KV121&amp;KX121)</f>
        <v>1</v>
      </c>
      <c r="LC146" s="398">
        <f>IFERROR(VLOOKUP(KV121,$B$143:$F$144,5,0),0)</f>
        <v>0</v>
      </c>
      <c r="LD146" s="398">
        <f>IFERROR(VLOOKUP(KX121,$B$143:$F$144,5,0),0)</f>
        <v>0</v>
      </c>
      <c r="LE146" s="398">
        <f>IFERROR(VLOOKUP(KV121,$D$121:$G$122,4,0),0)</f>
        <v>0</v>
      </c>
      <c r="LF146" s="398">
        <f>IFERROR(VLOOKUP(KX121,$D$121:$G$122,4,0),0)</f>
        <v>0</v>
      </c>
      <c r="LG146" s="399"/>
      <c r="LI146" s="4"/>
      <c r="LJ146" s="4"/>
      <c r="LK146" s="4"/>
      <c r="LL146" s="398"/>
      <c r="LM146" s="398"/>
      <c r="LN146" s="398"/>
      <c r="LO146" s="398">
        <f>(LT121&lt;&gt;2)+($B$143&amp;$D$143&lt;&gt;LI121&amp;LK121)*($B$144&amp;$D$144&lt;&gt;LI121&amp;LK121)*($D$143&amp;$B$143&lt;&gt;LI121&amp;LK121)*($D$144&amp;$B$144&lt;&gt;LI121&amp;LK121)</f>
        <v>1</v>
      </c>
      <c r="LP146" s="398">
        <f>IFERROR(VLOOKUP(LI121,$B$143:$F$144,5,0),0)</f>
        <v>0</v>
      </c>
      <c r="LQ146" s="398">
        <f>IFERROR(VLOOKUP(LK121,$B$143:$F$144,5,0),0)</f>
        <v>0</v>
      </c>
      <c r="LR146" s="398">
        <f>IFERROR(VLOOKUP(LI121,$D$121:$G$122,4,0),0)</f>
        <v>0</v>
      </c>
      <c r="LS146" s="398">
        <f>IFERROR(VLOOKUP(LK121,$D$121:$G$122,4,0),0)</f>
        <v>0</v>
      </c>
      <c r="LT146" s="399"/>
      <c r="LV146" s="4"/>
      <c r="LW146" s="4"/>
      <c r="LX146" s="4"/>
      <c r="LY146" s="398"/>
      <c r="LZ146" s="398"/>
      <c r="MA146" s="398"/>
      <c r="MB146" s="398">
        <f>(MG121&lt;&gt;2)+($B$143&amp;$D$143&lt;&gt;LV121&amp;LX121)*($B$144&amp;$D$144&lt;&gt;LV121&amp;LX121)*($D$143&amp;$B$143&lt;&gt;LV121&amp;LX121)*($D$144&amp;$B$144&lt;&gt;LV121&amp;LX121)</f>
        <v>1</v>
      </c>
      <c r="MC146" s="398">
        <f>IFERROR(VLOOKUP(LV121,$B$143:$F$144,5,0),0)</f>
        <v>0</v>
      </c>
      <c r="MD146" s="398">
        <f>IFERROR(VLOOKUP(LX121,$B$143:$F$144,5,0),0)</f>
        <v>0</v>
      </c>
      <c r="ME146" s="398">
        <f>IFERROR(VLOOKUP(LV121,$D$121:$G$122,4,0),0)</f>
        <v>0</v>
      </c>
      <c r="MF146" s="398">
        <f>IFERROR(VLOOKUP(LX121,$D$121:$G$122,4,0),0)</f>
        <v>0</v>
      </c>
      <c r="MG146" s="399"/>
    </row>
    <row r="147" spans="9:345" x14ac:dyDescent="0.25">
      <c r="I147" s="4"/>
      <c r="J147" s="4"/>
      <c r="K147" s="4"/>
      <c r="L147" s="398"/>
      <c r="M147" s="398"/>
      <c r="N147" s="398"/>
      <c r="O147" s="398">
        <f t="shared" ref="O147" si="1976">(T122&lt;&gt;2)+($B$143&amp;$D$143&lt;&gt;I122&amp;K122)*($B$144&amp;$D$144&lt;&gt;I122&amp;K122)*($D$143&amp;$B$143&lt;&gt;I122&amp;K122)*($D$144&amp;$B$144&lt;&gt;I122&amp;K122)</f>
        <v>1</v>
      </c>
      <c r="P147" s="398">
        <f t="shared" ref="P147" si="1977">IFERROR(VLOOKUP(I122,$B$143:$F$144,5,0),0)</f>
        <v>0</v>
      </c>
      <c r="Q147" s="398">
        <f t="shared" ref="Q147" si="1978">IFERROR(VLOOKUP(K122,$B$143:$F$144,5,0),0)</f>
        <v>0</v>
      </c>
      <c r="R147" s="398">
        <f>IFERROR(VLOOKUP(I122,$D$121:$G$122,4,0),0)</f>
        <v>0</v>
      </c>
      <c r="S147" s="398">
        <f>IFERROR(VLOOKUP(K122,$D$121:$G$122,4,0),0)</f>
        <v>0</v>
      </c>
      <c r="T147" s="399"/>
      <c r="V147" s="4"/>
      <c r="W147" s="4"/>
      <c r="X147" s="4"/>
      <c r="Y147" s="398"/>
      <c r="Z147" s="398"/>
      <c r="AA147" s="398"/>
      <c r="AB147" s="398">
        <f t="shared" ref="AB147" si="1979">(AG122&lt;&gt;2)+($B$143&amp;$D$143&lt;&gt;V122&amp;X122)*($B$144&amp;$D$144&lt;&gt;V122&amp;X122)*($D$143&amp;$B$143&lt;&gt;V122&amp;X122)*($D$144&amp;$B$144&lt;&gt;V122&amp;X122)</f>
        <v>1</v>
      </c>
      <c r="AC147" s="398">
        <f t="shared" ref="AC147" si="1980">IFERROR(VLOOKUP(V122,$B$143:$F$144,5,0),0)</f>
        <v>0</v>
      </c>
      <c r="AD147" s="398">
        <f t="shared" ref="AD147" si="1981">IFERROR(VLOOKUP(X122,$B$143:$F$144,5,0),0)</f>
        <v>0</v>
      </c>
      <c r="AE147" s="398">
        <f>IFERROR(VLOOKUP(V122,$D$121:$G$122,4,0),0)</f>
        <v>0</v>
      </c>
      <c r="AF147" s="398">
        <f>IFERROR(VLOOKUP(X122,$D$121:$G$122,4,0),0)</f>
        <v>0</v>
      </c>
      <c r="AG147" s="399"/>
      <c r="AI147" s="4"/>
      <c r="AJ147" s="4"/>
      <c r="AK147" s="4"/>
      <c r="AL147" s="398"/>
      <c r="AM147" s="398"/>
      <c r="AN147" s="398"/>
      <c r="AO147" s="398">
        <f t="shared" ref="AO147" si="1982">(AT122&lt;&gt;2)+($B$143&amp;$D$143&lt;&gt;AI122&amp;AK122)*($B$144&amp;$D$144&lt;&gt;AI122&amp;AK122)*($D$143&amp;$B$143&lt;&gt;AI122&amp;AK122)*($D$144&amp;$B$144&lt;&gt;AI122&amp;AK122)</f>
        <v>1</v>
      </c>
      <c r="AP147" s="398">
        <f t="shared" ref="AP147" si="1983">IFERROR(VLOOKUP(AI122,$B$143:$F$144,5,0),0)</f>
        <v>0</v>
      </c>
      <c r="AQ147" s="398">
        <f t="shared" ref="AQ147" si="1984">IFERROR(VLOOKUP(AK122,$B$143:$F$144,5,0),0)</f>
        <v>0</v>
      </c>
      <c r="AR147" s="398">
        <f>IFERROR(VLOOKUP(AI122,$D$121:$G$122,4,0),0)</f>
        <v>0</v>
      </c>
      <c r="AS147" s="398">
        <f>IFERROR(VLOOKUP(AK122,$D$121:$G$122,4,0),0)</f>
        <v>0</v>
      </c>
      <c r="AT147" s="399"/>
      <c r="AV147" s="4"/>
      <c r="AW147" s="4"/>
      <c r="AX147" s="4"/>
      <c r="AY147" s="398"/>
      <c r="AZ147" s="398"/>
      <c r="BA147" s="398"/>
      <c r="BB147" s="398">
        <f t="shared" ref="BB147" si="1985">(BG122&lt;&gt;2)+($B$143&amp;$D$143&lt;&gt;AV122&amp;AX122)*($B$144&amp;$D$144&lt;&gt;AV122&amp;AX122)*($D$143&amp;$B$143&lt;&gt;AV122&amp;AX122)*($D$144&amp;$B$144&lt;&gt;AV122&amp;AX122)</f>
        <v>1</v>
      </c>
      <c r="BC147" s="398">
        <f t="shared" ref="BC147" si="1986">IFERROR(VLOOKUP(AV122,$B$143:$F$144,5,0),0)</f>
        <v>0</v>
      </c>
      <c r="BD147" s="398">
        <f t="shared" ref="BD147" si="1987">IFERROR(VLOOKUP(AX122,$B$143:$F$144,5,0),0)</f>
        <v>0</v>
      </c>
      <c r="BE147" s="398">
        <f>IFERROR(VLOOKUP(AV122,$D$121:$G$122,4,0),0)</f>
        <v>0</v>
      </c>
      <c r="BF147" s="398">
        <f>IFERROR(VLOOKUP(AX122,$D$121:$G$122,4,0),0)</f>
        <v>0</v>
      </c>
      <c r="BG147" s="399"/>
      <c r="BI147" s="4"/>
      <c r="BJ147" s="4"/>
      <c r="BK147" s="4"/>
      <c r="BL147" s="398"/>
      <c r="BM147" s="398"/>
      <c r="BN147" s="398"/>
      <c r="BO147" s="398">
        <f t="shared" ref="BO147" si="1988">(BT122&lt;&gt;2)+($B$143&amp;$D$143&lt;&gt;BI122&amp;BK122)*($B$144&amp;$D$144&lt;&gt;BI122&amp;BK122)*($D$143&amp;$B$143&lt;&gt;BI122&amp;BK122)*($D$144&amp;$B$144&lt;&gt;BI122&amp;BK122)</f>
        <v>1</v>
      </c>
      <c r="BP147" s="398">
        <f t="shared" ref="BP147" si="1989">IFERROR(VLOOKUP(BI122,$B$143:$F$144,5,0),0)</f>
        <v>0</v>
      </c>
      <c r="BQ147" s="398">
        <f t="shared" ref="BQ147" si="1990">IFERROR(VLOOKUP(BK122,$B$143:$F$144,5,0),0)</f>
        <v>0</v>
      </c>
      <c r="BR147" s="398">
        <f>IFERROR(VLOOKUP(BI122,$D$121:$G$122,4,0),0)</f>
        <v>0</v>
      </c>
      <c r="BS147" s="398">
        <f>IFERROR(VLOOKUP(BK122,$D$121:$G$122,4,0),0)</f>
        <v>0</v>
      </c>
      <c r="BT147" s="399"/>
      <c r="BV147" s="4"/>
      <c r="BW147" s="4"/>
      <c r="BX147" s="4"/>
      <c r="BY147" s="398"/>
      <c r="BZ147" s="398"/>
      <c r="CA147" s="398"/>
      <c r="CB147" s="398">
        <f t="shared" ref="CB147" si="1991">(CG122&lt;&gt;2)+($B$143&amp;$D$143&lt;&gt;BV122&amp;BX122)*($B$144&amp;$D$144&lt;&gt;BV122&amp;BX122)*($D$143&amp;$B$143&lt;&gt;BV122&amp;BX122)*($D$144&amp;$B$144&lt;&gt;BV122&amp;BX122)</f>
        <v>1</v>
      </c>
      <c r="CC147" s="398">
        <f t="shared" ref="CC147" si="1992">IFERROR(VLOOKUP(BV122,$B$143:$F$144,5,0),0)</f>
        <v>0</v>
      </c>
      <c r="CD147" s="398">
        <f t="shared" ref="CD147" si="1993">IFERROR(VLOOKUP(BX122,$B$143:$F$144,5,0),0)</f>
        <v>0</v>
      </c>
      <c r="CE147" s="398">
        <f>IFERROR(VLOOKUP(BV122,$D$121:$G$122,4,0),0)</f>
        <v>0</v>
      </c>
      <c r="CF147" s="398">
        <f>IFERROR(VLOOKUP(BX122,$D$121:$G$122,4,0),0)</f>
        <v>0</v>
      </c>
      <c r="CG147" s="399"/>
      <c r="CI147" s="4"/>
      <c r="CJ147" s="4"/>
      <c r="CK147" s="4"/>
      <c r="CL147" s="398"/>
      <c r="CM147" s="398"/>
      <c r="CN147" s="398"/>
      <c r="CO147" s="398">
        <f t="shared" ref="CO147" si="1994">(CT122&lt;&gt;2)+($B$143&amp;$D$143&lt;&gt;CI122&amp;CK122)*($B$144&amp;$D$144&lt;&gt;CI122&amp;CK122)*($D$143&amp;$B$143&lt;&gt;CI122&amp;CK122)*($D$144&amp;$B$144&lt;&gt;CI122&amp;CK122)</f>
        <v>1</v>
      </c>
      <c r="CP147" s="398">
        <f t="shared" ref="CP147" si="1995">IFERROR(VLOOKUP(CI122,$B$143:$F$144,5,0),0)</f>
        <v>0</v>
      </c>
      <c r="CQ147" s="398">
        <f t="shared" ref="CQ147" si="1996">IFERROR(VLOOKUP(CK122,$B$143:$F$144,5,0),0)</f>
        <v>0</v>
      </c>
      <c r="CR147" s="398">
        <f>IFERROR(VLOOKUP(CI122,$D$121:$G$122,4,0),0)</f>
        <v>0</v>
      </c>
      <c r="CS147" s="398">
        <f>IFERROR(VLOOKUP(CK122,$D$121:$G$122,4,0),0)</f>
        <v>0</v>
      </c>
      <c r="CT147" s="399"/>
      <c r="CV147" s="4"/>
      <c r="CW147" s="4"/>
      <c r="CX147" s="4"/>
      <c r="CY147" s="398"/>
      <c r="CZ147" s="398"/>
      <c r="DA147" s="398"/>
      <c r="DB147" s="398">
        <f t="shared" ref="DB147" si="1997">(DG122&lt;&gt;2)+($B$143&amp;$D$143&lt;&gt;CV122&amp;CX122)*($B$144&amp;$D$144&lt;&gt;CV122&amp;CX122)*($D$143&amp;$B$143&lt;&gt;CV122&amp;CX122)*($D$144&amp;$B$144&lt;&gt;CV122&amp;CX122)</f>
        <v>1</v>
      </c>
      <c r="DC147" s="398">
        <f t="shared" ref="DC147" si="1998">IFERROR(VLOOKUP(CV122,$B$143:$F$144,5,0),0)</f>
        <v>0</v>
      </c>
      <c r="DD147" s="398">
        <f t="shared" ref="DD147" si="1999">IFERROR(VLOOKUP(CX122,$B$143:$F$144,5,0),0)</f>
        <v>0</v>
      </c>
      <c r="DE147" s="398">
        <f>IFERROR(VLOOKUP(CV122,$D$121:$G$122,4,0),0)</f>
        <v>0</v>
      </c>
      <c r="DF147" s="398">
        <f>IFERROR(VLOOKUP(CX122,$D$121:$G$122,4,0),0)</f>
        <v>0</v>
      </c>
      <c r="DG147" s="399"/>
      <c r="DI147" s="4"/>
      <c r="DJ147" s="4"/>
      <c r="DK147" s="4"/>
      <c r="DL147" s="398"/>
      <c r="DM147" s="398"/>
      <c r="DN147" s="398"/>
      <c r="DO147" s="398">
        <f t="shared" ref="DO147" si="2000">(DT122&lt;&gt;2)+($B$143&amp;$D$143&lt;&gt;DI122&amp;DK122)*($B$144&amp;$D$144&lt;&gt;DI122&amp;DK122)*($D$143&amp;$B$143&lt;&gt;DI122&amp;DK122)*($D$144&amp;$B$144&lt;&gt;DI122&amp;DK122)</f>
        <v>1</v>
      </c>
      <c r="DP147" s="398">
        <f t="shared" ref="DP147" si="2001">IFERROR(VLOOKUP(DI122,$B$143:$F$144,5,0),0)</f>
        <v>0</v>
      </c>
      <c r="DQ147" s="398">
        <f t="shared" ref="DQ147" si="2002">IFERROR(VLOOKUP(DK122,$B$143:$F$144,5,0),0)</f>
        <v>0</v>
      </c>
      <c r="DR147" s="398">
        <f>IFERROR(VLOOKUP(DI122,$D$121:$G$122,4,0),0)</f>
        <v>0</v>
      </c>
      <c r="DS147" s="398">
        <f>IFERROR(VLOOKUP(DK122,$D$121:$G$122,4,0),0)</f>
        <v>0</v>
      </c>
      <c r="DT147" s="399"/>
      <c r="DV147" s="4"/>
      <c r="DW147" s="4"/>
      <c r="DX147" s="4"/>
      <c r="DY147" s="398"/>
      <c r="DZ147" s="398"/>
      <c r="EA147" s="398"/>
      <c r="EB147" s="398">
        <f t="shared" ref="EB147" si="2003">(EG122&lt;&gt;2)+($B$143&amp;$D$143&lt;&gt;DV122&amp;DX122)*($B$144&amp;$D$144&lt;&gt;DV122&amp;DX122)*($D$143&amp;$B$143&lt;&gt;DV122&amp;DX122)*($D$144&amp;$B$144&lt;&gt;DV122&amp;DX122)</f>
        <v>1</v>
      </c>
      <c r="EC147" s="398">
        <f t="shared" ref="EC147" si="2004">IFERROR(VLOOKUP(DV122,$B$143:$F$144,5,0),0)</f>
        <v>0</v>
      </c>
      <c r="ED147" s="398">
        <f t="shared" ref="ED147" si="2005">IFERROR(VLOOKUP(DX122,$B$143:$F$144,5,0),0)</f>
        <v>0</v>
      </c>
      <c r="EE147" s="398">
        <f>IFERROR(VLOOKUP(DV122,$D$121:$G$122,4,0),0)</f>
        <v>0</v>
      </c>
      <c r="EF147" s="398">
        <f>IFERROR(VLOOKUP(DX122,$D$121:$G$122,4,0),0)</f>
        <v>0</v>
      </c>
      <c r="EG147" s="399"/>
      <c r="EI147" s="4"/>
      <c r="EJ147" s="4"/>
      <c r="EK147" s="4"/>
      <c r="EL147" s="398"/>
      <c r="EM147" s="398"/>
      <c r="EN147" s="398"/>
      <c r="EO147" s="398">
        <f t="shared" ref="EO147" si="2006">(ET122&lt;&gt;2)+($B$143&amp;$D$143&lt;&gt;EI122&amp;EK122)*($B$144&amp;$D$144&lt;&gt;EI122&amp;EK122)*($D$143&amp;$B$143&lt;&gt;EI122&amp;EK122)*($D$144&amp;$B$144&lt;&gt;EI122&amp;EK122)</f>
        <v>1</v>
      </c>
      <c r="EP147" s="398">
        <f t="shared" ref="EP147" si="2007">IFERROR(VLOOKUP(EI122,$B$143:$F$144,5,0),0)</f>
        <v>0</v>
      </c>
      <c r="EQ147" s="398">
        <f t="shared" ref="EQ147" si="2008">IFERROR(VLOOKUP(EK122,$B$143:$F$144,5,0),0)</f>
        <v>0</v>
      </c>
      <c r="ER147" s="398">
        <f>IFERROR(VLOOKUP(EI122,$D$121:$G$122,4,0),0)</f>
        <v>0</v>
      </c>
      <c r="ES147" s="398">
        <f>IFERROR(VLOOKUP(EK122,$D$121:$G$122,4,0),0)</f>
        <v>0</v>
      </c>
      <c r="ET147" s="399"/>
      <c r="EV147" s="4"/>
      <c r="EW147" s="4"/>
      <c r="EX147" s="4"/>
      <c r="EY147" s="398"/>
      <c r="EZ147" s="398"/>
      <c r="FA147" s="398"/>
      <c r="FB147" s="398">
        <f t="shared" ref="FB147" si="2009">(FG122&lt;&gt;2)+($B$143&amp;$D$143&lt;&gt;EV122&amp;EX122)*($B$144&amp;$D$144&lt;&gt;EV122&amp;EX122)*($D$143&amp;$B$143&lt;&gt;EV122&amp;EX122)*($D$144&amp;$B$144&lt;&gt;EV122&amp;EX122)</f>
        <v>1</v>
      </c>
      <c r="FC147" s="398">
        <f t="shared" ref="FC147" si="2010">IFERROR(VLOOKUP(EV122,$B$143:$F$144,5,0),0)</f>
        <v>0</v>
      </c>
      <c r="FD147" s="398">
        <f t="shared" ref="FD147" si="2011">IFERROR(VLOOKUP(EX122,$B$143:$F$144,5,0),0)</f>
        <v>0</v>
      </c>
      <c r="FE147" s="398">
        <f>IFERROR(VLOOKUP(EV122,$D$121:$G$122,4,0),0)</f>
        <v>0</v>
      </c>
      <c r="FF147" s="398">
        <f>IFERROR(VLOOKUP(EX122,$D$121:$G$122,4,0),0)</f>
        <v>0</v>
      </c>
      <c r="FG147" s="399"/>
      <c r="FI147" s="4"/>
      <c r="FJ147" s="4"/>
      <c r="FK147" s="4"/>
      <c r="FL147" s="398"/>
      <c r="FM147" s="398"/>
      <c r="FN147" s="398"/>
      <c r="FO147" s="398">
        <f t="shared" ref="FO147" si="2012">(FT122&lt;&gt;2)+($B$143&amp;$D$143&lt;&gt;FI122&amp;FK122)*($B$144&amp;$D$144&lt;&gt;FI122&amp;FK122)*($D$143&amp;$B$143&lt;&gt;FI122&amp;FK122)*($D$144&amp;$B$144&lt;&gt;FI122&amp;FK122)</f>
        <v>1</v>
      </c>
      <c r="FP147" s="398">
        <f t="shared" ref="FP147" si="2013">IFERROR(VLOOKUP(FI122,$B$143:$F$144,5,0),0)</f>
        <v>0</v>
      </c>
      <c r="FQ147" s="398">
        <f t="shared" ref="FQ147" si="2014">IFERROR(VLOOKUP(FK122,$B$143:$F$144,5,0),0)</f>
        <v>0</v>
      </c>
      <c r="FR147" s="398">
        <f>IFERROR(VLOOKUP(FI122,$D$121:$G$122,4,0),0)</f>
        <v>0</v>
      </c>
      <c r="FS147" s="398">
        <f>IFERROR(VLOOKUP(FK122,$D$121:$G$122,4,0),0)</f>
        <v>0</v>
      </c>
      <c r="FT147" s="399"/>
      <c r="FV147" s="4"/>
      <c r="FW147" s="4"/>
      <c r="FX147" s="4"/>
      <c r="FY147" s="398"/>
      <c r="FZ147" s="398"/>
      <c r="GA147" s="398"/>
      <c r="GB147" s="398">
        <f t="shared" ref="GB147" si="2015">(GG122&lt;&gt;2)+($B$143&amp;$D$143&lt;&gt;FV122&amp;FX122)*($B$144&amp;$D$144&lt;&gt;FV122&amp;FX122)*($D$143&amp;$B$143&lt;&gt;FV122&amp;FX122)*($D$144&amp;$B$144&lt;&gt;FV122&amp;FX122)</f>
        <v>1</v>
      </c>
      <c r="GC147" s="398">
        <f t="shared" ref="GC147" si="2016">IFERROR(VLOOKUP(FV122,$B$143:$F$144,5,0),0)</f>
        <v>0</v>
      </c>
      <c r="GD147" s="398">
        <f t="shared" ref="GD147" si="2017">IFERROR(VLOOKUP(FX122,$B$143:$F$144,5,0),0)</f>
        <v>0</v>
      </c>
      <c r="GE147" s="398">
        <f>IFERROR(VLOOKUP(FV122,$D$121:$G$122,4,0),0)</f>
        <v>0</v>
      </c>
      <c r="GF147" s="398">
        <f>IFERROR(VLOOKUP(FX122,$D$121:$G$122,4,0),0)</f>
        <v>0</v>
      </c>
      <c r="GG147" s="399"/>
      <c r="GI147" s="4"/>
      <c r="GJ147" s="4"/>
      <c r="GK147" s="4"/>
      <c r="GL147" s="398"/>
      <c r="GM147" s="398"/>
      <c r="GN147" s="398"/>
      <c r="GO147" s="398">
        <f t="shared" ref="GO147" si="2018">(GT122&lt;&gt;2)+($B$143&amp;$D$143&lt;&gt;GI122&amp;GK122)*($B$144&amp;$D$144&lt;&gt;GI122&amp;GK122)*($D$143&amp;$B$143&lt;&gt;GI122&amp;GK122)*($D$144&amp;$B$144&lt;&gt;GI122&amp;GK122)</f>
        <v>1</v>
      </c>
      <c r="GP147" s="398">
        <f t="shared" ref="GP147" si="2019">IFERROR(VLOOKUP(GI122,$B$143:$F$144,5,0),0)</f>
        <v>0</v>
      </c>
      <c r="GQ147" s="398">
        <f t="shared" ref="GQ147" si="2020">IFERROR(VLOOKUP(GK122,$B$143:$F$144,5,0),0)</f>
        <v>0</v>
      </c>
      <c r="GR147" s="398">
        <f>IFERROR(VLOOKUP(GI122,$D$121:$G$122,4,0),0)</f>
        <v>0</v>
      </c>
      <c r="GS147" s="398">
        <f>IFERROR(VLOOKUP(GK122,$D$121:$G$122,4,0),0)</f>
        <v>0</v>
      </c>
      <c r="GT147" s="399"/>
      <c r="GV147" s="4"/>
      <c r="GW147" s="4"/>
      <c r="GX147" s="4"/>
      <c r="GY147" s="398"/>
      <c r="GZ147" s="398"/>
      <c r="HA147" s="398"/>
      <c r="HB147" s="398">
        <f t="shared" ref="HB147" si="2021">(HG122&lt;&gt;2)+($B$143&amp;$D$143&lt;&gt;GV122&amp;GX122)*($B$144&amp;$D$144&lt;&gt;GV122&amp;GX122)*($D$143&amp;$B$143&lt;&gt;GV122&amp;GX122)*($D$144&amp;$B$144&lt;&gt;GV122&amp;GX122)</f>
        <v>1</v>
      </c>
      <c r="HC147" s="398">
        <f t="shared" ref="HC147" si="2022">IFERROR(VLOOKUP(GV122,$B$143:$F$144,5,0),0)</f>
        <v>0</v>
      </c>
      <c r="HD147" s="398">
        <f t="shared" ref="HD147" si="2023">IFERROR(VLOOKUP(GX122,$B$143:$F$144,5,0),0)</f>
        <v>0</v>
      </c>
      <c r="HE147" s="398">
        <f>IFERROR(VLOOKUP(GV122,$D$121:$G$122,4,0),0)</f>
        <v>0</v>
      </c>
      <c r="HF147" s="398">
        <f>IFERROR(VLOOKUP(GX122,$D$121:$G$122,4,0),0)</f>
        <v>0</v>
      </c>
      <c r="HG147" s="399"/>
      <c r="HI147" s="4"/>
      <c r="HJ147" s="4"/>
      <c r="HK147" s="4"/>
      <c r="HL147" s="398"/>
      <c r="HM147" s="398"/>
      <c r="HN147" s="398"/>
      <c r="HO147" s="398">
        <f t="shared" ref="HO147" si="2024">(HT122&lt;&gt;2)+($B$143&amp;$D$143&lt;&gt;HI122&amp;HK122)*($B$144&amp;$D$144&lt;&gt;HI122&amp;HK122)*($D$143&amp;$B$143&lt;&gt;HI122&amp;HK122)*($D$144&amp;$B$144&lt;&gt;HI122&amp;HK122)</f>
        <v>1</v>
      </c>
      <c r="HP147" s="398">
        <f t="shared" ref="HP147" si="2025">IFERROR(VLOOKUP(HI122,$B$143:$F$144,5,0),0)</f>
        <v>0</v>
      </c>
      <c r="HQ147" s="398">
        <f t="shared" ref="HQ147" si="2026">IFERROR(VLOOKUP(HK122,$B$143:$F$144,5,0),0)</f>
        <v>0</v>
      </c>
      <c r="HR147" s="398">
        <f>IFERROR(VLOOKUP(HI122,$D$121:$G$122,4,0),0)</f>
        <v>0</v>
      </c>
      <c r="HS147" s="398">
        <f>IFERROR(VLOOKUP(HK122,$D$121:$G$122,4,0),0)</f>
        <v>0</v>
      </c>
      <c r="HT147" s="399"/>
      <c r="HV147" s="4"/>
      <c r="HW147" s="4"/>
      <c r="HX147" s="4"/>
      <c r="HY147" s="398"/>
      <c r="HZ147" s="398"/>
      <c r="IA147" s="398"/>
      <c r="IB147" s="398">
        <f t="shared" ref="IB147" si="2027">(IG122&lt;&gt;2)+($B$143&amp;$D$143&lt;&gt;HV122&amp;HX122)*($B$144&amp;$D$144&lt;&gt;HV122&amp;HX122)*($D$143&amp;$B$143&lt;&gt;HV122&amp;HX122)*($D$144&amp;$B$144&lt;&gt;HV122&amp;HX122)</f>
        <v>1</v>
      </c>
      <c r="IC147" s="398">
        <f t="shared" ref="IC147" si="2028">IFERROR(VLOOKUP(HV122,$B$143:$F$144,5,0),0)</f>
        <v>0</v>
      </c>
      <c r="ID147" s="398">
        <f t="shared" ref="ID147" si="2029">IFERROR(VLOOKUP(HX122,$B$143:$F$144,5,0),0)</f>
        <v>0</v>
      </c>
      <c r="IE147" s="398">
        <f>IFERROR(VLOOKUP(HV122,$D$121:$G$122,4,0),0)</f>
        <v>0</v>
      </c>
      <c r="IF147" s="398">
        <f>IFERROR(VLOOKUP(HX122,$D$121:$G$122,4,0),0)</f>
        <v>0</v>
      </c>
      <c r="IG147" s="399"/>
      <c r="II147" s="4"/>
      <c r="IJ147" s="4"/>
      <c r="IK147" s="4"/>
      <c r="IL147" s="398"/>
      <c r="IM147" s="398"/>
      <c r="IN147" s="398"/>
      <c r="IO147" s="398">
        <f t="shared" ref="IO147" si="2030">(IT122&lt;&gt;2)+($B$143&amp;$D$143&lt;&gt;II122&amp;IK122)*($B$144&amp;$D$144&lt;&gt;II122&amp;IK122)*($D$143&amp;$B$143&lt;&gt;II122&amp;IK122)*($D$144&amp;$B$144&lt;&gt;II122&amp;IK122)</f>
        <v>1</v>
      </c>
      <c r="IP147" s="398">
        <f t="shared" ref="IP147" si="2031">IFERROR(VLOOKUP(II122,$B$143:$F$144,5,0),0)</f>
        <v>0</v>
      </c>
      <c r="IQ147" s="398">
        <f t="shared" ref="IQ147" si="2032">IFERROR(VLOOKUP(IK122,$B$143:$F$144,5,0),0)</f>
        <v>0</v>
      </c>
      <c r="IR147" s="398">
        <f>IFERROR(VLOOKUP(II122,$D$121:$G$122,4,0),0)</f>
        <v>0</v>
      </c>
      <c r="IS147" s="398">
        <f>IFERROR(VLOOKUP(IK122,$D$121:$G$122,4,0),0)</f>
        <v>0</v>
      </c>
      <c r="IT147" s="399"/>
      <c r="IV147" s="4"/>
      <c r="IW147" s="4"/>
      <c r="IX147" s="4"/>
      <c r="IY147" s="398"/>
      <c r="IZ147" s="398"/>
      <c r="JA147" s="398"/>
      <c r="JB147" s="398">
        <f t="shared" ref="JB147" si="2033">(JG122&lt;&gt;2)+($B$143&amp;$D$143&lt;&gt;IV122&amp;IX122)*($B$144&amp;$D$144&lt;&gt;IV122&amp;IX122)*($D$143&amp;$B$143&lt;&gt;IV122&amp;IX122)*($D$144&amp;$B$144&lt;&gt;IV122&amp;IX122)</f>
        <v>1</v>
      </c>
      <c r="JC147" s="398">
        <f t="shared" ref="JC147" si="2034">IFERROR(VLOOKUP(IV122,$B$143:$F$144,5,0),0)</f>
        <v>0</v>
      </c>
      <c r="JD147" s="398">
        <f t="shared" ref="JD147" si="2035">IFERROR(VLOOKUP(IX122,$B$143:$F$144,5,0),0)</f>
        <v>0</v>
      </c>
      <c r="JE147" s="398">
        <f>IFERROR(VLOOKUP(IV122,$D$121:$G$122,4,0),0)</f>
        <v>0</v>
      </c>
      <c r="JF147" s="398">
        <f>IFERROR(VLOOKUP(IX122,$D$121:$G$122,4,0),0)</f>
        <v>0</v>
      </c>
      <c r="JG147" s="399"/>
      <c r="JI147" s="4"/>
      <c r="JJ147" s="4"/>
      <c r="JK147" s="4"/>
      <c r="JL147" s="398"/>
      <c r="JM147" s="398"/>
      <c r="JN147" s="398"/>
      <c r="JO147" s="398">
        <f t="shared" ref="JO147" si="2036">(JT122&lt;&gt;2)+($B$143&amp;$D$143&lt;&gt;JI122&amp;JK122)*($B$144&amp;$D$144&lt;&gt;JI122&amp;JK122)*($D$143&amp;$B$143&lt;&gt;JI122&amp;JK122)*($D$144&amp;$B$144&lt;&gt;JI122&amp;JK122)</f>
        <v>1</v>
      </c>
      <c r="JP147" s="398">
        <f t="shared" ref="JP147" si="2037">IFERROR(VLOOKUP(JI122,$B$143:$F$144,5,0),0)</f>
        <v>0</v>
      </c>
      <c r="JQ147" s="398">
        <f t="shared" ref="JQ147" si="2038">IFERROR(VLOOKUP(JK122,$B$143:$F$144,5,0),0)</f>
        <v>0</v>
      </c>
      <c r="JR147" s="398">
        <f>IFERROR(VLOOKUP(JI122,$D$121:$G$122,4,0),0)</f>
        <v>0</v>
      </c>
      <c r="JS147" s="398">
        <f>IFERROR(VLOOKUP(JK122,$D$121:$G$122,4,0),0)</f>
        <v>0</v>
      </c>
      <c r="JT147" s="399"/>
      <c r="JV147" s="4"/>
      <c r="JW147" s="4"/>
      <c r="JX147" s="4"/>
      <c r="JY147" s="398"/>
      <c r="JZ147" s="398"/>
      <c r="KA147" s="398"/>
      <c r="KB147" s="398">
        <f t="shared" ref="KB147" si="2039">(KG122&lt;&gt;2)+($B$143&amp;$D$143&lt;&gt;JV122&amp;JX122)*($B$144&amp;$D$144&lt;&gt;JV122&amp;JX122)*($D$143&amp;$B$143&lt;&gt;JV122&amp;JX122)*($D$144&amp;$B$144&lt;&gt;JV122&amp;JX122)</f>
        <v>1</v>
      </c>
      <c r="KC147" s="398">
        <f t="shared" ref="KC147" si="2040">IFERROR(VLOOKUP(JV122,$B$143:$F$144,5,0),0)</f>
        <v>0</v>
      </c>
      <c r="KD147" s="398">
        <f t="shared" ref="KD147" si="2041">IFERROR(VLOOKUP(JX122,$B$143:$F$144,5,0),0)</f>
        <v>0</v>
      </c>
      <c r="KE147" s="398">
        <f>IFERROR(VLOOKUP(JV122,$D$121:$G$122,4,0),0)</f>
        <v>0</v>
      </c>
      <c r="KF147" s="398">
        <f>IFERROR(VLOOKUP(JX122,$D$121:$G$122,4,0),0)</f>
        <v>0</v>
      </c>
      <c r="KG147" s="399"/>
      <c r="KI147" s="4"/>
      <c r="KJ147" s="4"/>
      <c r="KK147" s="4"/>
      <c r="KL147" s="398"/>
      <c r="KM147" s="398"/>
      <c r="KN147" s="398"/>
      <c r="KO147" s="398">
        <f t="shared" ref="KO147" si="2042">(KT122&lt;&gt;2)+($B$143&amp;$D$143&lt;&gt;KI122&amp;KK122)*($B$144&amp;$D$144&lt;&gt;KI122&amp;KK122)*($D$143&amp;$B$143&lt;&gt;KI122&amp;KK122)*($D$144&amp;$B$144&lt;&gt;KI122&amp;KK122)</f>
        <v>1</v>
      </c>
      <c r="KP147" s="398">
        <f t="shared" ref="KP147" si="2043">IFERROR(VLOOKUP(KI122,$B$143:$F$144,5,0),0)</f>
        <v>0</v>
      </c>
      <c r="KQ147" s="398">
        <f t="shared" ref="KQ147" si="2044">IFERROR(VLOOKUP(KK122,$B$143:$F$144,5,0),0)</f>
        <v>0</v>
      </c>
      <c r="KR147" s="398">
        <f>IFERROR(VLOOKUP(KI122,$D$121:$G$122,4,0),0)</f>
        <v>0</v>
      </c>
      <c r="KS147" s="398">
        <f>IFERROR(VLOOKUP(KK122,$D$121:$G$122,4,0),0)</f>
        <v>0</v>
      </c>
      <c r="KT147" s="399"/>
      <c r="KV147" s="4"/>
      <c r="KW147" s="4"/>
      <c r="KX147" s="4"/>
      <c r="KY147" s="398"/>
      <c r="KZ147" s="398"/>
      <c r="LA147" s="398"/>
      <c r="LB147" s="398">
        <f t="shared" ref="LB147" si="2045">(LG122&lt;&gt;2)+($B$143&amp;$D$143&lt;&gt;KV122&amp;KX122)*($B$144&amp;$D$144&lt;&gt;KV122&amp;KX122)*($D$143&amp;$B$143&lt;&gt;KV122&amp;KX122)*($D$144&amp;$B$144&lt;&gt;KV122&amp;KX122)</f>
        <v>1</v>
      </c>
      <c r="LC147" s="398">
        <f t="shared" ref="LC147" si="2046">IFERROR(VLOOKUP(KV122,$B$143:$F$144,5,0),0)</f>
        <v>0</v>
      </c>
      <c r="LD147" s="398">
        <f t="shared" ref="LD147" si="2047">IFERROR(VLOOKUP(KX122,$B$143:$F$144,5,0),0)</f>
        <v>0</v>
      </c>
      <c r="LE147" s="398">
        <f>IFERROR(VLOOKUP(KV122,$D$121:$G$122,4,0),0)</f>
        <v>0</v>
      </c>
      <c r="LF147" s="398">
        <f>IFERROR(VLOOKUP(KX122,$D$121:$G$122,4,0),0)</f>
        <v>0</v>
      </c>
      <c r="LG147" s="399"/>
      <c r="LI147" s="4"/>
      <c r="LJ147" s="4"/>
      <c r="LK147" s="4"/>
      <c r="LL147" s="398"/>
      <c r="LM147" s="398"/>
      <c r="LN147" s="398"/>
      <c r="LO147" s="398">
        <f t="shared" ref="LO147" si="2048">(LT122&lt;&gt;2)+($B$143&amp;$D$143&lt;&gt;LI122&amp;LK122)*($B$144&amp;$D$144&lt;&gt;LI122&amp;LK122)*($D$143&amp;$B$143&lt;&gt;LI122&amp;LK122)*($D$144&amp;$B$144&lt;&gt;LI122&amp;LK122)</f>
        <v>1</v>
      </c>
      <c r="LP147" s="398">
        <f t="shared" ref="LP147" si="2049">IFERROR(VLOOKUP(LI122,$B$143:$F$144,5,0),0)</f>
        <v>0</v>
      </c>
      <c r="LQ147" s="398">
        <f t="shared" ref="LQ147" si="2050">IFERROR(VLOOKUP(LK122,$B$143:$F$144,5,0),0)</f>
        <v>0</v>
      </c>
      <c r="LR147" s="398">
        <f>IFERROR(VLOOKUP(LI122,$D$121:$G$122,4,0),0)</f>
        <v>0</v>
      </c>
      <c r="LS147" s="398">
        <f>IFERROR(VLOOKUP(LK122,$D$121:$G$122,4,0),0)</f>
        <v>0</v>
      </c>
      <c r="LT147" s="399"/>
      <c r="LV147" s="4"/>
      <c r="LW147" s="4"/>
      <c r="LX147" s="4"/>
      <c r="LY147" s="398"/>
      <c r="LZ147" s="398"/>
      <c r="MA147" s="398"/>
      <c r="MB147" s="398">
        <f t="shared" ref="MB147" si="2051">(MG122&lt;&gt;2)+($B$143&amp;$D$143&lt;&gt;LV122&amp;LX122)*($B$144&amp;$D$144&lt;&gt;LV122&amp;LX122)*($D$143&amp;$B$143&lt;&gt;LV122&amp;LX122)*($D$144&amp;$B$144&lt;&gt;LV122&amp;LX122)</f>
        <v>1</v>
      </c>
      <c r="MC147" s="398">
        <f t="shared" ref="MC147" si="2052">IFERROR(VLOOKUP(LV122,$B$143:$F$144,5,0),0)</f>
        <v>0</v>
      </c>
      <c r="MD147" s="398">
        <f t="shared" ref="MD147" si="2053">IFERROR(VLOOKUP(LX122,$B$143:$F$144,5,0),0)</f>
        <v>0</v>
      </c>
      <c r="ME147" s="398">
        <f>IFERROR(VLOOKUP(LV122,$D$121:$G$122,4,0),0)</f>
        <v>0</v>
      </c>
      <c r="MF147" s="398">
        <f>IFERROR(VLOOKUP(LX122,$D$121:$G$122,4,0),0)</f>
        <v>0</v>
      </c>
      <c r="MG147" s="399"/>
    </row>
    <row r="148" spans="9:345"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5" x14ac:dyDescent="0.25">
      <c r="O149" s="4"/>
      <c r="P149" s="4"/>
      <c r="Q149" s="4"/>
      <c r="R149" s="4"/>
      <c r="S149" s="4"/>
      <c r="AB149" s="4"/>
      <c r="AC149" s="4"/>
      <c r="AD149" s="4"/>
      <c r="AE149" s="4"/>
      <c r="AF149" s="4"/>
      <c r="AO149" s="4"/>
      <c r="AP149" s="4"/>
      <c r="AQ149" s="4"/>
      <c r="AR149" s="4"/>
      <c r="AS149" s="4"/>
      <c r="BB149" s="4"/>
      <c r="BC149" s="4"/>
      <c r="BD149" s="4"/>
      <c r="BE149" s="4"/>
      <c r="BF149" s="4"/>
      <c r="BO149" s="4"/>
      <c r="BP149" s="4"/>
      <c r="BQ149" s="4"/>
      <c r="BR149" s="4"/>
      <c r="BS149" s="4"/>
      <c r="CB149" s="4"/>
      <c r="CC149" s="4"/>
      <c r="CD149" s="4"/>
      <c r="CE149" s="4"/>
      <c r="CF149" s="4"/>
      <c r="CO149" s="4"/>
      <c r="CP149" s="4"/>
      <c r="CQ149" s="4"/>
      <c r="CR149" s="4"/>
      <c r="CS149" s="4"/>
      <c r="DB149" s="4"/>
      <c r="DC149" s="4"/>
      <c r="DD149" s="4"/>
      <c r="DE149" s="4"/>
      <c r="DF149" s="4"/>
      <c r="DO149" s="4"/>
      <c r="DP149" s="4"/>
      <c r="DQ149" s="4"/>
      <c r="DR149" s="4"/>
      <c r="DS149" s="4"/>
      <c r="EB149" s="4"/>
      <c r="EC149" s="4"/>
      <c r="ED149" s="4"/>
      <c r="EE149" s="4"/>
      <c r="EF149" s="4"/>
      <c r="EO149" s="4"/>
      <c r="EP149" s="4"/>
      <c r="EQ149" s="4"/>
      <c r="ER149" s="4"/>
      <c r="ES149" s="4"/>
      <c r="FB149" s="4"/>
      <c r="FC149" s="4"/>
      <c r="FD149" s="4"/>
      <c r="FE149" s="4"/>
      <c r="FF149" s="4"/>
      <c r="FO149" s="4"/>
      <c r="FP149" s="4"/>
      <c r="FQ149" s="4"/>
      <c r="FR149" s="4"/>
      <c r="FS149" s="4"/>
      <c r="GB149" s="4"/>
      <c r="GC149" s="4"/>
      <c r="GD149" s="4"/>
      <c r="GE149" s="4"/>
      <c r="GF149" s="4"/>
      <c r="GO149" s="4"/>
      <c r="GP149" s="4"/>
      <c r="GQ149" s="4"/>
      <c r="GR149" s="4"/>
      <c r="GS149" s="4"/>
      <c r="HB149" s="4"/>
      <c r="HC149" s="4"/>
      <c r="HD149" s="4"/>
      <c r="HE149" s="4"/>
      <c r="HF149" s="4"/>
      <c r="HO149" s="4"/>
      <c r="HP149" s="4"/>
      <c r="HQ149" s="4"/>
      <c r="HR149" s="4"/>
      <c r="HS149" s="4"/>
      <c r="IB149" s="4"/>
      <c r="IC149" s="4"/>
      <c r="ID149" s="4"/>
      <c r="IE149" s="4"/>
      <c r="IF149" s="4"/>
      <c r="IO149" s="4"/>
      <c r="IP149" s="4"/>
      <c r="IQ149" s="4"/>
      <c r="IR149" s="4"/>
      <c r="IS149" s="4"/>
      <c r="JB149" s="4"/>
      <c r="JC149" s="4"/>
      <c r="JD149" s="4"/>
      <c r="JE149" s="4"/>
      <c r="JF149" s="4"/>
      <c r="JO149" s="4"/>
      <c r="JP149" s="4"/>
      <c r="JQ149" s="4"/>
      <c r="JR149" s="4"/>
      <c r="JS149" s="4"/>
      <c r="KB149" s="4"/>
      <c r="KC149" s="4"/>
      <c r="KD149" s="4"/>
      <c r="KE149" s="4"/>
      <c r="KF149" s="4"/>
      <c r="KO149" s="4"/>
      <c r="KP149" s="4"/>
      <c r="KQ149" s="4"/>
      <c r="KR149" s="4"/>
      <c r="KS149" s="4"/>
      <c r="LB149" s="4"/>
      <c r="LC149" s="4"/>
      <c r="LD149" s="4"/>
      <c r="LE149" s="4"/>
      <c r="LF149" s="4"/>
      <c r="LO149" s="4"/>
      <c r="LP149" s="4"/>
      <c r="LQ149" s="4"/>
      <c r="LR149" s="4"/>
      <c r="LS149" s="4"/>
      <c r="MB149" s="4"/>
      <c r="MC149" s="4"/>
      <c r="MD149" s="4"/>
      <c r="ME149" s="4"/>
      <c r="MF149" s="4"/>
    </row>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16">
    <cfRule type="expression" dxfId="948" priority="2821">
      <formula>O116&gt;1</formula>
    </cfRule>
  </conditionalFormatting>
  <conditionalFormatting sqref="L116">
    <cfRule type="expression" dxfId="947" priority="2820">
      <formula>O111&gt;1</formula>
    </cfRule>
  </conditionalFormatting>
  <conditionalFormatting sqref="L117">
    <cfRule type="expression" dxfId="946" priority="2819">
      <formula>O112&gt;1</formula>
    </cfRule>
  </conditionalFormatting>
  <conditionalFormatting sqref="L118">
    <cfRule type="expression" dxfId="945" priority="2818">
      <formula>O113&gt;1</formula>
    </cfRule>
  </conditionalFormatting>
  <conditionalFormatting sqref="L119">
    <cfRule type="expression" dxfId="944" priority="2817">
      <formula>O114&gt;1</formula>
    </cfRule>
  </conditionalFormatting>
  <conditionalFormatting sqref="J117">
    <cfRule type="expression" dxfId="943" priority="2816">
      <formula>O117&gt;1</formula>
    </cfRule>
  </conditionalFormatting>
  <conditionalFormatting sqref="J118">
    <cfRule type="expression" dxfId="942" priority="2815">
      <formula>O118&gt;1</formula>
    </cfRule>
  </conditionalFormatting>
  <conditionalFormatting sqref="J119">
    <cfRule type="expression" dxfId="941" priority="2814">
      <formula>O119&gt;1</formula>
    </cfRule>
  </conditionalFormatting>
  <conditionalFormatting sqref="J121">
    <cfRule type="expression" dxfId="940" priority="2813">
      <formula>O121&gt;1</formula>
    </cfRule>
  </conditionalFormatting>
  <conditionalFormatting sqref="J122">
    <cfRule type="expression" dxfId="939" priority="2812">
      <formula>O122&gt;1</formula>
    </cfRule>
  </conditionalFormatting>
  <conditionalFormatting sqref="L121">
    <cfRule type="expression" dxfId="938" priority="2811">
      <formula>O109&gt;1</formula>
    </cfRule>
  </conditionalFormatting>
  <conditionalFormatting sqref="L122">
    <cfRule type="expression" dxfId="937" priority="2810">
      <formula>O110&gt;1</formula>
    </cfRule>
  </conditionalFormatting>
  <conditionalFormatting sqref="J124">
    <cfRule type="expression" dxfId="936" priority="2807">
      <formula>P124&gt;1</formula>
    </cfRule>
  </conditionalFormatting>
  <conditionalFormatting sqref="L124">
    <cfRule type="expression" dxfId="935" priority="2806">
      <formula>O107&gt;1</formula>
    </cfRule>
  </conditionalFormatting>
  <conditionalFormatting sqref="J126">
    <cfRule type="expression" dxfId="934" priority="2805">
      <formula>P126&gt;1</formula>
    </cfRule>
  </conditionalFormatting>
  <conditionalFormatting sqref="L126">
    <cfRule type="expression" dxfId="933" priority="2804">
      <formula>O108&gt;1</formula>
    </cfRule>
  </conditionalFormatting>
  <conditionalFormatting sqref="J107">
    <cfRule type="expression" dxfId="932" priority="2801">
      <formula>$O$90&gt;1</formula>
    </cfRule>
  </conditionalFormatting>
  <conditionalFormatting sqref="L107">
    <cfRule type="expression" dxfId="931" priority="2800">
      <formula>$O$91&gt;1</formula>
    </cfRule>
  </conditionalFormatting>
  <conditionalFormatting sqref="J108">
    <cfRule type="expression" dxfId="930" priority="2799">
      <formula>$O$92&gt;1</formula>
    </cfRule>
  </conditionalFormatting>
  <conditionalFormatting sqref="J109">
    <cfRule type="expression" dxfId="929" priority="2798">
      <formula>$O$94&gt;1</formula>
    </cfRule>
  </conditionalFormatting>
  <conditionalFormatting sqref="J110">
    <cfRule type="expression" dxfId="928" priority="2797">
      <formula>$O$96&gt;1</formula>
    </cfRule>
  </conditionalFormatting>
  <conditionalFormatting sqref="J111">
    <cfRule type="expression" dxfId="927" priority="2796">
      <formula>$O$98&gt;1</formula>
    </cfRule>
  </conditionalFormatting>
  <conditionalFormatting sqref="J112">
    <cfRule type="expression" dxfId="926" priority="2795">
      <formula>$O$100&gt;1</formula>
    </cfRule>
  </conditionalFormatting>
  <conditionalFormatting sqref="J113">
    <cfRule type="expression" dxfId="925" priority="2794">
      <formula>$O$102&gt;1</formula>
    </cfRule>
  </conditionalFormatting>
  <conditionalFormatting sqref="J114">
    <cfRule type="expression" dxfId="924" priority="2793">
      <formula>$O$104&gt;1</formula>
    </cfRule>
  </conditionalFormatting>
  <conditionalFormatting sqref="L108">
    <cfRule type="expression" dxfId="923" priority="2792">
      <formula>$O$93&gt;1</formula>
    </cfRule>
  </conditionalFormatting>
  <conditionalFormatting sqref="L109">
    <cfRule type="expression" dxfId="922" priority="2791">
      <formula>$O$95&gt;1</formula>
    </cfRule>
  </conditionalFormatting>
  <conditionalFormatting sqref="L110">
    <cfRule type="expression" dxfId="921" priority="2790">
      <formula>$O$97&gt;1</formula>
    </cfRule>
  </conditionalFormatting>
  <conditionalFormatting sqref="L111">
    <cfRule type="expression" dxfId="920" priority="2789">
      <formula>$O$99&gt;1</formula>
    </cfRule>
  </conditionalFormatting>
  <conditionalFormatting sqref="L112">
    <cfRule type="expression" dxfId="919" priority="2788">
      <formula>$O$101&gt;1</formula>
    </cfRule>
  </conditionalFormatting>
  <conditionalFormatting sqref="L113">
    <cfRule type="expression" dxfId="918" priority="2787">
      <formula>$O$103&gt;1</formula>
    </cfRule>
  </conditionalFormatting>
  <conditionalFormatting sqref="L114">
    <cfRule type="expression" dxfId="917" priority="2786">
      <formula>$O$105&gt;1</formula>
    </cfRule>
  </conditionalFormatting>
  <conditionalFormatting sqref="W116">
    <cfRule type="expression" dxfId="916" priority="899">
      <formula>AB116&gt;1</formula>
    </cfRule>
  </conditionalFormatting>
  <conditionalFormatting sqref="Y116">
    <cfRule type="expression" dxfId="915" priority="898">
      <formula>AB111&gt;1</formula>
    </cfRule>
  </conditionalFormatting>
  <conditionalFormatting sqref="Y117">
    <cfRule type="expression" dxfId="914" priority="897">
      <formula>AB112&gt;1</formula>
    </cfRule>
  </conditionalFormatting>
  <conditionalFormatting sqref="Y118">
    <cfRule type="expression" dxfId="913" priority="896">
      <formula>AB113&gt;1</formula>
    </cfRule>
  </conditionalFormatting>
  <conditionalFormatting sqref="Y119">
    <cfRule type="expression" dxfId="912" priority="895">
      <formula>AB114&gt;1</formula>
    </cfRule>
  </conditionalFormatting>
  <conditionalFormatting sqref="W117">
    <cfRule type="expression" dxfId="911" priority="894">
      <formula>AB117&gt;1</formula>
    </cfRule>
  </conditionalFormatting>
  <conditionalFormatting sqref="W118">
    <cfRule type="expression" dxfId="910" priority="893">
      <formula>AB118&gt;1</formula>
    </cfRule>
  </conditionalFormatting>
  <conditionalFormatting sqref="W119">
    <cfRule type="expression" dxfId="909" priority="892">
      <formula>AB119&gt;1</formula>
    </cfRule>
  </conditionalFormatting>
  <conditionalFormatting sqref="W121">
    <cfRule type="expression" dxfId="908" priority="891">
      <formula>AB121&gt;1</formula>
    </cfRule>
  </conditionalFormatting>
  <conditionalFormatting sqref="W122">
    <cfRule type="expression" dxfId="907" priority="890">
      <formula>AB122&gt;1</formula>
    </cfRule>
  </conditionalFormatting>
  <conditionalFormatting sqref="Y121">
    <cfRule type="expression" dxfId="906" priority="889">
      <formula>AB109&gt;1</formula>
    </cfRule>
  </conditionalFormatting>
  <conditionalFormatting sqref="Y122">
    <cfRule type="expression" dxfId="905" priority="888">
      <formula>AB110&gt;1</formula>
    </cfRule>
  </conditionalFormatting>
  <conditionalFormatting sqref="W124">
    <cfRule type="expression" dxfId="904" priority="887">
      <formula>AC124&gt;1</formula>
    </cfRule>
  </conditionalFormatting>
  <conditionalFormatting sqref="Y124">
    <cfRule type="expression" dxfId="903" priority="886">
      <formula>AB107&gt;1</formula>
    </cfRule>
  </conditionalFormatting>
  <conditionalFormatting sqref="W126">
    <cfRule type="expression" dxfId="902" priority="885">
      <formula>AC126&gt;1</formula>
    </cfRule>
  </conditionalFormatting>
  <conditionalFormatting sqref="Y126">
    <cfRule type="expression" dxfId="901" priority="884">
      <formula>AB108&gt;1</formula>
    </cfRule>
  </conditionalFormatting>
  <conditionalFormatting sqref="W107">
    <cfRule type="expression" dxfId="900" priority="883">
      <formula>$O$90&gt;1</formula>
    </cfRule>
  </conditionalFormatting>
  <conditionalFormatting sqref="Y107">
    <cfRule type="expression" dxfId="899" priority="882">
      <formula>$O$91&gt;1</formula>
    </cfRule>
  </conditionalFormatting>
  <conditionalFormatting sqref="W108">
    <cfRule type="expression" dxfId="898" priority="881">
      <formula>$O$92&gt;1</formula>
    </cfRule>
  </conditionalFormatting>
  <conditionalFormatting sqref="W109">
    <cfRule type="expression" dxfId="897" priority="880">
      <formula>$O$94&gt;1</formula>
    </cfRule>
  </conditionalFormatting>
  <conditionalFormatting sqref="W110">
    <cfRule type="expression" dxfId="896" priority="879">
      <formula>$O$96&gt;1</formula>
    </cfRule>
  </conditionalFormatting>
  <conditionalFormatting sqref="W111">
    <cfRule type="expression" dxfId="895" priority="878">
      <formula>$O$98&gt;1</formula>
    </cfRule>
  </conditionalFormatting>
  <conditionalFormatting sqref="W112">
    <cfRule type="expression" dxfId="894" priority="877">
      <formula>$O$100&gt;1</formula>
    </cfRule>
  </conditionalFormatting>
  <conditionalFormatting sqref="W113">
    <cfRule type="expression" dxfId="893" priority="876">
      <formula>$O$102&gt;1</formula>
    </cfRule>
  </conditionalFormatting>
  <conditionalFormatting sqref="W114">
    <cfRule type="expression" dxfId="892" priority="875">
      <formula>$O$104&gt;1</formula>
    </cfRule>
  </conditionalFormatting>
  <conditionalFormatting sqref="Y108">
    <cfRule type="expression" dxfId="891" priority="874">
      <formula>$O$93&gt;1</formula>
    </cfRule>
  </conditionalFormatting>
  <conditionalFormatting sqref="Y109">
    <cfRule type="expression" dxfId="890" priority="873">
      <formula>$O$95&gt;1</formula>
    </cfRule>
  </conditionalFormatting>
  <conditionalFormatting sqref="Y110">
    <cfRule type="expression" dxfId="889" priority="872">
      <formula>$O$97&gt;1</formula>
    </cfRule>
  </conditionalFormatting>
  <conditionalFormatting sqref="Y111">
    <cfRule type="expression" dxfId="888" priority="871">
      <formula>$O$99&gt;1</formula>
    </cfRule>
  </conditionalFormatting>
  <conditionalFormatting sqref="Y112">
    <cfRule type="expression" dxfId="887" priority="870">
      <formula>$O$101&gt;1</formula>
    </cfRule>
  </conditionalFormatting>
  <conditionalFormatting sqref="Y113">
    <cfRule type="expression" dxfId="886" priority="869">
      <formula>$O$103&gt;1</formula>
    </cfRule>
  </conditionalFormatting>
  <conditionalFormatting sqref="Y114">
    <cfRule type="expression" dxfId="885" priority="868">
      <formula>$O$105&gt;1</formula>
    </cfRule>
  </conditionalFormatting>
  <conditionalFormatting sqref="AJ116">
    <cfRule type="expression" dxfId="884" priority="863">
      <formula>AO116&gt;1</formula>
    </cfRule>
  </conditionalFormatting>
  <conditionalFormatting sqref="AL116">
    <cfRule type="expression" dxfId="883" priority="862">
      <formula>AO111&gt;1</formula>
    </cfRule>
  </conditionalFormatting>
  <conditionalFormatting sqref="AL117">
    <cfRule type="expression" dxfId="882" priority="861">
      <formula>AO112&gt;1</formula>
    </cfRule>
  </conditionalFormatting>
  <conditionalFormatting sqref="AL118">
    <cfRule type="expression" dxfId="881" priority="860">
      <formula>AO113&gt;1</formula>
    </cfRule>
  </conditionalFormatting>
  <conditionalFormatting sqref="AL119">
    <cfRule type="expression" dxfId="880" priority="859">
      <formula>AO114&gt;1</formula>
    </cfRule>
  </conditionalFormatting>
  <conditionalFormatting sqref="AJ117">
    <cfRule type="expression" dxfId="879" priority="858">
      <formula>AO117&gt;1</formula>
    </cfRule>
  </conditionalFormatting>
  <conditionalFormatting sqref="AJ118">
    <cfRule type="expression" dxfId="878" priority="857">
      <formula>AO118&gt;1</formula>
    </cfRule>
  </conditionalFormatting>
  <conditionalFormatting sqref="AJ119">
    <cfRule type="expression" dxfId="877" priority="856">
      <formula>AO119&gt;1</formula>
    </cfRule>
  </conditionalFormatting>
  <conditionalFormatting sqref="AJ121">
    <cfRule type="expression" dxfId="876" priority="855">
      <formula>AO121&gt;1</formula>
    </cfRule>
  </conditionalFormatting>
  <conditionalFormatting sqref="AJ122">
    <cfRule type="expression" dxfId="875" priority="854">
      <formula>AO122&gt;1</formula>
    </cfRule>
  </conditionalFormatting>
  <conditionalFormatting sqref="AL121">
    <cfRule type="expression" dxfId="874" priority="853">
      <formula>AO109&gt;1</formula>
    </cfRule>
  </conditionalFormatting>
  <conditionalFormatting sqref="AL122">
    <cfRule type="expression" dxfId="873" priority="852">
      <formula>AO110&gt;1</formula>
    </cfRule>
  </conditionalFormatting>
  <conditionalFormatting sqref="AJ124">
    <cfRule type="expression" dxfId="872" priority="851">
      <formula>AP124&gt;1</formula>
    </cfRule>
  </conditionalFormatting>
  <conditionalFormatting sqref="AL124">
    <cfRule type="expression" dxfId="871" priority="850">
      <formula>AO107&gt;1</formula>
    </cfRule>
  </conditionalFormatting>
  <conditionalFormatting sqref="AJ126">
    <cfRule type="expression" dxfId="870" priority="849">
      <formula>AP126&gt;1</formula>
    </cfRule>
  </conditionalFormatting>
  <conditionalFormatting sqref="AL126">
    <cfRule type="expression" dxfId="869" priority="848">
      <formula>AO108&gt;1</formula>
    </cfRule>
  </conditionalFormatting>
  <conditionalFormatting sqref="AJ107">
    <cfRule type="expression" dxfId="868" priority="847">
      <formula>$O$90&gt;1</formula>
    </cfRule>
  </conditionalFormatting>
  <conditionalFormatting sqref="AL107">
    <cfRule type="expression" dxfId="867" priority="846">
      <formula>$O$91&gt;1</formula>
    </cfRule>
  </conditionalFormatting>
  <conditionalFormatting sqref="AJ108">
    <cfRule type="expression" dxfId="866" priority="845">
      <formula>$O$92&gt;1</formula>
    </cfRule>
  </conditionalFormatting>
  <conditionalFormatting sqref="AJ109">
    <cfRule type="expression" dxfId="865" priority="844">
      <formula>$O$94&gt;1</formula>
    </cfRule>
  </conditionalFormatting>
  <conditionalFormatting sqref="AJ110">
    <cfRule type="expression" dxfId="864" priority="843">
      <formula>$O$96&gt;1</formula>
    </cfRule>
  </conditionalFormatting>
  <conditionalFormatting sqref="AJ111">
    <cfRule type="expression" dxfId="863" priority="842">
      <formula>$O$98&gt;1</formula>
    </cfRule>
  </conditionalFormatting>
  <conditionalFormatting sqref="AJ112">
    <cfRule type="expression" dxfId="862" priority="841">
      <formula>$O$100&gt;1</formula>
    </cfRule>
  </conditionalFormatting>
  <conditionalFormatting sqref="AJ113">
    <cfRule type="expression" dxfId="861" priority="840">
      <formula>$O$102&gt;1</formula>
    </cfRule>
  </conditionalFormatting>
  <conditionalFormatting sqref="AJ114">
    <cfRule type="expression" dxfId="860" priority="839">
      <formula>$O$104&gt;1</formula>
    </cfRule>
  </conditionalFormatting>
  <conditionalFormatting sqref="AL108">
    <cfRule type="expression" dxfId="859" priority="838">
      <formula>$O$93&gt;1</formula>
    </cfRule>
  </conditionalFormatting>
  <conditionalFormatting sqref="AL109">
    <cfRule type="expression" dxfId="858" priority="837">
      <formula>$O$95&gt;1</formula>
    </cfRule>
  </conditionalFormatting>
  <conditionalFormatting sqref="AL110">
    <cfRule type="expression" dxfId="857" priority="836">
      <formula>$O$97&gt;1</formula>
    </cfRule>
  </conditionalFormatting>
  <conditionalFormatting sqref="AL111">
    <cfRule type="expression" dxfId="856" priority="835">
      <formula>$O$99&gt;1</formula>
    </cfRule>
  </conditionalFormatting>
  <conditionalFormatting sqref="AL112">
    <cfRule type="expression" dxfId="855" priority="834">
      <formula>$O$101&gt;1</formula>
    </cfRule>
  </conditionalFormatting>
  <conditionalFormatting sqref="AL113">
    <cfRule type="expression" dxfId="854" priority="833">
      <formula>$O$103&gt;1</formula>
    </cfRule>
  </conditionalFormatting>
  <conditionalFormatting sqref="AL114">
    <cfRule type="expression" dxfId="853" priority="832">
      <formula>$O$105&gt;1</formula>
    </cfRule>
  </conditionalFormatting>
  <conditionalFormatting sqref="AW116">
    <cfRule type="expression" dxfId="852" priority="827">
      <formula>BB116&gt;1</formula>
    </cfRule>
  </conditionalFormatting>
  <conditionalFormatting sqref="AY116">
    <cfRule type="expression" dxfId="851" priority="826">
      <formula>BB111&gt;1</formula>
    </cfRule>
  </conditionalFormatting>
  <conditionalFormatting sqref="AY117">
    <cfRule type="expression" dxfId="850" priority="825">
      <formula>BB112&gt;1</formula>
    </cfRule>
  </conditionalFormatting>
  <conditionalFormatting sqref="AY118">
    <cfRule type="expression" dxfId="849" priority="824">
      <formula>BB113&gt;1</formula>
    </cfRule>
  </conditionalFormatting>
  <conditionalFormatting sqref="AY119">
    <cfRule type="expression" dxfId="848" priority="823">
      <formula>BB114&gt;1</formula>
    </cfRule>
  </conditionalFormatting>
  <conditionalFormatting sqref="AW117">
    <cfRule type="expression" dxfId="847" priority="822">
      <formula>BB117&gt;1</formula>
    </cfRule>
  </conditionalFormatting>
  <conditionalFormatting sqref="AW118">
    <cfRule type="expression" dxfId="846" priority="821">
      <formula>BB118&gt;1</formula>
    </cfRule>
  </conditionalFormatting>
  <conditionalFormatting sqref="AW119">
    <cfRule type="expression" dxfId="845" priority="820">
      <formula>BB119&gt;1</formula>
    </cfRule>
  </conditionalFormatting>
  <conditionalFormatting sqref="AW121">
    <cfRule type="expression" dxfId="844" priority="819">
      <formula>BB121&gt;1</formula>
    </cfRule>
  </conditionalFormatting>
  <conditionalFormatting sqref="AW122">
    <cfRule type="expression" dxfId="843" priority="818">
      <formula>BB122&gt;1</formula>
    </cfRule>
  </conditionalFormatting>
  <conditionalFormatting sqref="AY121">
    <cfRule type="expression" dxfId="842" priority="817">
      <formula>BB109&gt;1</formula>
    </cfRule>
  </conditionalFormatting>
  <conditionalFormatting sqref="AY122">
    <cfRule type="expression" dxfId="841" priority="816">
      <formula>BB110&gt;1</formula>
    </cfRule>
  </conditionalFormatting>
  <conditionalFormatting sqref="AW124">
    <cfRule type="expression" dxfId="840" priority="815">
      <formula>BC124&gt;1</formula>
    </cfRule>
  </conditionalFormatting>
  <conditionalFormatting sqref="AY124">
    <cfRule type="expression" dxfId="839" priority="814">
      <formula>BB107&gt;1</formula>
    </cfRule>
  </conditionalFormatting>
  <conditionalFormatting sqref="AW126">
    <cfRule type="expression" dxfId="838" priority="813">
      <formula>BC126&gt;1</formula>
    </cfRule>
  </conditionalFormatting>
  <conditionalFormatting sqref="AY126">
    <cfRule type="expression" dxfId="837" priority="812">
      <formula>BB108&gt;1</formula>
    </cfRule>
  </conditionalFormatting>
  <conditionalFormatting sqref="AW107">
    <cfRule type="expression" dxfId="836" priority="811">
      <formula>$O$90&gt;1</formula>
    </cfRule>
  </conditionalFormatting>
  <conditionalFormatting sqref="AY107">
    <cfRule type="expression" dxfId="835" priority="810">
      <formula>$O$91&gt;1</formula>
    </cfRule>
  </conditionalFormatting>
  <conditionalFormatting sqref="AW108">
    <cfRule type="expression" dxfId="834" priority="809">
      <formula>$O$92&gt;1</formula>
    </cfRule>
  </conditionalFormatting>
  <conditionalFormatting sqref="AW109">
    <cfRule type="expression" dxfId="833" priority="808">
      <formula>$O$94&gt;1</formula>
    </cfRule>
  </conditionalFormatting>
  <conditionalFormatting sqref="AW110">
    <cfRule type="expression" dxfId="832" priority="807">
      <formula>$O$96&gt;1</formula>
    </cfRule>
  </conditionalFormatting>
  <conditionalFormatting sqref="AW111">
    <cfRule type="expression" dxfId="831" priority="806">
      <formula>$O$98&gt;1</formula>
    </cfRule>
  </conditionalFormatting>
  <conditionalFormatting sqref="AW112">
    <cfRule type="expression" dxfId="830" priority="805">
      <formula>$O$100&gt;1</formula>
    </cfRule>
  </conditionalFormatting>
  <conditionalFormatting sqref="AW113">
    <cfRule type="expression" dxfId="829" priority="804">
      <formula>$O$102&gt;1</formula>
    </cfRule>
  </conditionalFormatting>
  <conditionalFormatting sqref="AW114">
    <cfRule type="expression" dxfId="828" priority="803">
      <formula>$O$104&gt;1</formula>
    </cfRule>
  </conditionalFormatting>
  <conditionalFormatting sqref="AY108">
    <cfRule type="expression" dxfId="827" priority="802">
      <formula>$O$93&gt;1</formula>
    </cfRule>
  </conditionalFormatting>
  <conditionalFormatting sqref="AY109">
    <cfRule type="expression" dxfId="826" priority="801">
      <formula>$O$95&gt;1</formula>
    </cfRule>
  </conditionalFormatting>
  <conditionalFormatting sqref="AY110">
    <cfRule type="expression" dxfId="825" priority="800">
      <formula>$O$97&gt;1</formula>
    </cfRule>
  </conditionalFormatting>
  <conditionalFormatting sqref="AY111">
    <cfRule type="expression" dxfId="824" priority="799">
      <formula>$O$99&gt;1</formula>
    </cfRule>
  </conditionalFormatting>
  <conditionalFormatting sqref="AY112">
    <cfRule type="expression" dxfId="823" priority="798">
      <formula>$O$101&gt;1</formula>
    </cfRule>
  </conditionalFormatting>
  <conditionalFormatting sqref="AY113">
    <cfRule type="expression" dxfId="822" priority="797">
      <formula>$O$103&gt;1</formula>
    </cfRule>
  </conditionalFormatting>
  <conditionalFormatting sqref="AY114">
    <cfRule type="expression" dxfId="821" priority="796">
      <formula>$O$105&gt;1</formula>
    </cfRule>
  </conditionalFormatting>
  <conditionalFormatting sqref="BJ116">
    <cfRule type="expression" dxfId="820" priority="791">
      <formula>BO116&gt;1</formula>
    </cfRule>
  </conditionalFormatting>
  <conditionalFormatting sqref="BL116">
    <cfRule type="expression" dxfId="819" priority="790">
      <formula>BO111&gt;1</formula>
    </cfRule>
  </conditionalFormatting>
  <conditionalFormatting sqref="BL117">
    <cfRule type="expression" dxfId="818" priority="789">
      <formula>BO112&gt;1</formula>
    </cfRule>
  </conditionalFormatting>
  <conditionalFormatting sqref="BL118">
    <cfRule type="expression" dxfId="817" priority="788">
      <formula>BO113&gt;1</formula>
    </cfRule>
  </conditionalFormatting>
  <conditionalFormatting sqref="BL119">
    <cfRule type="expression" dxfId="816" priority="787">
      <formula>BO114&gt;1</formula>
    </cfRule>
  </conditionalFormatting>
  <conditionalFormatting sqref="BJ117">
    <cfRule type="expression" dxfId="815" priority="786">
      <formula>BO117&gt;1</formula>
    </cfRule>
  </conditionalFormatting>
  <conditionalFormatting sqref="BJ118">
    <cfRule type="expression" dxfId="814" priority="785">
      <formula>BO118&gt;1</formula>
    </cfRule>
  </conditionalFormatting>
  <conditionalFormatting sqref="BJ119">
    <cfRule type="expression" dxfId="813" priority="784">
      <formula>BO119&gt;1</formula>
    </cfRule>
  </conditionalFormatting>
  <conditionalFormatting sqref="BJ121">
    <cfRule type="expression" dxfId="812" priority="783">
      <formula>BO121&gt;1</formula>
    </cfRule>
  </conditionalFormatting>
  <conditionalFormatting sqref="BJ122">
    <cfRule type="expression" dxfId="811" priority="782">
      <formula>BO122&gt;1</formula>
    </cfRule>
  </conditionalFormatting>
  <conditionalFormatting sqref="BL121">
    <cfRule type="expression" dxfId="810" priority="781">
      <formula>BO109&gt;1</formula>
    </cfRule>
  </conditionalFormatting>
  <conditionalFormatting sqref="BL122">
    <cfRule type="expression" dxfId="809" priority="780">
      <formula>BO110&gt;1</formula>
    </cfRule>
  </conditionalFormatting>
  <conditionalFormatting sqref="BJ124">
    <cfRule type="expression" dxfId="808" priority="779">
      <formula>BP124&gt;1</formula>
    </cfRule>
  </conditionalFormatting>
  <conditionalFormatting sqref="BL124">
    <cfRule type="expression" dxfId="807" priority="778">
      <formula>BO107&gt;1</formula>
    </cfRule>
  </conditionalFormatting>
  <conditionalFormatting sqref="BJ126">
    <cfRule type="expression" dxfId="806" priority="777">
      <formula>BP126&gt;1</formula>
    </cfRule>
  </conditionalFormatting>
  <conditionalFormatting sqref="BL126">
    <cfRule type="expression" dxfId="805" priority="776">
      <formula>BO108&gt;1</formula>
    </cfRule>
  </conditionalFormatting>
  <conditionalFormatting sqref="BJ107">
    <cfRule type="expression" dxfId="804" priority="775">
      <formula>$O$90&gt;1</formula>
    </cfRule>
  </conditionalFormatting>
  <conditionalFormatting sqref="BL107">
    <cfRule type="expression" dxfId="803" priority="774">
      <formula>$O$91&gt;1</formula>
    </cfRule>
  </conditionalFormatting>
  <conditionalFormatting sqref="BJ108">
    <cfRule type="expression" dxfId="802" priority="773">
      <formula>$O$92&gt;1</formula>
    </cfRule>
  </conditionalFormatting>
  <conditionalFormatting sqref="BJ109">
    <cfRule type="expression" dxfId="801" priority="772">
      <formula>$O$94&gt;1</formula>
    </cfRule>
  </conditionalFormatting>
  <conditionalFormatting sqref="BJ110">
    <cfRule type="expression" dxfId="800" priority="771">
      <formula>$O$96&gt;1</formula>
    </cfRule>
  </conditionalFormatting>
  <conditionalFormatting sqref="BJ111">
    <cfRule type="expression" dxfId="799" priority="770">
      <formula>$O$98&gt;1</formula>
    </cfRule>
  </conditionalFormatting>
  <conditionalFormatting sqref="BJ112">
    <cfRule type="expression" dxfId="798" priority="769">
      <formula>$O$100&gt;1</formula>
    </cfRule>
  </conditionalFormatting>
  <conditionalFormatting sqref="BJ113">
    <cfRule type="expression" dxfId="797" priority="768">
      <formula>$O$102&gt;1</formula>
    </cfRule>
  </conditionalFormatting>
  <conditionalFormatting sqref="BJ114">
    <cfRule type="expression" dxfId="796" priority="767">
      <formula>$O$104&gt;1</formula>
    </cfRule>
  </conditionalFormatting>
  <conditionalFormatting sqref="BL108">
    <cfRule type="expression" dxfId="795" priority="766">
      <formula>$O$93&gt;1</formula>
    </cfRule>
  </conditionalFormatting>
  <conditionalFormatting sqref="BL109">
    <cfRule type="expression" dxfId="794" priority="765">
      <formula>$O$95&gt;1</formula>
    </cfRule>
  </conditionalFormatting>
  <conditionalFormatting sqref="BL110">
    <cfRule type="expression" dxfId="793" priority="764">
      <formula>$O$97&gt;1</formula>
    </cfRule>
  </conditionalFormatting>
  <conditionalFormatting sqref="BL111">
    <cfRule type="expression" dxfId="792" priority="763">
      <formula>$O$99&gt;1</formula>
    </cfRule>
  </conditionalFormatting>
  <conditionalFormatting sqref="BL112">
    <cfRule type="expression" dxfId="791" priority="762">
      <formula>$O$101&gt;1</formula>
    </cfRule>
  </conditionalFormatting>
  <conditionalFormatting sqref="BL113">
    <cfRule type="expression" dxfId="790" priority="761">
      <formula>$O$103&gt;1</formula>
    </cfRule>
  </conditionalFormatting>
  <conditionalFormatting sqref="BL114">
    <cfRule type="expression" dxfId="789" priority="760">
      <formula>$O$105&gt;1</formula>
    </cfRule>
  </conditionalFormatting>
  <conditionalFormatting sqref="BW116">
    <cfRule type="expression" dxfId="788" priority="755">
      <formula>CB116&gt;1</formula>
    </cfRule>
  </conditionalFormatting>
  <conditionalFormatting sqref="BY116">
    <cfRule type="expression" dxfId="787" priority="754">
      <formula>CB111&gt;1</formula>
    </cfRule>
  </conditionalFormatting>
  <conditionalFormatting sqref="BY117">
    <cfRule type="expression" dxfId="786" priority="753">
      <formula>CB112&gt;1</formula>
    </cfRule>
  </conditionalFormatting>
  <conditionalFormatting sqref="BY118">
    <cfRule type="expression" dxfId="785" priority="752">
      <formula>CB113&gt;1</formula>
    </cfRule>
  </conditionalFormatting>
  <conditionalFormatting sqref="BY119">
    <cfRule type="expression" dxfId="784" priority="751">
      <formula>CB114&gt;1</formula>
    </cfRule>
  </conditionalFormatting>
  <conditionalFormatting sqref="BW117">
    <cfRule type="expression" dxfId="783" priority="750">
      <formula>CB117&gt;1</formula>
    </cfRule>
  </conditionalFormatting>
  <conditionalFormatting sqref="BW118">
    <cfRule type="expression" dxfId="782" priority="749">
      <formula>CB118&gt;1</formula>
    </cfRule>
  </conditionalFormatting>
  <conditionalFormatting sqref="BW119">
    <cfRule type="expression" dxfId="781" priority="748">
      <formula>CB119&gt;1</formula>
    </cfRule>
  </conditionalFormatting>
  <conditionalFormatting sqref="BW121">
    <cfRule type="expression" dxfId="780" priority="747">
      <formula>CB121&gt;1</formula>
    </cfRule>
  </conditionalFormatting>
  <conditionalFormatting sqref="BW122">
    <cfRule type="expression" dxfId="779" priority="746">
      <formula>CB122&gt;1</formula>
    </cfRule>
  </conditionalFormatting>
  <conditionalFormatting sqref="BY121">
    <cfRule type="expression" dxfId="778" priority="745">
      <formula>CB109&gt;1</formula>
    </cfRule>
  </conditionalFormatting>
  <conditionalFormatting sqref="BY122">
    <cfRule type="expression" dxfId="777" priority="744">
      <formula>CB110&gt;1</formula>
    </cfRule>
  </conditionalFormatting>
  <conditionalFormatting sqref="BW124">
    <cfRule type="expression" dxfId="776" priority="743">
      <formula>CC124&gt;1</formula>
    </cfRule>
  </conditionalFormatting>
  <conditionalFormatting sqref="BY124">
    <cfRule type="expression" dxfId="775" priority="742">
      <formula>CB107&gt;1</formula>
    </cfRule>
  </conditionalFormatting>
  <conditionalFormatting sqref="BW126">
    <cfRule type="expression" dxfId="774" priority="741">
      <formula>CC126&gt;1</formula>
    </cfRule>
  </conditionalFormatting>
  <conditionalFormatting sqref="BY126">
    <cfRule type="expression" dxfId="773" priority="740">
      <formula>CB108&gt;1</formula>
    </cfRule>
  </conditionalFormatting>
  <conditionalFormatting sqref="BW107">
    <cfRule type="expression" dxfId="772" priority="739">
      <formula>$O$90&gt;1</formula>
    </cfRule>
  </conditionalFormatting>
  <conditionalFormatting sqref="BY107">
    <cfRule type="expression" dxfId="771" priority="738">
      <formula>$O$91&gt;1</formula>
    </cfRule>
  </conditionalFormatting>
  <conditionalFormatting sqref="BW108">
    <cfRule type="expression" dxfId="770" priority="737">
      <formula>$O$92&gt;1</formula>
    </cfRule>
  </conditionalFormatting>
  <conditionalFormatting sqref="BW109">
    <cfRule type="expression" dxfId="769" priority="736">
      <formula>$O$94&gt;1</formula>
    </cfRule>
  </conditionalFormatting>
  <conditionalFormatting sqref="BW110">
    <cfRule type="expression" dxfId="768" priority="735">
      <formula>$O$96&gt;1</formula>
    </cfRule>
  </conditionalFormatting>
  <conditionalFormatting sqref="BW111">
    <cfRule type="expression" dxfId="767" priority="734">
      <formula>$O$98&gt;1</formula>
    </cfRule>
  </conditionalFormatting>
  <conditionalFormatting sqref="BW112">
    <cfRule type="expression" dxfId="766" priority="733">
      <formula>$O$100&gt;1</formula>
    </cfRule>
  </conditionalFormatting>
  <conditionalFormatting sqref="BW113">
    <cfRule type="expression" dxfId="765" priority="732">
      <formula>$O$102&gt;1</formula>
    </cfRule>
  </conditionalFormatting>
  <conditionalFormatting sqref="BW114">
    <cfRule type="expression" dxfId="764" priority="731">
      <formula>$O$104&gt;1</formula>
    </cfRule>
  </conditionalFormatting>
  <conditionalFormatting sqref="BY108">
    <cfRule type="expression" dxfId="763" priority="730">
      <formula>$O$93&gt;1</formula>
    </cfRule>
  </conditionalFormatting>
  <conditionalFormatting sqref="BY109">
    <cfRule type="expression" dxfId="762" priority="729">
      <formula>$O$95&gt;1</formula>
    </cfRule>
  </conditionalFormatting>
  <conditionalFormatting sqref="BY110">
    <cfRule type="expression" dxfId="761" priority="728">
      <formula>$O$97&gt;1</formula>
    </cfRule>
  </conditionalFormatting>
  <conditionalFormatting sqref="BY111">
    <cfRule type="expression" dxfId="760" priority="727">
      <formula>$O$99&gt;1</formula>
    </cfRule>
  </conditionalFormatting>
  <conditionalFormatting sqref="BY112">
    <cfRule type="expression" dxfId="759" priority="726">
      <formula>$O$101&gt;1</formula>
    </cfRule>
  </conditionalFormatting>
  <conditionalFormatting sqref="BY113">
    <cfRule type="expression" dxfId="758" priority="725">
      <formula>$O$103&gt;1</formula>
    </cfRule>
  </conditionalFormatting>
  <conditionalFormatting sqref="BY114">
    <cfRule type="expression" dxfId="757" priority="724">
      <formula>$O$105&gt;1</formula>
    </cfRule>
  </conditionalFormatting>
  <conditionalFormatting sqref="CJ116">
    <cfRule type="expression" dxfId="756" priority="719">
      <formula>CO116&gt;1</formula>
    </cfRule>
  </conditionalFormatting>
  <conditionalFormatting sqref="CL116">
    <cfRule type="expression" dxfId="755" priority="718">
      <formula>CO111&gt;1</formula>
    </cfRule>
  </conditionalFormatting>
  <conditionalFormatting sqref="CL117">
    <cfRule type="expression" dxfId="754" priority="717">
      <formula>CO112&gt;1</formula>
    </cfRule>
  </conditionalFormatting>
  <conditionalFormatting sqref="CL118">
    <cfRule type="expression" dxfId="753" priority="716">
      <formula>CO113&gt;1</formula>
    </cfRule>
  </conditionalFormatting>
  <conditionalFormatting sqref="CL119">
    <cfRule type="expression" dxfId="752" priority="715">
      <formula>CO114&gt;1</formula>
    </cfRule>
  </conditionalFormatting>
  <conditionalFormatting sqref="CJ117">
    <cfRule type="expression" dxfId="751" priority="714">
      <formula>CO117&gt;1</formula>
    </cfRule>
  </conditionalFormatting>
  <conditionalFormatting sqref="CJ118">
    <cfRule type="expression" dxfId="750" priority="713">
      <formula>CO118&gt;1</formula>
    </cfRule>
  </conditionalFormatting>
  <conditionalFormatting sqref="CJ119">
    <cfRule type="expression" dxfId="749" priority="712">
      <formula>CO119&gt;1</formula>
    </cfRule>
  </conditionalFormatting>
  <conditionalFormatting sqref="CJ121">
    <cfRule type="expression" dxfId="748" priority="711">
      <formula>CO121&gt;1</formula>
    </cfRule>
  </conditionalFormatting>
  <conditionalFormatting sqref="CJ122">
    <cfRule type="expression" dxfId="747" priority="710">
      <formula>CO122&gt;1</formula>
    </cfRule>
  </conditionalFormatting>
  <conditionalFormatting sqref="CL121">
    <cfRule type="expression" dxfId="746" priority="709">
      <formula>CO109&gt;1</formula>
    </cfRule>
  </conditionalFormatting>
  <conditionalFormatting sqref="CL122">
    <cfRule type="expression" dxfId="745" priority="708">
      <formula>CO110&gt;1</formula>
    </cfRule>
  </conditionalFormatting>
  <conditionalFormatting sqref="CJ124">
    <cfRule type="expression" dxfId="744" priority="707">
      <formula>CP124&gt;1</formula>
    </cfRule>
  </conditionalFormatting>
  <conditionalFormatting sqref="CL124">
    <cfRule type="expression" dxfId="743" priority="706">
      <formula>CO107&gt;1</formula>
    </cfRule>
  </conditionalFormatting>
  <conditionalFormatting sqref="CJ126">
    <cfRule type="expression" dxfId="742" priority="705">
      <formula>CP126&gt;1</formula>
    </cfRule>
  </conditionalFormatting>
  <conditionalFormatting sqref="CL126">
    <cfRule type="expression" dxfId="741" priority="704">
      <formula>CO108&gt;1</formula>
    </cfRule>
  </conditionalFormatting>
  <conditionalFormatting sqref="CJ107">
    <cfRule type="expression" dxfId="740" priority="703">
      <formula>$O$90&gt;1</formula>
    </cfRule>
  </conditionalFormatting>
  <conditionalFormatting sqref="CL107">
    <cfRule type="expression" dxfId="739" priority="702">
      <formula>$O$91&gt;1</formula>
    </cfRule>
  </conditionalFormatting>
  <conditionalFormatting sqref="CJ108">
    <cfRule type="expression" dxfId="738" priority="701">
      <formula>$O$92&gt;1</formula>
    </cfRule>
  </conditionalFormatting>
  <conditionalFormatting sqref="CJ109">
    <cfRule type="expression" dxfId="737" priority="700">
      <formula>$O$94&gt;1</formula>
    </cfRule>
  </conditionalFormatting>
  <conditionalFormatting sqref="CJ110">
    <cfRule type="expression" dxfId="736" priority="699">
      <formula>$O$96&gt;1</formula>
    </cfRule>
  </conditionalFormatting>
  <conditionalFormatting sqref="CJ111">
    <cfRule type="expression" dxfId="735" priority="698">
      <formula>$O$98&gt;1</formula>
    </cfRule>
  </conditionalFormatting>
  <conditionalFormatting sqref="CJ112">
    <cfRule type="expression" dxfId="734" priority="697">
      <formula>$O$100&gt;1</formula>
    </cfRule>
  </conditionalFormatting>
  <conditionalFormatting sqref="CJ113">
    <cfRule type="expression" dxfId="733" priority="696">
      <formula>$O$102&gt;1</formula>
    </cfRule>
  </conditionalFormatting>
  <conditionalFormatting sqref="CJ114">
    <cfRule type="expression" dxfId="732" priority="695">
      <formula>$O$104&gt;1</formula>
    </cfRule>
  </conditionalFormatting>
  <conditionalFormatting sqref="CL108">
    <cfRule type="expression" dxfId="731" priority="694">
      <formula>$O$93&gt;1</formula>
    </cfRule>
  </conditionalFormatting>
  <conditionalFormatting sqref="CL109">
    <cfRule type="expression" dxfId="730" priority="693">
      <formula>$O$95&gt;1</formula>
    </cfRule>
  </conditionalFormatting>
  <conditionalFormatting sqref="CL110">
    <cfRule type="expression" dxfId="729" priority="692">
      <formula>$O$97&gt;1</formula>
    </cfRule>
  </conditionalFormatting>
  <conditionalFormatting sqref="CL111">
    <cfRule type="expression" dxfId="728" priority="691">
      <formula>$O$99&gt;1</formula>
    </cfRule>
  </conditionalFormatting>
  <conditionalFormatting sqref="CL112">
    <cfRule type="expression" dxfId="727" priority="690">
      <formula>$O$101&gt;1</formula>
    </cfRule>
  </conditionalFormatting>
  <conditionalFormatting sqref="CL113">
    <cfRule type="expression" dxfId="726" priority="689">
      <formula>$O$103&gt;1</formula>
    </cfRule>
  </conditionalFormatting>
  <conditionalFormatting sqref="CL114">
    <cfRule type="expression" dxfId="725" priority="688">
      <formula>$O$105&gt;1</formula>
    </cfRule>
  </conditionalFormatting>
  <conditionalFormatting sqref="CW116">
    <cfRule type="expression" dxfId="724" priority="683">
      <formula>DB116&gt;1</formula>
    </cfRule>
  </conditionalFormatting>
  <conditionalFormatting sqref="CY116">
    <cfRule type="expression" dxfId="723" priority="682">
      <formula>DB111&gt;1</formula>
    </cfRule>
  </conditionalFormatting>
  <conditionalFormatting sqref="CY117">
    <cfRule type="expression" dxfId="722" priority="681">
      <formula>DB112&gt;1</formula>
    </cfRule>
  </conditionalFormatting>
  <conditionalFormatting sqref="CY118">
    <cfRule type="expression" dxfId="721" priority="680">
      <formula>DB113&gt;1</formula>
    </cfRule>
  </conditionalFormatting>
  <conditionalFormatting sqref="CY119">
    <cfRule type="expression" dxfId="720" priority="679">
      <formula>DB114&gt;1</formula>
    </cfRule>
  </conditionalFormatting>
  <conditionalFormatting sqref="CW117">
    <cfRule type="expression" dxfId="719" priority="678">
      <formula>DB117&gt;1</formula>
    </cfRule>
  </conditionalFormatting>
  <conditionalFormatting sqref="CW118">
    <cfRule type="expression" dxfId="718" priority="677">
      <formula>DB118&gt;1</formula>
    </cfRule>
  </conditionalFormatting>
  <conditionalFormatting sqref="CW119">
    <cfRule type="expression" dxfId="717" priority="676">
      <formula>DB119&gt;1</formula>
    </cfRule>
  </conditionalFormatting>
  <conditionalFormatting sqref="CW121">
    <cfRule type="expression" dxfId="716" priority="675">
      <formula>DB121&gt;1</formula>
    </cfRule>
  </conditionalFormatting>
  <conditionalFormatting sqref="CW122">
    <cfRule type="expression" dxfId="715" priority="674">
      <formula>DB122&gt;1</formula>
    </cfRule>
  </conditionalFormatting>
  <conditionalFormatting sqref="CY121">
    <cfRule type="expression" dxfId="714" priority="673">
      <formula>DB109&gt;1</formula>
    </cfRule>
  </conditionalFormatting>
  <conditionalFormatting sqref="CY122">
    <cfRule type="expression" dxfId="713" priority="672">
      <formula>DB110&gt;1</formula>
    </cfRule>
  </conditionalFormatting>
  <conditionalFormatting sqref="CW124">
    <cfRule type="expression" dxfId="712" priority="671">
      <formula>DC124&gt;1</formula>
    </cfRule>
  </conditionalFormatting>
  <conditionalFormatting sqref="CY124">
    <cfRule type="expression" dxfId="711" priority="670">
      <formula>DB107&gt;1</formula>
    </cfRule>
  </conditionalFormatting>
  <conditionalFormatting sqref="CW126">
    <cfRule type="expression" dxfId="710" priority="669">
      <formula>DC126&gt;1</formula>
    </cfRule>
  </conditionalFormatting>
  <conditionalFormatting sqref="CY126">
    <cfRule type="expression" dxfId="709" priority="668">
      <formula>DB108&gt;1</formula>
    </cfRule>
  </conditionalFormatting>
  <conditionalFormatting sqref="CW107">
    <cfRule type="expression" dxfId="708" priority="667">
      <formula>$O$90&gt;1</formula>
    </cfRule>
  </conditionalFormatting>
  <conditionalFormatting sqref="CY107">
    <cfRule type="expression" dxfId="707" priority="666">
      <formula>$O$91&gt;1</formula>
    </cfRule>
  </conditionalFormatting>
  <conditionalFormatting sqref="CW108">
    <cfRule type="expression" dxfId="706" priority="665">
      <formula>$O$92&gt;1</formula>
    </cfRule>
  </conditionalFormatting>
  <conditionalFormatting sqref="CW109">
    <cfRule type="expression" dxfId="705" priority="664">
      <formula>$O$94&gt;1</formula>
    </cfRule>
  </conditionalFormatting>
  <conditionalFormatting sqref="CW110">
    <cfRule type="expression" dxfId="704" priority="663">
      <formula>$O$96&gt;1</formula>
    </cfRule>
  </conditionalFormatting>
  <conditionalFormatting sqref="CW111">
    <cfRule type="expression" dxfId="703" priority="662">
      <formula>$O$98&gt;1</formula>
    </cfRule>
  </conditionalFormatting>
  <conditionalFormatting sqref="CW112">
    <cfRule type="expression" dxfId="702" priority="661">
      <formula>$O$100&gt;1</formula>
    </cfRule>
  </conditionalFormatting>
  <conditionalFormatting sqref="CW113">
    <cfRule type="expression" dxfId="701" priority="660">
      <formula>$O$102&gt;1</formula>
    </cfRule>
  </conditionalFormatting>
  <conditionalFormatting sqref="CW114">
    <cfRule type="expression" dxfId="700" priority="659">
      <formula>$O$104&gt;1</formula>
    </cfRule>
  </conditionalFormatting>
  <conditionalFormatting sqref="CY108">
    <cfRule type="expression" dxfId="699" priority="658">
      <formula>$O$93&gt;1</formula>
    </cfRule>
  </conditionalFormatting>
  <conditionalFormatting sqref="CY109">
    <cfRule type="expression" dxfId="698" priority="657">
      <formula>$O$95&gt;1</formula>
    </cfRule>
  </conditionalFormatting>
  <conditionalFormatting sqref="CY110">
    <cfRule type="expression" dxfId="697" priority="656">
      <formula>$O$97&gt;1</formula>
    </cfRule>
  </conditionalFormatting>
  <conditionalFormatting sqref="CY111">
    <cfRule type="expression" dxfId="696" priority="655">
      <formula>$O$99&gt;1</formula>
    </cfRule>
  </conditionalFormatting>
  <conditionalFormatting sqref="CY112">
    <cfRule type="expression" dxfId="695" priority="654">
      <formula>$O$101&gt;1</formula>
    </cfRule>
  </conditionalFormatting>
  <conditionalFormatting sqref="CY113">
    <cfRule type="expression" dxfId="694" priority="653">
      <formula>$O$103&gt;1</formula>
    </cfRule>
  </conditionalFormatting>
  <conditionalFormatting sqref="CY114">
    <cfRule type="expression" dxfId="693" priority="652">
      <formula>$O$105&gt;1</formula>
    </cfRule>
  </conditionalFormatting>
  <conditionalFormatting sqref="DJ116">
    <cfRule type="expression" dxfId="692" priority="647">
      <formula>DO116&gt;1</formula>
    </cfRule>
  </conditionalFormatting>
  <conditionalFormatting sqref="DL116">
    <cfRule type="expression" dxfId="691" priority="646">
      <formula>DO111&gt;1</formula>
    </cfRule>
  </conditionalFormatting>
  <conditionalFormatting sqref="DL117">
    <cfRule type="expression" dxfId="690" priority="645">
      <formula>DO112&gt;1</formula>
    </cfRule>
  </conditionalFormatting>
  <conditionalFormatting sqref="DL118">
    <cfRule type="expression" dxfId="689" priority="644">
      <formula>DO113&gt;1</formula>
    </cfRule>
  </conditionalFormatting>
  <conditionalFormatting sqref="DL119">
    <cfRule type="expression" dxfId="688" priority="643">
      <formula>DO114&gt;1</formula>
    </cfRule>
  </conditionalFormatting>
  <conditionalFormatting sqref="DJ117">
    <cfRule type="expression" dxfId="687" priority="642">
      <formula>DO117&gt;1</formula>
    </cfRule>
  </conditionalFormatting>
  <conditionalFormatting sqref="DJ118">
    <cfRule type="expression" dxfId="686" priority="641">
      <formula>DO118&gt;1</formula>
    </cfRule>
  </conditionalFormatting>
  <conditionalFormatting sqref="DJ119">
    <cfRule type="expression" dxfId="685" priority="640">
      <formula>DO119&gt;1</formula>
    </cfRule>
  </conditionalFormatting>
  <conditionalFormatting sqref="DJ121">
    <cfRule type="expression" dxfId="684" priority="639">
      <formula>DO121&gt;1</formula>
    </cfRule>
  </conditionalFormatting>
  <conditionalFormatting sqref="DJ122">
    <cfRule type="expression" dxfId="683" priority="638">
      <formula>DO122&gt;1</formula>
    </cfRule>
  </conditionalFormatting>
  <conditionalFormatting sqref="DL121">
    <cfRule type="expression" dxfId="682" priority="637">
      <formula>DO109&gt;1</formula>
    </cfRule>
  </conditionalFormatting>
  <conditionalFormatting sqref="DL122">
    <cfRule type="expression" dxfId="681" priority="636">
      <formula>DO110&gt;1</formula>
    </cfRule>
  </conditionalFormatting>
  <conditionalFormatting sqref="DJ124">
    <cfRule type="expression" dxfId="680" priority="635">
      <formula>DP124&gt;1</formula>
    </cfRule>
  </conditionalFormatting>
  <conditionalFormatting sqref="DL124">
    <cfRule type="expression" dxfId="679" priority="634">
      <formula>DO107&gt;1</formula>
    </cfRule>
  </conditionalFormatting>
  <conditionalFormatting sqref="DJ126">
    <cfRule type="expression" dxfId="678" priority="633">
      <formula>DP126&gt;1</formula>
    </cfRule>
  </conditionalFormatting>
  <conditionalFormatting sqref="DL126">
    <cfRule type="expression" dxfId="677" priority="632">
      <formula>DO108&gt;1</formula>
    </cfRule>
  </conditionalFormatting>
  <conditionalFormatting sqref="DJ107">
    <cfRule type="expression" dxfId="676" priority="631">
      <formula>$O$90&gt;1</formula>
    </cfRule>
  </conditionalFormatting>
  <conditionalFormatting sqref="DL107">
    <cfRule type="expression" dxfId="675" priority="630">
      <formula>$O$91&gt;1</formula>
    </cfRule>
  </conditionalFormatting>
  <conditionalFormatting sqref="DJ108">
    <cfRule type="expression" dxfId="674" priority="629">
      <formula>$O$92&gt;1</formula>
    </cfRule>
  </conditionalFormatting>
  <conditionalFormatting sqref="DJ109">
    <cfRule type="expression" dxfId="673" priority="628">
      <formula>$O$94&gt;1</formula>
    </cfRule>
  </conditionalFormatting>
  <conditionalFormatting sqref="DJ110">
    <cfRule type="expression" dxfId="672" priority="627">
      <formula>$O$96&gt;1</formula>
    </cfRule>
  </conditionalFormatting>
  <conditionalFormatting sqref="DJ111">
    <cfRule type="expression" dxfId="671" priority="626">
      <formula>$O$98&gt;1</formula>
    </cfRule>
  </conditionalFormatting>
  <conditionalFormatting sqref="DJ112">
    <cfRule type="expression" dxfId="670" priority="625">
      <formula>$O$100&gt;1</formula>
    </cfRule>
  </conditionalFormatting>
  <conditionalFormatting sqref="DJ113">
    <cfRule type="expression" dxfId="669" priority="624">
      <formula>$O$102&gt;1</formula>
    </cfRule>
  </conditionalFormatting>
  <conditionalFormatting sqref="DJ114">
    <cfRule type="expression" dxfId="668" priority="623">
      <formula>$O$104&gt;1</formula>
    </cfRule>
  </conditionalFormatting>
  <conditionalFormatting sqref="DL108">
    <cfRule type="expression" dxfId="667" priority="622">
      <formula>$O$93&gt;1</formula>
    </cfRule>
  </conditionalFormatting>
  <conditionalFormatting sqref="DL109">
    <cfRule type="expression" dxfId="666" priority="621">
      <formula>$O$95&gt;1</formula>
    </cfRule>
  </conditionalFormatting>
  <conditionalFormatting sqref="DL110">
    <cfRule type="expression" dxfId="665" priority="620">
      <formula>$O$97&gt;1</formula>
    </cfRule>
  </conditionalFormatting>
  <conditionalFormatting sqref="DL111">
    <cfRule type="expression" dxfId="664" priority="619">
      <formula>$O$99&gt;1</formula>
    </cfRule>
  </conditionalFormatting>
  <conditionalFormatting sqref="DL112">
    <cfRule type="expression" dxfId="663" priority="618">
      <formula>$O$101&gt;1</formula>
    </cfRule>
  </conditionalFormatting>
  <conditionalFormatting sqref="DL113">
    <cfRule type="expression" dxfId="662" priority="617">
      <formula>$O$103&gt;1</formula>
    </cfRule>
  </conditionalFormatting>
  <conditionalFormatting sqref="DL114">
    <cfRule type="expression" dxfId="661" priority="616">
      <formula>$O$105&gt;1</formula>
    </cfRule>
  </conditionalFormatting>
  <conditionalFormatting sqref="DW116">
    <cfRule type="expression" dxfId="660" priority="611">
      <formula>EB116&gt;1</formula>
    </cfRule>
  </conditionalFormatting>
  <conditionalFormatting sqref="DY116">
    <cfRule type="expression" dxfId="659" priority="610">
      <formula>EB111&gt;1</formula>
    </cfRule>
  </conditionalFormatting>
  <conditionalFormatting sqref="DY117">
    <cfRule type="expression" dxfId="658" priority="609">
      <formula>EB112&gt;1</formula>
    </cfRule>
  </conditionalFormatting>
  <conditionalFormatting sqref="DY118">
    <cfRule type="expression" dxfId="657" priority="608">
      <formula>EB113&gt;1</formula>
    </cfRule>
  </conditionalFormatting>
  <conditionalFormatting sqref="DY119">
    <cfRule type="expression" dxfId="656" priority="607">
      <formula>EB114&gt;1</formula>
    </cfRule>
  </conditionalFormatting>
  <conditionalFormatting sqref="DW117">
    <cfRule type="expression" dxfId="655" priority="606">
      <formula>EB117&gt;1</formula>
    </cfRule>
  </conditionalFormatting>
  <conditionalFormatting sqref="DW118">
    <cfRule type="expression" dxfId="654" priority="605">
      <formula>EB118&gt;1</formula>
    </cfRule>
  </conditionalFormatting>
  <conditionalFormatting sqref="DW119">
    <cfRule type="expression" dxfId="653" priority="604">
      <formula>EB119&gt;1</formula>
    </cfRule>
  </conditionalFormatting>
  <conditionalFormatting sqref="DW121">
    <cfRule type="expression" dxfId="652" priority="603">
      <formula>EB121&gt;1</formula>
    </cfRule>
  </conditionalFormatting>
  <conditionalFormatting sqref="DW122">
    <cfRule type="expression" dxfId="651" priority="602">
      <formula>EB122&gt;1</formula>
    </cfRule>
  </conditionalFormatting>
  <conditionalFormatting sqref="DY121">
    <cfRule type="expression" dxfId="650" priority="601">
      <formula>EB109&gt;1</formula>
    </cfRule>
  </conditionalFormatting>
  <conditionalFormatting sqref="DY122">
    <cfRule type="expression" dxfId="649" priority="600">
      <formula>EB110&gt;1</formula>
    </cfRule>
  </conditionalFormatting>
  <conditionalFormatting sqref="DW124">
    <cfRule type="expression" dxfId="648" priority="599">
      <formula>EC124&gt;1</formula>
    </cfRule>
  </conditionalFormatting>
  <conditionalFormatting sqref="DY124">
    <cfRule type="expression" dxfId="647" priority="598">
      <formula>EB107&gt;1</formula>
    </cfRule>
  </conditionalFormatting>
  <conditionalFormatting sqref="DW126">
    <cfRule type="expression" dxfId="646" priority="597">
      <formula>EC126&gt;1</formula>
    </cfRule>
  </conditionalFormatting>
  <conditionalFormatting sqref="DY126">
    <cfRule type="expression" dxfId="645" priority="596">
      <formula>EB108&gt;1</formula>
    </cfRule>
  </conditionalFormatting>
  <conditionalFormatting sqref="DW107">
    <cfRule type="expression" dxfId="644" priority="595">
      <formula>$O$90&gt;1</formula>
    </cfRule>
  </conditionalFormatting>
  <conditionalFormatting sqref="DY107">
    <cfRule type="expression" dxfId="643" priority="594">
      <formula>$O$91&gt;1</formula>
    </cfRule>
  </conditionalFormatting>
  <conditionalFormatting sqref="DW108">
    <cfRule type="expression" dxfId="642" priority="593">
      <formula>$O$92&gt;1</formula>
    </cfRule>
  </conditionalFormatting>
  <conditionalFormatting sqref="DW109">
    <cfRule type="expression" dxfId="641" priority="592">
      <formula>$O$94&gt;1</formula>
    </cfRule>
  </conditionalFormatting>
  <conditionalFormatting sqref="DW110">
    <cfRule type="expression" dxfId="640" priority="591">
      <formula>$O$96&gt;1</formula>
    </cfRule>
  </conditionalFormatting>
  <conditionalFormatting sqref="DW111">
    <cfRule type="expression" dxfId="639" priority="590">
      <formula>$O$98&gt;1</formula>
    </cfRule>
  </conditionalFormatting>
  <conditionalFormatting sqref="DW112">
    <cfRule type="expression" dxfId="638" priority="589">
      <formula>$O$100&gt;1</formula>
    </cfRule>
  </conditionalFormatting>
  <conditionalFormatting sqref="DW113">
    <cfRule type="expression" dxfId="637" priority="588">
      <formula>$O$102&gt;1</formula>
    </cfRule>
  </conditionalFormatting>
  <conditionalFormatting sqref="DW114">
    <cfRule type="expression" dxfId="636" priority="587">
      <formula>$O$104&gt;1</formula>
    </cfRule>
  </conditionalFormatting>
  <conditionalFormatting sqref="DY108">
    <cfRule type="expression" dxfId="635" priority="586">
      <formula>$O$93&gt;1</formula>
    </cfRule>
  </conditionalFormatting>
  <conditionalFormatting sqref="DY109">
    <cfRule type="expression" dxfId="634" priority="585">
      <formula>$O$95&gt;1</formula>
    </cfRule>
  </conditionalFormatting>
  <conditionalFormatting sqref="DY110">
    <cfRule type="expression" dxfId="633" priority="584">
      <formula>$O$97&gt;1</formula>
    </cfRule>
  </conditionalFormatting>
  <conditionalFormatting sqref="DY111">
    <cfRule type="expression" dxfId="632" priority="583">
      <formula>$O$99&gt;1</formula>
    </cfRule>
  </conditionalFormatting>
  <conditionalFormatting sqref="DY112">
    <cfRule type="expression" dxfId="631" priority="582">
      <formula>$O$101&gt;1</formula>
    </cfRule>
  </conditionalFormatting>
  <conditionalFormatting sqref="DY113">
    <cfRule type="expression" dxfId="630" priority="581">
      <formula>$O$103&gt;1</formula>
    </cfRule>
  </conditionalFormatting>
  <conditionalFormatting sqref="DY114">
    <cfRule type="expression" dxfId="629" priority="580">
      <formula>$O$105&gt;1</formula>
    </cfRule>
  </conditionalFormatting>
  <conditionalFormatting sqref="EJ116">
    <cfRule type="expression" dxfId="628" priority="575">
      <formula>EO116&gt;1</formula>
    </cfRule>
  </conditionalFormatting>
  <conditionalFormatting sqref="EL116">
    <cfRule type="expression" dxfId="627" priority="574">
      <formula>EO111&gt;1</formula>
    </cfRule>
  </conditionalFormatting>
  <conditionalFormatting sqref="EL117">
    <cfRule type="expression" dxfId="626" priority="573">
      <formula>EO112&gt;1</formula>
    </cfRule>
  </conditionalFormatting>
  <conditionalFormatting sqref="EL118">
    <cfRule type="expression" dxfId="625" priority="572">
      <formula>EO113&gt;1</formula>
    </cfRule>
  </conditionalFormatting>
  <conditionalFormatting sqref="EL119">
    <cfRule type="expression" dxfId="624" priority="571">
      <formula>EO114&gt;1</formula>
    </cfRule>
  </conditionalFormatting>
  <conditionalFormatting sqref="EJ117">
    <cfRule type="expression" dxfId="623" priority="570">
      <formula>EO117&gt;1</formula>
    </cfRule>
  </conditionalFormatting>
  <conditionalFormatting sqref="EJ118">
    <cfRule type="expression" dxfId="622" priority="569">
      <formula>EO118&gt;1</formula>
    </cfRule>
  </conditionalFormatting>
  <conditionalFormatting sqref="EJ119">
    <cfRule type="expression" dxfId="621" priority="568">
      <formula>EO119&gt;1</formula>
    </cfRule>
  </conditionalFormatting>
  <conditionalFormatting sqref="EJ121">
    <cfRule type="expression" dxfId="620" priority="567">
      <formula>EO121&gt;1</formula>
    </cfRule>
  </conditionalFormatting>
  <conditionalFormatting sqref="EJ122">
    <cfRule type="expression" dxfId="619" priority="566">
      <formula>EO122&gt;1</formula>
    </cfRule>
  </conditionalFormatting>
  <conditionalFormatting sqref="EL121">
    <cfRule type="expression" dxfId="618" priority="565">
      <formula>EO109&gt;1</formula>
    </cfRule>
  </conditionalFormatting>
  <conditionalFormatting sqref="EL122">
    <cfRule type="expression" dxfId="617" priority="564">
      <formula>EO110&gt;1</formula>
    </cfRule>
  </conditionalFormatting>
  <conditionalFormatting sqref="EJ124">
    <cfRule type="expression" dxfId="616" priority="563">
      <formula>EP124&gt;1</formula>
    </cfRule>
  </conditionalFormatting>
  <conditionalFormatting sqref="EL124">
    <cfRule type="expression" dxfId="615" priority="562">
      <formula>EO107&gt;1</formula>
    </cfRule>
  </conditionalFormatting>
  <conditionalFormatting sqref="EJ126">
    <cfRule type="expression" dxfId="614" priority="561">
      <formula>EP126&gt;1</formula>
    </cfRule>
  </conditionalFormatting>
  <conditionalFormatting sqref="EL126">
    <cfRule type="expression" dxfId="613" priority="560">
      <formula>EO108&gt;1</formula>
    </cfRule>
  </conditionalFormatting>
  <conditionalFormatting sqref="EJ107">
    <cfRule type="expression" dxfId="612" priority="559">
      <formula>$O$90&gt;1</formula>
    </cfRule>
  </conditionalFormatting>
  <conditionalFormatting sqref="EL107">
    <cfRule type="expression" dxfId="611" priority="558">
      <formula>$O$91&gt;1</formula>
    </cfRule>
  </conditionalFormatting>
  <conditionalFormatting sqref="EJ108">
    <cfRule type="expression" dxfId="610" priority="557">
      <formula>$O$92&gt;1</formula>
    </cfRule>
  </conditionalFormatting>
  <conditionalFormatting sqref="EJ109">
    <cfRule type="expression" dxfId="609" priority="556">
      <formula>$O$94&gt;1</formula>
    </cfRule>
  </conditionalFormatting>
  <conditionalFormatting sqref="EJ110">
    <cfRule type="expression" dxfId="608" priority="555">
      <formula>$O$96&gt;1</formula>
    </cfRule>
  </conditionalFormatting>
  <conditionalFormatting sqref="EJ111">
    <cfRule type="expression" dxfId="607" priority="554">
      <formula>$O$98&gt;1</formula>
    </cfRule>
  </conditionalFormatting>
  <conditionalFormatting sqref="EJ112">
    <cfRule type="expression" dxfId="606" priority="553">
      <formula>$O$100&gt;1</formula>
    </cfRule>
  </conditionalFormatting>
  <conditionalFormatting sqref="EJ113">
    <cfRule type="expression" dxfId="605" priority="552">
      <formula>$O$102&gt;1</formula>
    </cfRule>
  </conditionalFormatting>
  <conditionalFormatting sqref="EJ114">
    <cfRule type="expression" dxfId="604" priority="551">
      <formula>$O$104&gt;1</formula>
    </cfRule>
  </conditionalFormatting>
  <conditionalFormatting sqref="EL108">
    <cfRule type="expression" dxfId="603" priority="550">
      <formula>$O$93&gt;1</formula>
    </cfRule>
  </conditionalFormatting>
  <conditionalFormatting sqref="EL109">
    <cfRule type="expression" dxfId="602" priority="549">
      <formula>$O$95&gt;1</formula>
    </cfRule>
  </conditionalFormatting>
  <conditionalFormatting sqref="EL110">
    <cfRule type="expression" dxfId="601" priority="548">
      <formula>$O$97&gt;1</formula>
    </cfRule>
  </conditionalFormatting>
  <conditionalFormatting sqref="EL111">
    <cfRule type="expression" dxfId="600" priority="547">
      <formula>$O$99&gt;1</formula>
    </cfRule>
  </conditionalFormatting>
  <conditionalFormatting sqref="EL112">
    <cfRule type="expression" dxfId="599" priority="546">
      <formula>$O$101&gt;1</formula>
    </cfRule>
  </conditionalFormatting>
  <conditionalFormatting sqref="EL113">
    <cfRule type="expression" dxfId="598" priority="545">
      <formula>$O$103&gt;1</formula>
    </cfRule>
  </conditionalFormatting>
  <conditionalFormatting sqref="EL114">
    <cfRule type="expression" dxfId="597" priority="544">
      <formula>$O$105&gt;1</formula>
    </cfRule>
  </conditionalFormatting>
  <conditionalFormatting sqref="EW116">
    <cfRule type="expression" dxfId="596" priority="539">
      <formula>FB116&gt;1</formula>
    </cfRule>
  </conditionalFormatting>
  <conditionalFormatting sqref="EY116">
    <cfRule type="expression" dxfId="595" priority="538">
      <formula>FB111&gt;1</formula>
    </cfRule>
  </conditionalFormatting>
  <conditionalFormatting sqref="EY117">
    <cfRule type="expression" dxfId="594" priority="537">
      <formula>FB112&gt;1</formula>
    </cfRule>
  </conditionalFormatting>
  <conditionalFormatting sqref="EY118">
    <cfRule type="expression" dxfId="593" priority="536">
      <formula>FB113&gt;1</formula>
    </cfRule>
  </conditionalFormatting>
  <conditionalFormatting sqref="EY119">
    <cfRule type="expression" dxfId="592" priority="535">
      <formula>FB114&gt;1</formula>
    </cfRule>
  </conditionalFormatting>
  <conditionalFormatting sqref="EW117">
    <cfRule type="expression" dxfId="591" priority="534">
      <formula>FB117&gt;1</formula>
    </cfRule>
  </conditionalFormatting>
  <conditionalFormatting sqref="EW118">
    <cfRule type="expression" dxfId="590" priority="533">
      <formula>FB118&gt;1</formula>
    </cfRule>
  </conditionalFormatting>
  <conditionalFormatting sqref="EW119">
    <cfRule type="expression" dxfId="589" priority="532">
      <formula>FB119&gt;1</formula>
    </cfRule>
  </conditionalFormatting>
  <conditionalFormatting sqref="EW121">
    <cfRule type="expression" dxfId="588" priority="531">
      <formula>FB121&gt;1</formula>
    </cfRule>
  </conditionalFormatting>
  <conditionalFormatting sqref="EW122">
    <cfRule type="expression" dxfId="587" priority="530">
      <formula>FB122&gt;1</formula>
    </cfRule>
  </conditionalFormatting>
  <conditionalFormatting sqref="EY121">
    <cfRule type="expression" dxfId="586" priority="529">
      <formula>FB109&gt;1</formula>
    </cfRule>
  </conditionalFormatting>
  <conditionalFormatting sqref="EY122">
    <cfRule type="expression" dxfId="585" priority="528">
      <formula>FB110&gt;1</formula>
    </cfRule>
  </conditionalFormatting>
  <conditionalFormatting sqref="EW124">
    <cfRule type="expression" dxfId="584" priority="527">
      <formula>FC124&gt;1</formula>
    </cfRule>
  </conditionalFormatting>
  <conditionalFormatting sqref="EY124">
    <cfRule type="expression" dxfId="583" priority="526">
      <formula>FB107&gt;1</formula>
    </cfRule>
  </conditionalFormatting>
  <conditionalFormatting sqref="EW126">
    <cfRule type="expression" dxfId="582" priority="525">
      <formula>FC126&gt;1</formula>
    </cfRule>
  </conditionalFormatting>
  <conditionalFormatting sqref="EY126">
    <cfRule type="expression" dxfId="581" priority="524">
      <formula>FB108&gt;1</formula>
    </cfRule>
  </conditionalFormatting>
  <conditionalFormatting sqref="EW107">
    <cfRule type="expression" dxfId="580" priority="523">
      <formula>$O$90&gt;1</formula>
    </cfRule>
  </conditionalFormatting>
  <conditionalFormatting sqref="EY107">
    <cfRule type="expression" dxfId="579" priority="522">
      <formula>$O$91&gt;1</formula>
    </cfRule>
  </conditionalFormatting>
  <conditionalFormatting sqref="EW108">
    <cfRule type="expression" dxfId="578" priority="521">
      <formula>$O$92&gt;1</formula>
    </cfRule>
  </conditionalFormatting>
  <conditionalFormatting sqref="EW109">
    <cfRule type="expression" dxfId="577" priority="520">
      <formula>$O$94&gt;1</formula>
    </cfRule>
  </conditionalFormatting>
  <conditionalFormatting sqref="EW110">
    <cfRule type="expression" dxfId="576" priority="519">
      <formula>$O$96&gt;1</formula>
    </cfRule>
  </conditionalFormatting>
  <conditionalFormatting sqref="EW111">
    <cfRule type="expression" dxfId="575" priority="518">
      <formula>$O$98&gt;1</formula>
    </cfRule>
  </conditionalFormatting>
  <conditionalFormatting sqref="EW112">
    <cfRule type="expression" dxfId="574" priority="517">
      <formula>$O$100&gt;1</formula>
    </cfRule>
  </conditionalFormatting>
  <conditionalFormatting sqref="EW113">
    <cfRule type="expression" dxfId="573" priority="516">
      <formula>$O$102&gt;1</formula>
    </cfRule>
  </conditionalFormatting>
  <conditionalFormatting sqref="EW114">
    <cfRule type="expression" dxfId="572" priority="515">
      <formula>$O$104&gt;1</formula>
    </cfRule>
  </conditionalFormatting>
  <conditionalFormatting sqref="EY108">
    <cfRule type="expression" dxfId="571" priority="514">
      <formula>$O$93&gt;1</formula>
    </cfRule>
  </conditionalFormatting>
  <conditionalFormatting sqref="EY109">
    <cfRule type="expression" dxfId="570" priority="513">
      <formula>$O$95&gt;1</formula>
    </cfRule>
  </conditionalFormatting>
  <conditionalFormatting sqref="EY110">
    <cfRule type="expression" dxfId="569" priority="512">
      <formula>$O$97&gt;1</formula>
    </cfRule>
  </conditionalFormatting>
  <conditionalFormatting sqref="EY111">
    <cfRule type="expression" dxfId="568" priority="511">
      <formula>$O$99&gt;1</formula>
    </cfRule>
  </conditionalFormatting>
  <conditionalFormatting sqref="EY112">
    <cfRule type="expression" dxfId="567" priority="510">
      <formula>$O$101&gt;1</formula>
    </cfRule>
  </conditionalFormatting>
  <conditionalFormatting sqref="EY113">
    <cfRule type="expression" dxfId="566" priority="509">
      <formula>$O$103&gt;1</formula>
    </cfRule>
  </conditionalFormatting>
  <conditionalFormatting sqref="EY114">
    <cfRule type="expression" dxfId="565" priority="508">
      <formula>$O$105&gt;1</formula>
    </cfRule>
  </conditionalFormatting>
  <conditionalFormatting sqref="FJ116">
    <cfRule type="expression" dxfId="564" priority="503">
      <formula>FO116&gt;1</formula>
    </cfRule>
  </conditionalFormatting>
  <conditionalFormatting sqref="FL116">
    <cfRule type="expression" dxfId="563" priority="502">
      <formula>FO111&gt;1</formula>
    </cfRule>
  </conditionalFormatting>
  <conditionalFormatting sqref="FL117">
    <cfRule type="expression" dxfId="562" priority="501">
      <formula>FO112&gt;1</formula>
    </cfRule>
  </conditionalFormatting>
  <conditionalFormatting sqref="FL118">
    <cfRule type="expression" dxfId="561" priority="500">
      <formula>FO113&gt;1</formula>
    </cfRule>
  </conditionalFormatting>
  <conditionalFormatting sqref="FL119">
    <cfRule type="expression" dxfId="560" priority="499">
      <formula>FO114&gt;1</formula>
    </cfRule>
  </conditionalFormatting>
  <conditionalFormatting sqref="FJ117">
    <cfRule type="expression" dxfId="559" priority="498">
      <formula>FO117&gt;1</formula>
    </cfRule>
  </conditionalFormatting>
  <conditionalFormatting sqref="FJ118">
    <cfRule type="expression" dxfId="558" priority="497">
      <formula>FO118&gt;1</formula>
    </cfRule>
  </conditionalFormatting>
  <conditionalFormatting sqref="FJ119">
    <cfRule type="expression" dxfId="557" priority="496">
      <formula>FO119&gt;1</formula>
    </cfRule>
  </conditionalFormatting>
  <conditionalFormatting sqref="FJ121">
    <cfRule type="expression" dxfId="556" priority="495">
      <formula>FO121&gt;1</formula>
    </cfRule>
  </conditionalFormatting>
  <conditionalFormatting sqref="FJ122">
    <cfRule type="expression" dxfId="555" priority="494">
      <formula>FO122&gt;1</formula>
    </cfRule>
  </conditionalFormatting>
  <conditionalFormatting sqref="FL121">
    <cfRule type="expression" dxfId="554" priority="493">
      <formula>FO109&gt;1</formula>
    </cfRule>
  </conditionalFormatting>
  <conditionalFormatting sqref="FL122">
    <cfRule type="expression" dxfId="553" priority="492">
      <formula>FO110&gt;1</formula>
    </cfRule>
  </conditionalFormatting>
  <conditionalFormatting sqref="FJ124">
    <cfRule type="expression" dxfId="552" priority="491">
      <formula>FP124&gt;1</formula>
    </cfRule>
  </conditionalFormatting>
  <conditionalFormatting sqref="FL124">
    <cfRule type="expression" dxfId="551" priority="490">
      <formula>FO107&gt;1</formula>
    </cfRule>
  </conditionalFormatting>
  <conditionalFormatting sqref="FJ126">
    <cfRule type="expression" dxfId="550" priority="489">
      <formula>FP126&gt;1</formula>
    </cfRule>
  </conditionalFormatting>
  <conditionalFormatting sqref="FL126">
    <cfRule type="expression" dxfId="549" priority="488">
      <formula>FO108&gt;1</formula>
    </cfRule>
  </conditionalFormatting>
  <conditionalFormatting sqref="FJ107">
    <cfRule type="expression" dxfId="548" priority="487">
      <formula>$O$90&gt;1</formula>
    </cfRule>
  </conditionalFormatting>
  <conditionalFormatting sqref="FL107">
    <cfRule type="expression" dxfId="547" priority="486">
      <formula>$O$91&gt;1</formula>
    </cfRule>
  </conditionalFormatting>
  <conditionalFormatting sqref="FJ108">
    <cfRule type="expression" dxfId="546" priority="485">
      <formula>$O$92&gt;1</formula>
    </cfRule>
  </conditionalFormatting>
  <conditionalFormatting sqref="FJ109">
    <cfRule type="expression" dxfId="545" priority="484">
      <formula>$O$94&gt;1</formula>
    </cfRule>
  </conditionalFormatting>
  <conditionalFormatting sqref="FJ110">
    <cfRule type="expression" dxfId="544" priority="483">
      <formula>$O$96&gt;1</formula>
    </cfRule>
  </conditionalFormatting>
  <conditionalFormatting sqref="FJ111">
    <cfRule type="expression" dxfId="543" priority="482">
      <formula>$O$98&gt;1</formula>
    </cfRule>
  </conditionalFormatting>
  <conditionalFormatting sqref="FJ112">
    <cfRule type="expression" dxfId="542" priority="481">
      <formula>$O$100&gt;1</formula>
    </cfRule>
  </conditionalFormatting>
  <conditionalFormatting sqref="FJ113">
    <cfRule type="expression" dxfId="541" priority="480">
      <formula>$O$102&gt;1</formula>
    </cfRule>
  </conditionalFormatting>
  <conditionalFormatting sqref="FJ114">
    <cfRule type="expression" dxfId="540" priority="479">
      <formula>$O$104&gt;1</formula>
    </cfRule>
  </conditionalFormatting>
  <conditionalFormatting sqref="FL108">
    <cfRule type="expression" dxfId="539" priority="478">
      <formula>$O$93&gt;1</formula>
    </cfRule>
  </conditionalFormatting>
  <conditionalFormatting sqref="FL109">
    <cfRule type="expression" dxfId="538" priority="477">
      <formula>$O$95&gt;1</formula>
    </cfRule>
  </conditionalFormatting>
  <conditionalFormatting sqref="FL110">
    <cfRule type="expression" dxfId="537" priority="476">
      <formula>$O$97&gt;1</formula>
    </cfRule>
  </conditionalFormatting>
  <conditionalFormatting sqref="FL111">
    <cfRule type="expression" dxfId="536" priority="475">
      <formula>$O$99&gt;1</formula>
    </cfRule>
  </conditionalFormatting>
  <conditionalFormatting sqref="FL112">
    <cfRule type="expression" dxfId="535" priority="474">
      <formula>$O$101&gt;1</formula>
    </cfRule>
  </conditionalFormatting>
  <conditionalFormatting sqref="FL113">
    <cfRule type="expression" dxfId="534" priority="473">
      <formula>$O$103&gt;1</formula>
    </cfRule>
  </conditionalFormatting>
  <conditionalFormatting sqref="FL114">
    <cfRule type="expression" dxfId="533" priority="472">
      <formula>$O$105&gt;1</formula>
    </cfRule>
  </conditionalFormatting>
  <conditionalFormatting sqref="FW116">
    <cfRule type="expression" dxfId="532" priority="467">
      <formula>GB116&gt;1</formula>
    </cfRule>
  </conditionalFormatting>
  <conditionalFormatting sqref="FY116">
    <cfRule type="expression" dxfId="531" priority="466">
      <formula>GB111&gt;1</formula>
    </cfRule>
  </conditionalFormatting>
  <conditionalFormatting sqref="FY117">
    <cfRule type="expression" dxfId="530" priority="465">
      <formula>GB112&gt;1</formula>
    </cfRule>
  </conditionalFormatting>
  <conditionalFormatting sqref="FY118">
    <cfRule type="expression" dxfId="529" priority="464">
      <formula>GB113&gt;1</formula>
    </cfRule>
  </conditionalFormatting>
  <conditionalFormatting sqref="FY119">
    <cfRule type="expression" dxfId="528" priority="463">
      <formula>GB114&gt;1</formula>
    </cfRule>
  </conditionalFormatting>
  <conditionalFormatting sqref="FW117">
    <cfRule type="expression" dxfId="527" priority="462">
      <formula>GB117&gt;1</formula>
    </cfRule>
  </conditionalFormatting>
  <conditionalFormatting sqref="FW118">
    <cfRule type="expression" dxfId="526" priority="461">
      <formula>GB118&gt;1</formula>
    </cfRule>
  </conditionalFormatting>
  <conditionalFormatting sqref="FW119">
    <cfRule type="expression" dxfId="525" priority="460">
      <formula>GB119&gt;1</formula>
    </cfRule>
  </conditionalFormatting>
  <conditionalFormatting sqref="FW121">
    <cfRule type="expression" dxfId="524" priority="459">
      <formula>GB121&gt;1</formula>
    </cfRule>
  </conditionalFormatting>
  <conditionalFormatting sqref="FW122">
    <cfRule type="expression" dxfId="523" priority="458">
      <formula>GB122&gt;1</formula>
    </cfRule>
  </conditionalFormatting>
  <conditionalFormatting sqref="FY121">
    <cfRule type="expression" dxfId="522" priority="457">
      <formula>GB109&gt;1</formula>
    </cfRule>
  </conditionalFormatting>
  <conditionalFormatting sqref="FY122">
    <cfRule type="expression" dxfId="521" priority="456">
      <formula>GB110&gt;1</formula>
    </cfRule>
  </conditionalFormatting>
  <conditionalFormatting sqref="FW124">
    <cfRule type="expression" dxfId="520" priority="455">
      <formula>GC124&gt;1</formula>
    </cfRule>
  </conditionalFormatting>
  <conditionalFormatting sqref="FY124">
    <cfRule type="expression" dxfId="519" priority="454">
      <formula>GB107&gt;1</formula>
    </cfRule>
  </conditionalFormatting>
  <conditionalFormatting sqref="FW126">
    <cfRule type="expression" dxfId="518" priority="453">
      <formula>GC126&gt;1</formula>
    </cfRule>
  </conditionalFormatting>
  <conditionalFormatting sqref="FY126">
    <cfRule type="expression" dxfId="517" priority="452">
      <formula>GB108&gt;1</formula>
    </cfRule>
  </conditionalFormatting>
  <conditionalFormatting sqref="FW107">
    <cfRule type="expression" dxfId="516" priority="451">
      <formula>$O$90&gt;1</formula>
    </cfRule>
  </conditionalFormatting>
  <conditionalFormatting sqref="FY107">
    <cfRule type="expression" dxfId="515" priority="450">
      <formula>$O$91&gt;1</formula>
    </cfRule>
  </conditionalFormatting>
  <conditionalFormatting sqref="FW108">
    <cfRule type="expression" dxfId="514" priority="449">
      <formula>$O$92&gt;1</formula>
    </cfRule>
  </conditionalFormatting>
  <conditionalFormatting sqref="FW109">
    <cfRule type="expression" dxfId="513" priority="448">
      <formula>$O$94&gt;1</formula>
    </cfRule>
  </conditionalFormatting>
  <conditionalFormatting sqref="FW110">
    <cfRule type="expression" dxfId="512" priority="447">
      <formula>$O$96&gt;1</formula>
    </cfRule>
  </conditionalFormatting>
  <conditionalFormatting sqref="FW111">
    <cfRule type="expression" dxfId="511" priority="446">
      <formula>$O$98&gt;1</formula>
    </cfRule>
  </conditionalFormatting>
  <conditionalFormatting sqref="FW112">
    <cfRule type="expression" dxfId="510" priority="445">
      <formula>$O$100&gt;1</formula>
    </cfRule>
  </conditionalFormatting>
  <conditionalFormatting sqref="FW113">
    <cfRule type="expression" dxfId="509" priority="444">
      <formula>$O$102&gt;1</formula>
    </cfRule>
  </conditionalFormatting>
  <conditionalFormatting sqref="FW114">
    <cfRule type="expression" dxfId="508" priority="443">
      <formula>$O$104&gt;1</formula>
    </cfRule>
  </conditionalFormatting>
  <conditionalFormatting sqref="FY108">
    <cfRule type="expression" dxfId="507" priority="442">
      <formula>$O$93&gt;1</formula>
    </cfRule>
  </conditionalFormatting>
  <conditionalFormatting sqref="FY109">
    <cfRule type="expression" dxfId="506" priority="441">
      <formula>$O$95&gt;1</formula>
    </cfRule>
  </conditionalFormatting>
  <conditionalFormatting sqref="FY110">
    <cfRule type="expression" dxfId="505" priority="440">
      <formula>$O$97&gt;1</formula>
    </cfRule>
  </conditionalFormatting>
  <conditionalFormatting sqref="FY111">
    <cfRule type="expression" dxfId="504" priority="439">
      <formula>$O$99&gt;1</formula>
    </cfRule>
  </conditionalFormatting>
  <conditionalFormatting sqref="FY112">
    <cfRule type="expression" dxfId="503" priority="438">
      <formula>$O$101&gt;1</formula>
    </cfRule>
  </conditionalFormatting>
  <conditionalFormatting sqref="FY113">
    <cfRule type="expression" dxfId="502" priority="437">
      <formula>$O$103&gt;1</formula>
    </cfRule>
  </conditionalFormatting>
  <conditionalFormatting sqref="FY114">
    <cfRule type="expression" dxfId="501" priority="436">
      <formula>$O$105&gt;1</formula>
    </cfRule>
  </conditionalFormatting>
  <conditionalFormatting sqref="GJ116">
    <cfRule type="expression" dxfId="500" priority="431">
      <formula>GO116&gt;1</formula>
    </cfRule>
  </conditionalFormatting>
  <conditionalFormatting sqref="GL116">
    <cfRule type="expression" dxfId="499" priority="430">
      <formula>GO111&gt;1</formula>
    </cfRule>
  </conditionalFormatting>
  <conditionalFormatting sqref="GL117">
    <cfRule type="expression" dxfId="498" priority="429">
      <formula>GO112&gt;1</formula>
    </cfRule>
  </conditionalFormatting>
  <conditionalFormatting sqref="GL118">
    <cfRule type="expression" dxfId="497" priority="428">
      <formula>GO113&gt;1</formula>
    </cfRule>
  </conditionalFormatting>
  <conditionalFormatting sqref="GL119">
    <cfRule type="expression" dxfId="496" priority="427">
      <formula>GO114&gt;1</formula>
    </cfRule>
  </conditionalFormatting>
  <conditionalFormatting sqref="GJ117">
    <cfRule type="expression" dxfId="495" priority="426">
      <formula>GO117&gt;1</formula>
    </cfRule>
  </conditionalFormatting>
  <conditionalFormatting sqref="GJ118">
    <cfRule type="expression" dxfId="494" priority="425">
      <formula>GO118&gt;1</formula>
    </cfRule>
  </conditionalFormatting>
  <conditionalFormatting sqref="GJ119">
    <cfRule type="expression" dxfId="493" priority="424">
      <formula>GO119&gt;1</formula>
    </cfRule>
  </conditionalFormatting>
  <conditionalFormatting sqref="GJ121">
    <cfRule type="expression" dxfId="492" priority="423">
      <formula>GO121&gt;1</formula>
    </cfRule>
  </conditionalFormatting>
  <conditionalFormatting sqref="GJ122">
    <cfRule type="expression" dxfId="491" priority="422">
      <formula>GO122&gt;1</formula>
    </cfRule>
  </conditionalFormatting>
  <conditionalFormatting sqref="GL121">
    <cfRule type="expression" dxfId="490" priority="421">
      <formula>GO109&gt;1</formula>
    </cfRule>
  </conditionalFormatting>
  <conditionalFormatting sqref="GL122">
    <cfRule type="expression" dxfId="489" priority="420">
      <formula>GO110&gt;1</formula>
    </cfRule>
  </conditionalFormatting>
  <conditionalFormatting sqref="GJ124">
    <cfRule type="expression" dxfId="488" priority="419">
      <formula>GP124&gt;1</formula>
    </cfRule>
  </conditionalFormatting>
  <conditionalFormatting sqref="GL124">
    <cfRule type="expression" dxfId="487" priority="418">
      <formula>GO107&gt;1</formula>
    </cfRule>
  </conditionalFormatting>
  <conditionalFormatting sqref="GJ126">
    <cfRule type="expression" dxfId="486" priority="417">
      <formula>GP126&gt;1</formula>
    </cfRule>
  </conditionalFormatting>
  <conditionalFormatting sqref="GL126">
    <cfRule type="expression" dxfId="485" priority="416">
      <formula>GO108&gt;1</formula>
    </cfRule>
  </conditionalFormatting>
  <conditionalFormatting sqref="GJ107">
    <cfRule type="expression" dxfId="484" priority="415">
      <formula>$O$90&gt;1</formula>
    </cfRule>
  </conditionalFormatting>
  <conditionalFormatting sqref="GL107">
    <cfRule type="expression" dxfId="483" priority="414">
      <formula>$O$91&gt;1</formula>
    </cfRule>
  </conditionalFormatting>
  <conditionalFormatting sqref="GJ108">
    <cfRule type="expression" dxfId="482" priority="413">
      <formula>$O$92&gt;1</formula>
    </cfRule>
  </conditionalFormatting>
  <conditionalFormatting sqref="GJ109">
    <cfRule type="expression" dxfId="481" priority="412">
      <formula>$O$94&gt;1</formula>
    </cfRule>
  </conditionalFormatting>
  <conditionalFormatting sqref="GJ110">
    <cfRule type="expression" dxfId="480" priority="411">
      <formula>$O$96&gt;1</formula>
    </cfRule>
  </conditionalFormatting>
  <conditionalFormatting sqref="GJ111">
    <cfRule type="expression" dxfId="479" priority="410">
      <formula>$O$98&gt;1</formula>
    </cfRule>
  </conditionalFormatting>
  <conditionalFormatting sqref="GJ112">
    <cfRule type="expression" dxfId="478" priority="409">
      <formula>$O$100&gt;1</formula>
    </cfRule>
  </conditionalFormatting>
  <conditionalFormatting sqref="GJ113">
    <cfRule type="expression" dxfId="477" priority="408">
      <formula>$O$102&gt;1</formula>
    </cfRule>
  </conditionalFormatting>
  <conditionalFormatting sqref="GJ114">
    <cfRule type="expression" dxfId="476" priority="407">
      <formula>$O$104&gt;1</formula>
    </cfRule>
  </conditionalFormatting>
  <conditionalFormatting sqref="GL108">
    <cfRule type="expression" dxfId="475" priority="406">
      <formula>$O$93&gt;1</formula>
    </cfRule>
  </conditionalFormatting>
  <conditionalFormatting sqref="GL109">
    <cfRule type="expression" dxfId="474" priority="405">
      <formula>$O$95&gt;1</formula>
    </cfRule>
  </conditionalFormatting>
  <conditionalFormatting sqref="GL110">
    <cfRule type="expression" dxfId="473" priority="404">
      <formula>$O$97&gt;1</formula>
    </cfRule>
  </conditionalFormatting>
  <conditionalFormatting sqref="GL111">
    <cfRule type="expression" dxfId="472" priority="403">
      <formula>$O$99&gt;1</formula>
    </cfRule>
  </conditionalFormatting>
  <conditionalFormatting sqref="GL112">
    <cfRule type="expression" dxfId="471" priority="402">
      <formula>$O$101&gt;1</formula>
    </cfRule>
  </conditionalFormatting>
  <conditionalFormatting sqref="GL113">
    <cfRule type="expression" dxfId="470" priority="401">
      <formula>$O$103&gt;1</formula>
    </cfRule>
  </conditionalFormatting>
  <conditionalFormatting sqref="GL114">
    <cfRule type="expression" dxfId="469" priority="400">
      <formula>$O$105&gt;1</formula>
    </cfRule>
  </conditionalFormatting>
  <conditionalFormatting sqref="GW116">
    <cfRule type="expression" dxfId="468" priority="395">
      <formula>HB116&gt;1</formula>
    </cfRule>
  </conditionalFormatting>
  <conditionalFormatting sqref="GY116">
    <cfRule type="expression" dxfId="467" priority="394">
      <formula>HB111&gt;1</formula>
    </cfRule>
  </conditionalFormatting>
  <conditionalFormatting sqref="GY117">
    <cfRule type="expression" dxfId="466" priority="393">
      <formula>HB112&gt;1</formula>
    </cfRule>
  </conditionalFormatting>
  <conditionalFormatting sqref="GY118">
    <cfRule type="expression" dxfId="465" priority="392">
      <formula>HB113&gt;1</formula>
    </cfRule>
  </conditionalFormatting>
  <conditionalFormatting sqref="GY119">
    <cfRule type="expression" dxfId="464" priority="391">
      <formula>HB114&gt;1</formula>
    </cfRule>
  </conditionalFormatting>
  <conditionalFormatting sqref="GW117">
    <cfRule type="expression" dxfId="463" priority="390">
      <formula>HB117&gt;1</formula>
    </cfRule>
  </conditionalFormatting>
  <conditionalFormatting sqref="GW118">
    <cfRule type="expression" dxfId="462" priority="389">
      <formula>HB118&gt;1</formula>
    </cfRule>
  </conditionalFormatting>
  <conditionalFormatting sqref="GW119">
    <cfRule type="expression" dxfId="461" priority="388">
      <formula>HB119&gt;1</formula>
    </cfRule>
  </conditionalFormatting>
  <conditionalFormatting sqref="GW121">
    <cfRule type="expression" dxfId="460" priority="387">
      <formula>HB121&gt;1</formula>
    </cfRule>
  </conditionalFormatting>
  <conditionalFormatting sqref="GW122">
    <cfRule type="expression" dxfId="459" priority="386">
      <formula>HB122&gt;1</formula>
    </cfRule>
  </conditionalFormatting>
  <conditionalFormatting sqref="GY121">
    <cfRule type="expression" dxfId="458" priority="385">
      <formula>HB109&gt;1</formula>
    </cfRule>
  </conditionalFormatting>
  <conditionalFormatting sqref="GY122">
    <cfRule type="expression" dxfId="457" priority="384">
      <formula>HB110&gt;1</formula>
    </cfRule>
  </conditionalFormatting>
  <conditionalFormatting sqref="GW124">
    <cfRule type="expression" dxfId="456" priority="383">
      <formula>HC124&gt;1</formula>
    </cfRule>
  </conditionalFormatting>
  <conditionalFormatting sqref="GY124">
    <cfRule type="expression" dxfId="455" priority="382">
      <formula>HB107&gt;1</formula>
    </cfRule>
  </conditionalFormatting>
  <conditionalFormatting sqref="GW126">
    <cfRule type="expression" dxfId="454" priority="381">
      <formula>HC126&gt;1</formula>
    </cfRule>
  </conditionalFormatting>
  <conditionalFormatting sqref="GY126">
    <cfRule type="expression" dxfId="453" priority="380">
      <formula>HB108&gt;1</formula>
    </cfRule>
  </conditionalFormatting>
  <conditionalFormatting sqref="GW107">
    <cfRule type="expression" dxfId="452" priority="379">
      <formula>$O$90&gt;1</formula>
    </cfRule>
  </conditionalFormatting>
  <conditionalFormatting sqref="GY107">
    <cfRule type="expression" dxfId="451" priority="378">
      <formula>$O$91&gt;1</formula>
    </cfRule>
  </conditionalFormatting>
  <conditionalFormatting sqref="GW108">
    <cfRule type="expression" dxfId="450" priority="377">
      <formula>$O$92&gt;1</formula>
    </cfRule>
  </conditionalFormatting>
  <conditionalFormatting sqref="GW109">
    <cfRule type="expression" dxfId="449" priority="376">
      <formula>$O$94&gt;1</formula>
    </cfRule>
  </conditionalFormatting>
  <conditionalFormatting sqref="GW110">
    <cfRule type="expression" dxfId="448" priority="375">
      <formula>$O$96&gt;1</formula>
    </cfRule>
  </conditionalFormatting>
  <conditionalFormatting sqref="GW111">
    <cfRule type="expression" dxfId="447" priority="374">
      <formula>$O$98&gt;1</formula>
    </cfRule>
  </conditionalFormatting>
  <conditionalFormatting sqref="GW112">
    <cfRule type="expression" dxfId="446" priority="373">
      <formula>$O$100&gt;1</formula>
    </cfRule>
  </conditionalFormatting>
  <conditionalFormatting sqref="GW113">
    <cfRule type="expression" dxfId="445" priority="372">
      <formula>$O$102&gt;1</formula>
    </cfRule>
  </conditionalFormatting>
  <conditionalFormatting sqref="GW114">
    <cfRule type="expression" dxfId="444" priority="371">
      <formula>$O$104&gt;1</formula>
    </cfRule>
  </conditionalFormatting>
  <conditionalFormatting sqref="GY108">
    <cfRule type="expression" dxfId="443" priority="370">
      <formula>$O$93&gt;1</formula>
    </cfRule>
  </conditionalFormatting>
  <conditionalFormatting sqref="GY109">
    <cfRule type="expression" dxfId="442" priority="369">
      <formula>$O$95&gt;1</formula>
    </cfRule>
  </conditionalFormatting>
  <conditionalFormatting sqref="GY110">
    <cfRule type="expression" dxfId="441" priority="368">
      <formula>$O$97&gt;1</formula>
    </cfRule>
  </conditionalFormatting>
  <conditionalFormatting sqref="GY111">
    <cfRule type="expression" dxfId="440" priority="367">
      <formula>$O$99&gt;1</formula>
    </cfRule>
  </conditionalFormatting>
  <conditionalFormatting sqref="GY112">
    <cfRule type="expression" dxfId="439" priority="366">
      <formula>$O$101&gt;1</formula>
    </cfRule>
  </conditionalFormatting>
  <conditionalFormatting sqref="GY113">
    <cfRule type="expression" dxfId="438" priority="365">
      <formula>$O$103&gt;1</formula>
    </cfRule>
  </conditionalFormatting>
  <conditionalFormatting sqref="GY114">
    <cfRule type="expression" dxfId="437" priority="364">
      <formula>$O$105&gt;1</formula>
    </cfRule>
  </conditionalFormatting>
  <conditionalFormatting sqref="HJ116">
    <cfRule type="expression" dxfId="436" priority="359">
      <formula>HO116&gt;1</formula>
    </cfRule>
  </conditionalFormatting>
  <conditionalFormatting sqref="HL116">
    <cfRule type="expression" dxfId="435" priority="358">
      <formula>HO111&gt;1</formula>
    </cfRule>
  </conditionalFormatting>
  <conditionalFormatting sqref="HL117">
    <cfRule type="expression" dxfId="434" priority="357">
      <formula>HO112&gt;1</formula>
    </cfRule>
  </conditionalFormatting>
  <conditionalFormatting sqref="HL118">
    <cfRule type="expression" dxfId="433" priority="356">
      <formula>HO113&gt;1</formula>
    </cfRule>
  </conditionalFormatting>
  <conditionalFormatting sqref="HL119">
    <cfRule type="expression" dxfId="432" priority="355">
      <formula>HO114&gt;1</formula>
    </cfRule>
  </conditionalFormatting>
  <conditionalFormatting sqref="HJ117">
    <cfRule type="expression" dxfId="431" priority="354">
      <formula>HO117&gt;1</formula>
    </cfRule>
  </conditionalFormatting>
  <conditionalFormatting sqref="HJ118">
    <cfRule type="expression" dxfId="430" priority="353">
      <formula>HO118&gt;1</formula>
    </cfRule>
  </conditionalFormatting>
  <conditionalFormatting sqref="HJ119">
    <cfRule type="expression" dxfId="429" priority="352">
      <formula>HO119&gt;1</formula>
    </cfRule>
  </conditionalFormatting>
  <conditionalFormatting sqref="HJ121">
    <cfRule type="expression" dxfId="428" priority="351">
      <formula>HO121&gt;1</formula>
    </cfRule>
  </conditionalFormatting>
  <conditionalFormatting sqref="HJ122">
    <cfRule type="expression" dxfId="427" priority="350">
      <formula>HO122&gt;1</formula>
    </cfRule>
  </conditionalFormatting>
  <conditionalFormatting sqref="HL121">
    <cfRule type="expression" dxfId="426" priority="349">
      <formula>HO109&gt;1</formula>
    </cfRule>
  </conditionalFormatting>
  <conditionalFormatting sqref="HL122">
    <cfRule type="expression" dxfId="425" priority="348">
      <formula>HO110&gt;1</formula>
    </cfRule>
  </conditionalFormatting>
  <conditionalFormatting sqref="HJ124">
    <cfRule type="expression" dxfId="424" priority="347">
      <formula>HP124&gt;1</formula>
    </cfRule>
  </conditionalFormatting>
  <conditionalFormatting sqref="HL124">
    <cfRule type="expression" dxfId="423" priority="346">
      <formula>HO107&gt;1</formula>
    </cfRule>
  </conditionalFormatting>
  <conditionalFormatting sqref="HJ126">
    <cfRule type="expression" dxfId="422" priority="345">
      <formula>HP126&gt;1</formula>
    </cfRule>
  </conditionalFormatting>
  <conditionalFormatting sqref="HL126">
    <cfRule type="expression" dxfId="421" priority="344">
      <formula>HO108&gt;1</formula>
    </cfRule>
  </conditionalFormatting>
  <conditionalFormatting sqref="HJ107">
    <cfRule type="expression" dxfId="420" priority="343">
      <formula>$O$90&gt;1</formula>
    </cfRule>
  </conditionalFormatting>
  <conditionalFormatting sqref="HL107">
    <cfRule type="expression" dxfId="419" priority="342">
      <formula>$O$91&gt;1</formula>
    </cfRule>
  </conditionalFormatting>
  <conditionalFormatting sqref="HJ108">
    <cfRule type="expression" dxfId="418" priority="341">
      <formula>$O$92&gt;1</formula>
    </cfRule>
  </conditionalFormatting>
  <conditionalFormatting sqref="HJ109">
    <cfRule type="expression" dxfId="417" priority="340">
      <formula>$O$94&gt;1</formula>
    </cfRule>
  </conditionalFormatting>
  <conditionalFormatting sqref="HJ110">
    <cfRule type="expression" dxfId="416" priority="339">
      <formula>$O$96&gt;1</formula>
    </cfRule>
  </conditionalFormatting>
  <conditionalFormatting sqref="HJ111">
    <cfRule type="expression" dxfId="415" priority="338">
      <formula>$O$98&gt;1</formula>
    </cfRule>
  </conditionalFormatting>
  <conditionalFormatting sqref="HJ112">
    <cfRule type="expression" dxfId="414" priority="337">
      <formula>$O$100&gt;1</formula>
    </cfRule>
  </conditionalFormatting>
  <conditionalFormatting sqref="HJ113">
    <cfRule type="expression" dxfId="413" priority="336">
      <formula>$O$102&gt;1</formula>
    </cfRule>
  </conditionalFormatting>
  <conditionalFormatting sqref="HJ114">
    <cfRule type="expression" dxfId="412" priority="335">
      <formula>$O$104&gt;1</formula>
    </cfRule>
  </conditionalFormatting>
  <conditionalFormatting sqref="HL108">
    <cfRule type="expression" dxfId="411" priority="334">
      <formula>$O$93&gt;1</formula>
    </cfRule>
  </conditionalFormatting>
  <conditionalFormatting sqref="HL109">
    <cfRule type="expression" dxfId="410" priority="333">
      <formula>$O$95&gt;1</formula>
    </cfRule>
  </conditionalFormatting>
  <conditionalFormatting sqref="HL110">
    <cfRule type="expression" dxfId="409" priority="332">
      <formula>$O$97&gt;1</formula>
    </cfRule>
  </conditionalFormatting>
  <conditionalFormatting sqref="HL111">
    <cfRule type="expression" dxfId="408" priority="331">
      <formula>$O$99&gt;1</formula>
    </cfRule>
  </conditionalFormatting>
  <conditionalFormatting sqref="HL112">
    <cfRule type="expression" dxfId="407" priority="330">
      <formula>$O$101&gt;1</formula>
    </cfRule>
  </conditionalFormatting>
  <conditionalFormatting sqref="HL113">
    <cfRule type="expression" dxfId="406" priority="329">
      <formula>$O$103&gt;1</formula>
    </cfRule>
  </conditionalFormatting>
  <conditionalFormatting sqref="HL114">
    <cfRule type="expression" dxfId="405" priority="328">
      <formula>$O$105&gt;1</formula>
    </cfRule>
  </conditionalFormatting>
  <conditionalFormatting sqref="HW116">
    <cfRule type="expression" dxfId="404" priority="323">
      <formula>IB116&gt;1</formula>
    </cfRule>
  </conditionalFormatting>
  <conditionalFormatting sqref="HY116">
    <cfRule type="expression" dxfId="403" priority="322">
      <formula>IB111&gt;1</formula>
    </cfRule>
  </conditionalFormatting>
  <conditionalFormatting sqref="HY117">
    <cfRule type="expression" dxfId="402" priority="321">
      <formula>IB112&gt;1</formula>
    </cfRule>
  </conditionalFormatting>
  <conditionalFormatting sqref="HY118">
    <cfRule type="expression" dxfId="401" priority="320">
      <formula>IB113&gt;1</formula>
    </cfRule>
  </conditionalFormatting>
  <conditionalFormatting sqref="HY119">
    <cfRule type="expression" dxfId="400" priority="319">
      <formula>IB114&gt;1</formula>
    </cfRule>
  </conditionalFormatting>
  <conditionalFormatting sqref="HW117">
    <cfRule type="expression" dxfId="399" priority="318">
      <formula>IB117&gt;1</formula>
    </cfRule>
  </conditionalFormatting>
  <conditionalFormatting sqref="HW118">
    <cfRule type="expression" dxfId="398" priority="317">
      <formula>IB118&gt;1</formula>
    </cfRule>
  </conditionalFormatting>
  <conditionalFormatting sqref="HW119">
    <cfRule type="expression" dxfId="397" priority="316">
      <formula>IB119&gt;1</formula>
    </cfRule>
  </conditionalFormatting>
  <conditionalFormatting sqref="HW121">
    <cfRule type="expression" dxfId="396" priority="315">
      <formula>IB121&gt;1</formula>
    </cfRule>
  </conditionalFormatting>
  <conditionalFormatting sqref="HW122">
    <cfRule type="expression" dxfId="395" priority="314">
      <formula>IB122&gt;1</formula>
    </cfRule>
  </conditionalFormatting>
  <conditionalFormatting sqref="HY121">
    <cfRule type="expression" dxfId="394" priority="313">
      <formula>IB109&gt;1</formula>
    </cfRule>
  </conditionalFormatting>
  <conditionalFormatting sqref="HY122">
    <cfRule type="expression" dxfId="393" priority="312">
      <formula>IB110&gt;1</formula>
    </cfRule>
  </conditionalFormatting>
  <conditionalFormatting sqref="HW124">
    <cfRule type="expression" dxfId="392" priority="311">
      <formula>IC124&gt;1</formula>
    </cfRule>
  </conditionalFormatting>
  <conditionalFormatting sqref="HY124">
    <cfRule type="expression" dxfId="391" priority="310">
      <formula>IB107&gt;1</formula>
    </cfRule>
  </conditionalFormatting>
  <conditionalFormatting sqref="HW126">
    <cfRule type="expression" dxfId="390" priority="309">
      <formula>IC126&gt;1</formula>
    </cfRule>
  </conditionalFormatting>
  <conditionalFormatting sqref="HY126">
    <cfRule type="expression" dxfId="389" priority="308">
      <formula>IB108&gt;1</formula>
    </cfRule>
  </conditionalFormatting>
  <conditionalFormatting sqref="HW107">
    <cfRule type="expression" dxfId="388" priority="307">
      <formula>$O$90&gt;1</formula>
    </cfRule>
  </conditionalFormatting>
  <conditionalFormatting sqref="HY107">
    <cfRule type="expression" dxfId="387" priority="306">
      <formula>$O$91&gt;1</formula>
    </cfRule>
  </conditionalFormatting>
  <conditionalFormatting sqref="HW108">
    <cfRule type="expression" dxfId="386" priority="305">
      <formula>$O$92&gt;1</formula>
    </cfRule>
  </conditionalFormatting>
  <conditionalFormatting sqref="HW109">
    <cfRule type="expression" dxfId="385" priority="304">
      <formula>$O$94&gt;1</formula>
    </cfRule>
  </conditionalFormatting>
  <conditionalFormatting sqref="HW110">
    <cfRule type="expression" dxfId="384" priority="303">
      <formula>$O$96&gt;1</formula>
    </cfRule>
  </conditionalFormatting>
  <conditionalFormatting sqref="HW111">
    <cfRule type="expression" dxfId="383" priority="302">
      <formula>$O$98&gt;1</formula>
    </cfRule>
  </conditionalFormatting>
  <conditionalFormatting sqref="HW112">
    <cfRule type="expression" dxfId="382" priority="301">
      <formula>$O$100&gt;1</formula>
    </cfRule>
  </conditionalFormatting>
  <conditionalFormatting sqref="HW113">
    <cfRule type="expression" dxfId="381" priority="300">
      <formula>$O$102&gt;1</formula>
    </cfRule>
  </conditionalFormatting>
  <conditionalFormatting sqref="HW114">
    <cfRule type="expression" dxfId="380" priority="299">
      <formula>$O$104&gt;1</formula>
    </cfRule>
  </conditionalFormatting>
  <conditionalFormatting sqref="HY108">
    <cfRule type="expression" dxfId="379" priority="298">
      <formula>$O$93&gt;1</formula>
    </cfRule>
  </conditionalFormatting>
  <conditionalFormatting sqref="HY109">
    <cfRule type="expression" dxfId="378" priority="297">
      <formula>$O$95&gt;1</formula>
    </cfRule>
  </conditionalFormatting>
  <conditionalFormatting sqref="HY110">
    <cfRule type="expression" dxfId="377" priority="296">
      <formula>$O$97&gt;1</formula>
    </cfRule>
  </conditionalFormatting>
  <conditionalFormatting sqref="HY111">
    <cfRule type="expression" dxfId="376" priority="295">
      <formula>$O$99&gt;1</formula>
    </cfRule>
  </conditionalFormatting>
  <conditionalFormatting sqref="HY112">
    <cfRule type="expression" dxfId="375" priority="294">
      <formula>$O$101&gt;1</formula>
    </cfRule>
  </conditionalFormatting>
  <conditionalFormatting sqref="HY113">
    <cfRule type="expression" dxfId="374" priority="293">
      <formula>$O$103&gt;1</formula>
    </cfRule>
  </conditionalFormatting>
  <conditionalFormatting sqref="HY114">
    <cfRule type="expression" dxfId="373" priority="292">
      <formula>$O$105&gt;1</formula>
    </cfRule>
  </conditionalFormatting>
  <conditionalFormatting sqref="IJ116">
    <cfRule type="expression" dxfId="372" priority="287">
      <formula>IO116&gt;1</formula>
    </cfRule>
  </conditionalFormatting>
  <conditionalFormatting sqref="IL116">
    <cfRule type="expression" dxfId="371" priority="286">
      <formula>IO111&gt;1</formula>
    </cfRule>
  </conditionalFormatting>
  <conditionalFormatting sqref="IL117">
    <cfRule type="expression" dxfId="370" priority="285">
      <formula>IO112&gt;1</formula>
    </cfRule>
  </conditionalFormatting>
  <conditionalFormatting sqref="IL118">
    <cfRule type="expression" dxfId="369" priority="284">
      <formula>IO113&gt;1</formula>
    </cfRule>
  </conditionalFormatting>
  <conditionalFormatting sqref="IL119">
    <cfRule type="expression" dxfId="368" priority="283">
      <formula>IO114&gt;1</formula>
    </cfRule>
  </conditionalFormatting>
  <conditionalFormatting sqref="IJ117">
    <cfRule type="expression" dxfId="367" priority="282">
      <formula>IO117&gt;1</formula>
    </cfRule>
  </conditionalFormatting>
  <conditionalFormatting sqref="IJ118">
    <cfRule type="expression" dxfId="366" priority="281">
      <formula>IO118&gt;1</formula>
    </cfRule>
  </conditionalFormatting>
  <conditionalFormatting sqref="IJ119">
    <cfRule type="expression" dxfId="365" priority="280">
      <formula>IO119&gt;1</formula>
    </cfRule>
  </conditionalFormatting>
  <conditionalFormatting sqref="IJ121">
    <cfRule type="expression" dxfId="364" priority="279">
      <formula>IO121&gt;1</formula>
    </cfRule>
  </conditionalFormatting>
  <conditionalFormatting sqref="IJ122">
    <cfRule type="expression" dxfId="363" priority="278">
      <formula>IO122&gt;1</formula>
    </cfRule>
  </conditionalFormatting>
  <conditionalFormatting sqref="IL121">
    <cfRule type="expression" dxfId="362" priority="277">
      <formula>IO109&gt;1</formula>
    </cfRule>
  </conditionalFormatting>
  <conditionalFormatting sqref="IL122">
    <cfRule type="expression" dxfId="361" priority="276">
      <formula>IO110&gt;1</formula>
    </cfRule>
  </conditionalFormatting>
  <conditionalFormatting sqref="IJ124">
    <cfRule type="expression" dxfId="360" priority="275">
      <formula>IP124&gt;1</formula>
    </cfRule>
  </conditionalFormatting>
  <conditionalFormatting sqref="IL124">
    <cfRule type="expression" dxfId="359" priority="274">
      <formula>IO107&gt;1</formula>
    </cfRule>
  </conditionalFormatting>
  <conditionalFormatting sqref="IJ126">
    <cfRule type="expression" dxfId="358" priority="273">
      <formula>IP126&gt;1</formula>
    </cfRule>
  </conditionalFormatting>
  <conditionalFormatting sqref="IL126">
    <cfRule type="expression" dxfId="357" priority="272">
      <formula>IO108&gt;1</formula>
    </cfRule>
  </conditionalFormatting>
  <conditionalFormatting sqref="IJ107">
    <cfRule type="expression" dxfId="356" priority="271">
      <formula>$O$90&gt;1</formula>
    </cfRule>
  </conditionalFormatting>
  <conditionalFormatting sqref="IL107">
    <cfRule type="expression" dxfId="355" priority="270">
      <formula>$O$91&gt;1</formula>
    </cfRule>
  </conditionalFormatting>
  <conditionalFormatting sqref="IJ108">
    <cfRule type="expression" dxfId="354" priority="269">
      <formula>$O$92&gt;1</formula>
    </cfRule>
  </conditionalFormatting>
  <conditionalFormatting sqref="IJ109">
    <cfRule type="expression" dxfId="353" priority="268">
      <formula>$O$94&gt;1</formula>
    </cfRule>
  </conditionalFormatting>
  <conditionalFormatting sqref="IJ110">
    <cfRule type="expression" dxfId="352" priority="267">
      <formula>$O$96&gt;1</formula>
    </cfRule>
  </conditionalFormatting>
  <conditionalFormatting sqref="IJ111">
    <cfRule type="expression" dxfId="351" priority="266">
      <formula>$O$98&gt;1</formula>
    </cfRule>
  </conditionalFormatting>
  <conditionalFormatting sqref="IJ112">
    <cfRule type="expression" dxfId="350" priority="265">
      <formula>$O$100&gt;1</formula>
    </cfRule>
  </conditionalFormatting>
  <conditionalFormatting sqref="IJ113">
    <cfRule type="expression" dxfId="349" priority="264">
      <formula>$O$102&gt;1</formula>
    </cfRule>
  </conditionalFormatting>
  <conditionalFormatting sqref="IJ114">
    <cfRule type="expression" dxfId="348" priority="263">
      <formula>$O$104&gt;1</formula>
    </cfRule>
  </conditionalFormatting>
  <conditionalFormatting sqref="IL108">
    <cfRule type="expression" dxfId="347" priority="262">
      <formula>$O$93&gt;1</formula>
    </cfRule>
  </conditionalFormatting>
  <conditionalFormatting sqref="IL109">
    <cfRule type="expression" dxfId="346" priority="261">
      <formula>$O$95&gt;1</formula>
    </cfRule>
  </conditionalFormatting>
  <conditionalFormatting sqref="IL110">
    <cfRule type="expression" dxfId="345" priority="260">
      <formula>$O$97&gt;1</formula>
    </cfRule>
  </conditionalFormatting>
  <conditionalFormatting sqref="IL111">
    <cfRule type="expression" dxfId="344" priority="259">
      <formula>$O$99&gt;1</formula>
    </cfRule>
  </conditionalFormatting>
  <conditionalFormatting sqref="IL112">
    <cfRule type="expression" dxfId="343" priority="258">
      <formula>$O$101&gt;1</formula>
    </cfRule>
  </conditionalFormatting>
  <conditionalFormatting sqref="IL113">
    <cfRule type="expression" dxfId="342" priority="257">
      <formula>$O$103&gt;1</formula>
    </cfRule>
  </conditionalFormatting>
  <conditionalFormatting sqref="IL114">
    <cfRule type="expression" dxfId="341" priority="256">
      <formula>$O$105&gt;1</formula>
    </cfRule>
  </conditionalFormatting>
  <conditionalFormatting sqref="IW116">
    <cfRule type="expression" dxfId="340" priority="251">
      <formula>JB116&gt;1</formula>
    </cfRule>
  </conditionalFormatting>
  <conditionalFormatting sqref="IY116">
    <cfRule type="expression" dxfId="339" priority="250">
      <formula>JB111&gt;1</formula>
    </cfRule>
  </conditionalFormatting>
  <conditionalFormatting sqref="IY117">
    <cfRule type="expression" dxfId="338" priority="249">
      <formula>JB112&gt;1</formula>
    </cfRule>
  </conditionalFormatting>
  <conditionalFormatting sqref="IY118">
    <cfRule type="expression" dxfId="337" priority="248">
      <formula>JB113&gt;1</formula>
    </cfRule>
  </conditionalFormatting>
  <conditionalFormatting sqref="IY119">
    <cfRule type="expression" dxfId="336" priority="247">
      <formula>JB114&gt;1</formula>
    </cfRule>
  </conditionalFormatting>
  <conditionalFormatting sqref="IW117">
    <cfRule type="expression" dxfId="335" priority="246">
      <formula>JB117&gt;1</formula>
    </cfRule>
  </conditionalFormatting>
  <conditionalFormatting sqref="IW118">
    <cfRule type="expression" dxfId="334" priority="245">
      <formula>JB118&gt;1</formula>
    </cfRule>
  </conditionalFormatting>
  <conditionalFormatting sqref="IW119">
    <cfRule type="expression" dxfId="333" priority="244">
      <formula>JB119&gt;1</formula>
    </cfRule>
  </conditionalFormatting>
  <conditionalFormatting sqref="IW121">
    <cfRule type="expression" dxfId="332" priority="243">
      <formula>JB121&gt;1</formula>
    </cfRule>
  </conditionalFormatting>
  <conditionalFormatting sqref="IW122">
    <cfRule type="expression" dxfId="331" priority="242">
      <formula>JB122&gt;1</formula>
    </cfRule>
  </conditionalFormatting>
  <conditionalFormatting sqref="IY121">
    <cfRule type="expression" dxfId="330" priority="241">
      <formula>JB109&gt;1</formula>
    </cfRule>
  </conditionalFormatting>
  <conditionalFormatting sqref="IY122">
    <cfRule type="expression" dxfId="329" priority="240">
      <formula>JB110&gt;1</formula>
    </cfRule>
  </conditionalFormatting>
  <conditionalFormatting sqref="IW124">
    <cfRule type="expression" dxfId="328" priority="239">
      <formula>JC124&gt;1</formula>
    </cfRule>
  </conditionalFormatting>
  <conditionalFormatting sqref="IY124">
    <cfRule type="expression" dxfId="327" priority="238">
      <formula>JB107&gt;1</formula>
    </cfRule>
  </conditionalFormatting>
  <conditionalFormatting sqref="IW126">
    <cfRule type="expression" dxfId="326" priority="237">
      <formula>JC126&gt;1</formula>
    </cfRule>
  </conditionalFormatting>
  <conditionalFormatting sqref="IY126">
    <cfRule type="expression" dxfId="325" priority="236">
      <formula>JB108&gt;1</formula>
    </cfRule>
  </conditionalFormatting>
  <conditionalFormatting sqref="IW107">
    <cfRule type="expression" dxfId="324" priority="235">
      <formula>$O$90&gt;1</formula>
    </cfRule>
  </conditionalFormatting>
  <conditionalFormatting sqref="IY107">
    <cfRule type="expression" dxfId="323" priority="234">
      <formula>$O$91&gt;1</formula>
    </cfRule>
  </conditionalFormatting>
  <conditionalFormatting sqref="IW108">
    <cfRule type="expression" dxfId="322" priority="233">
      <formula>$O$92&gt;1</formula>
    </cfRule>
  </conditionalFormatting>
  <conditionalFormatting sqref="IW109">
    <cfRule type="expression" dxfId="321" priority="232">
      <formula>$O$94&gt;1</formula>
    </cfRule>
  </conditionalFormatting>
  <conditionalFormatting sqref="IW110">
    <cfRule type="expression" dxfId="320" priority="231">
      <formula>$O$96&gt;1</formula>
    </cfRule>
  </conditionalFormatting>
  <conditionalFormatting sqref="IW111">
    <cfRule type="expression" dxfId="319" priority="230">
      <formula>$O$98&gt;1</formula>
    </cfRule>
  </conditionalFormatting>
  <conditionalFormatting sqref="IW112">
    <cfRule type="expression" dxfId="318" priority="229">
      <formula>$O$100&gt;1</formula>
    </cfRule>
  </conditionalFormatting>
  <conditionalFormatting sqref="IW113">
    <cfRule type="expression" dxfId="317" priority="228">
      <formula>$O$102&gt;1</formula>
    </cfRule>
  </conditionalFormatting>
  <conditionalFormatting sqref="IW114">
    <cfRule type="expression" dxfId="316" priority="227">
      <formula>$O$104&gt;1</formula>
    </cfRule>
  </conditionalFormatting>
  <conditionalFormatting sqref="IY108">
    <cfRule type="expression" dxfId="315" priority="226">
      <formula>$O$93&gt;1</formula>
    </cfRule>
  </conditionalFormatting>
  <conditionalFormatting sqref="IY109">
    <cfRule type="expression" dxfId="314" priority="225">
      <formula>$O$95&gt;1</formula>
    </cfRule>
  </conditionalFormatting>
  <conditionalFormatting sqref="IY110">
    <cfRule type="expression" dxfId="313" priority="224">
      <formula>$O$97&gt;1</formula>
    </cfRule>
  </conditionalFormatting>
  <conditionalFormatting sqref="IY111">
    <cfRule type="expression" dxfId="312" priority="223">
      <formula>$O$99&gt;1</formula>
    </cfRule>
  </conditionalFormatting>
  <conditionalFormatting sqref="IY112">
    <cfRule type="expression" dxfId="311" priority="222">
      <formula>$O$101&gt;1</formula>
    </cfRule>
  </conditionalFormatting>
  <conditionalFormatting sqref="IY113">
    <cfRule type="expression" dxfId="310" priority="221">
      <formula>$O$103&gt;1</formula>
    </cfRule>
  </conditionalFormatting>
  <conditionalFormatting sqref="IY114">
    <cfRule type="expression" dxfId="309" priority="220">
      <formula>$O$105&gt;1</formula>
    </cfRule>
  </conditionalFormatting>
  <conditionalFormatting sqref="JJ116">
    <cfRule type="expression" dxfId="308" priority="215">
      <formula>JO116&gt;1</formula>
    </cfRule>
  </conditionalFormatting>
  <conditionalFormatting sqref="JL116">
    <cfRule type="expression" dxfId="307" priority="214">
      <formula>JO111&gt;1</formula>
    </cfRule>
  </conditionalFormatting>
  <conditionalFormatting sqref="JL117">
    <cfRule type="expression" dxfId="306" priority="213">
      <formula>JO112&gt;1</formula>
    </cfRule>
  </conditionalFormatting>
  <conditionalFormatting sqref="JL118">
    <cfRule type="expression" dxfId="305" priority="212">
      <formula>JO113&gt;1</formula>
    </cfRule>
  </conditionalFormatting>
  <conditionalFormatting sqref="JL119">
    <cfRule type="expression" dxfId="304" priority="211">
      <formula>JO114&gt;1</formula>
    </cfRule>
  </conditionalFormatting>
  <conditionalFormatting sqref="JJ117">
    <cfRule type="expression" dxfId="303" priority="210">
      <formula>JO117&gt;1</formula>
    </cfRule>
  </conditionalFormatting>
  <conditionalFormatting sqref="JJ118">
    <cfRule type="expression" dxfId="302" priority="209">
      <formula>JO118&gt;1</formula>
    </cfRule>
  </conditionalFormatting>
  <conditionalFormatting sqref="JJ119">
    <cfRule type="expression" dxfId="301" priority="208">
      <formula>JO119&gt;1</formula>
    </cfRule>
  </conditionalFormatting>
  <conditionalFormatting sqref="JJ121">
    <cfRule type="expression" dxfId="300" priority="207">
      <formula>JO121&gt;1</formula>
    </cfRule>
  </conditionalFormatting>
  <conditionalFormatting sqref="JJ122">
    <cfRule type="expression" dxfId="299" priority="206">
      <formula>JO122&gt;1</formula>
    </cfRule>
  </conditionalFormatting>
  <conditionalFormatting sqref="JL121">
    <cfRule type="expression" dxfId="298" priority="205">
      <formula>JO109&gt;1</formula>
    </cfRule>
  </conditionalFormatting>
  <conditionalFormatting sqref="JL122">
    <cfRule type="expression" dxfId="297" priority="204">
      <formula>JO110&gt;1</formula>
    </cfRule>
  </conditionalFormatting>
  <conditionalFormatting sqref="JJ124">
    <cfRule type="expression" dxfId="296" priority="203">
      <formula>JP124&gt;1</formula>
    </cfRule>
  </conditionalFormatting>
  <conditionalFormatting sqref="JL124">
    <cfRule type="expression" dxfId="295" priority="202">
      <formula>JO107&gt;1</formula>
    </cfRule>
  </conditionalFormatting>
  <conditionalFormatting sqref="JJ126">
    <cfRule type="expression" dxfId="294" priority="201">
      <formula>JP126&gt;1</formula>
    </cfRule>
  </conditionalFormatting>
  <conditionalFormatting sqref="JL126">
    <cfRule type="expression" dxfId="293" priority="200">
      <formula>JO108&gt;1</formula>
    </cfRule>
  </conditionalFormatting>
  <conditionalFormatting sqref="JJ107">
    <cfRule type="expression" dxfId="292" priority="199">
      <formula>$O$90&gt;1</formula>
    </cfRule>
  </conditionalFormatting>
  <conditionalFormatting sqref="JL107">
    <cfRule type="expression" dxfId="291" priority="198">
      <formula>$O$91&gt;1</formula>
    </cfRule>
  </conditionalFormatting>
  <conditionalFormatting sqref="JJ108">
    <cfRule type="expression" dxfId="290" priority="197">
      <formula>$O$92&gt;1</formula>
    </cfRule>
  </conditionalFormatting>
  <conditionalFormatting sqref="JJ109">
    <cfRule type="expression" dxfId="289" priority="196">
      <formula>$O$94&gt;1</formula>
    </cfRule>
  </conditionalFormatting>
  <conditionalFormatting sqref="JJ110">
    <cfRule type="expression" dxfId="288" priority="195">
      <formula>$O$96&gt;1</formula>
    </cfRule>
  </conditionalFormatting>
  <conditionalFormatting sqref="JJ111">
    <cfRule type="expression" dxfId="287" priority="194">
      <formula>$O$98&gt;1</formula>
    </cfRule>
  </conditionalFormatting>
  <conditionalFormatting sqref="JJ112">
    <cfRule type="expression" dxfId="286" priority="193">
      <formula>$O$100&gt;1</formula>
    </cfRule>
  </conditionalFormatting>
  <conditionalFormatting sqref="JJ113">
    <cfRule type="expression" dxfId="285" priority="192">
      <formula>$O$102&gt;1</formula>
    </cfRule>
  </conditionalFormatting>
  <conditionalFormatting sqref="JJ114">
    <cfRule type="expression" dxfId="284" priority="191">
      <formula>$O$104&gt;1</formula>
    </cfRule>
  </conditionalFormatting>
  <conditionalFormatting sqref="JL108">
    <cfRule type="expression" dxfId="283" priority="190">
      <formula>$O$93&gt;1</formula>
    </cfRule>
  </conditionalFormatting>
  <conditionalFormatting sqref="JL109">
    <cfRule type="expression" dxfId="282" priority="189">
      <formula>$O$95&gt;1</formula>
    </cfRule>
  </conditionalFormatting>
  <conditionalFormatting sqref="JL110">
    <cfRule type="expression" dxfId="281" priority="188">
      <formula>$O$97&gt;1</formula>
    </cfRule>
  </conditionalFormatting>
  <conditionalFormatting sqref="JL111">
    <cfRule type="expression" dxfId="280" priority="187">
      <formula>$O$99&gt;1</formula>
    </cfRule>
  </conditionalFormatting>
  <conditionalFormatting sqref="JL112">
    <cfRule type="expression" dxfId="279" priority="186">
      <formula>$O$101&gt;1</formula>
    </cfRule>
  </conditionalFormatting>
  <conditionalFormatting sqref="JL113">
    <cfRule type="expression" dxfId="278" priority="185">
      <formula>$O$103&gt;1</formula>
    </cfRule>
  </conditionalFormatting>
  <conditionalFormatting sqref="JL114">
    <cfRule type="expression" dxfId="277" priority="184">
      <formula>$O$105&gt;1</formula>
    </cfRule>
  </conditionalFormatting>
  <conditionalFormatting sqref="JW116">
    <cfRule type="expression" dxfId="276" priority="179">
      <formula>KB116&gt;1</formula>
    </cfRule>
  </conditionalFormatting>
  <conditionalFormatting sqref="JY116">
    <cfRule type="expression" dxfId="275" priority="178">
      <formula>KB111&gt;1</formula>
    </cfRule>
  </conditionalFormatting>
  <conditionalFormatting sqref="JY117">
    <cfRule type="expression" dxfId="274" priority="177">
      <formula>KB112&gt;1</formula>
    </cfRule>
  </conditionalFormatting>
  <conditionalFormatting sqref="JY118">
    <cfRule type="expression" dxfId="273" priority="176">
      <formula>KB113&gt;1</formula>
    </cfRule>
  </conditionalFormatting>
  <conditionalFormatting sqref="JY119">
    <cfRule type="expression" dxfId="272" priority="175">
      <formula>KB114&gt;1</formula>
    </cfRule>
  </conditionalFormatting>
  <conditionalFormatting sqref="JW117">
    <cfRule type="expression" dxfId="271" priority="174">
      <formula>KB117&gt;1</formula>
    </cfRule>
  </conditionalFormatting>
  <conditionalFormatting sqref="JW118">
    <cfRule type="expression" dxfId="270" priority="173">
      <formula>KB118&gt;1</formula>
    </cfRule>
  </conditionalFormatting>
  <conditionalFormatting sqref="JW119">
    <cfRule type="expression" dxfId="269" priority="172">
      <formula>KB119&gt;1</formula>
    </cfRule>
  </conditionalFormatting>
  <conditionalFormatting sqref="JW121">
    <cfRule type="expression" dxfId="268" priority="171">
      <formula>KB121&gt;1</formula>
    </cfRule>
  </conditionalFormatting>
  <conditionalFormatting sqref="JW122">
    <cfRule type="expression" dxfId="267" priority="170">
      <formula>KB122&gt;1</formula>
    </cfRule>
  </conditionalFormatting>
  <conditionalFormatting sqref="JY121">
    <cfRule type="expression" dxfId="266" priority="169">
      <formula>KB109&gt;1</formula>
    </cfRule>
  </conditionalFormatting>
  <conditionalFormatting sqref="JY122">
    <cfRule type="expression" dxfId="265" priority="168">
      <formula>KB110&gt;1</formula>
    </cfRule>
  </conditionalFormatting>
  <conditionalFormatting sqref="JW124">
    <cfRule type="expression" dxfId="264" priority="167">
      <formula>KC124&gt;1</formula>
    </cfRule>
  </conditionalFormatting>
  <conditionalFormatting sqref="JY124">
    <cfRule type="expression" dxfId="263" priority="166">
      <formula>KB107&gt;1</formula>
    </cfRule>
  </conditionalFormatting>
  <conditionalFormatting sqref="JW126">
    <cfRule type="expression" dxfId="262" priority="165">
      <formula>KC126&gt;1</formula>
    </cfRule>
  </conditionalFormatting>
  <conditionalFormatting sqref="JY126">
    <cfRule type="expression" dxfId="261" priority="164">
      <formula>KB108&gt;1</formula>
    </cfRule>
  </conditionalFormatting>
  <conditionalFormatting sqref="JW107">
    <cfRule type="expression" dxfId="260" priority="163">
      <formula>$O$90&gt;1</formula>
    </cfRule>
  </conditionalFormatting>
  <conditionalFormatting sqref="JY107">
    <cfRule type="expression" dxfId="259" priority="162">
      <formula>$O$91&gt;1</formula>
    </cfRule>
  </conditionalFormatting>
  <conditionalFormatting sqref="JW108">
    <cfRule type="expression" dxfId="258" priority="161">
      <formula>$O$92&gt;1</formula>
    </cfRule>
  </conditionalFormatting>
  <conditionalFormatting sqref="JW109">
    <cfRule type="expression" dxfId="257" priority="160">
      <formula>$O$94&gt;1</formula>
    </cfRule>
  </conditionalFormatting>
  <conditionalFormatting sqref="JW110">
    <cfRule type="expression" dxfId="256" priority="159">
      <formula>$O$96&gt;1</formula>
    </cfRule>
  </conditionalFormatting>
  <conditionalFormatting sqref="JW111">
    <cfRule type="expression" dxfId="255" priority="158">
      <formula>$O$98&gt;1</formula>
    </cfRule>
  </conditionalFormatting>
  <conditionalFormatting sqref="JW112">
    <cfRule type="expression" dxfId="254" priority="157">
      <formula>$O$100&gt;1</formula>
    </cfRule>
  </conditionalFormatting>
  <conditionalFormatting sqref="JW113">
    <cfRule type="expression" dxfId="253" priority="156">
      <formula>$O$102&gt;1</formula>
    </cfRule>
  </conditionalFormatting>
  <conditionalFormatting sqref="JW114">
    <cfRule type="expression" dxfId="252" priority="155">
      <formula>$O$104&gt;1</formula>
    </cfRule>
  </conditionalFormatting>
  <conditionalFormatting sqref="JY108">
    <cfRule type="expression" dxfId="251" priority="154">
      <formula>$O$93&gt;1</formula>
    </cfRule>
  </conditionalFormatting>
  <conditionalFormatting sqref="JY109">
    <cfRule type="expression" dxfId="250" priority="153">
      <formula>$O$95&gt;1</formula>
    </cfRule>
  </conditionalFormatting>
  <conditionalFormatting sqref="JY110">
    <cfRule type="expression" dxfId="249" priority="152">
      <formula>$O$97&gt;1</formula>
    </cfRule>
  </conditionalFormatting>
  <conditionalFormatting sqref="JY111">
    <cfRule type="expression" dxfId="248" priority="151">
      <formula>$O$99&gt;1</formula>
    </cfRule>
  </conditionalFormatting>
  <conditionalFormatting sqref="JY112">
    <cfRule type="expression" dxfId="247" priority="150">
      <formula>$O$101&gt;1</formula>
    </cfRule>
  </conditionalFormatting>
  <conditionalFormatting sqref="JY113">
    <cfRule type="expression" dxfId="246" priority="149">
      <formula>$O$103&gt;1</formula>
    </cfRule>
  </conditionalFormatting>
  <conditionalFormatting sqref="JY114">
    <cfRule type="expression" dxfId="245" priority="148">
      <formula>$O$105&gt;1</formula>
    </cfRule>
  </conditionalFormatting>
  <conditionalFormatting sqref="KJ116">
    <cfRule type="expression" dxfId="244" priority="143">
      <formula>KO116&gt;1</formula>
    </cfRule>
  </conditionalFormatting>
  <conditionalFormatting sqref="KL116">
    <cfRule type="expression" dxfId="243" priority="142">
      <formula>KO111&gt;1</formula>
    </cfRule>
  </conditionalFormatting>
  <conditionalFormatting sqref="KL117">
    <cfRule type="expression" dxfId="242" priority="141">
      <formula>KO112&gt;1</formula>
    </cfRule>
  </conditionalFormatting>
  <conditionalFormatting sqref="KL118">
    <cfRule type="expression" dxfId="241" priority="140">
      <formula>KO113&gt;1</formula>
    </cfRule>
  </conditionalFormatting>
  <conditionalFormatting sqref="KL119">
    <cfRule type="expression" dxfId="240" priority="139">
      <formula>KO114&gt;1</formula>
    </cfRule>
  </conditionalFormatting>
  <conditionalFormatting sqref="KJ117">
    <cfRule type="expression" dxfId="239" priority="138">
      <formula>KO117&gt;1</formula>
    </cfRule>
  </conditionalFormatting>
  <conditionalFormatting sqref="KJ118">
    <cfRule type="expression" dxfId="238" priority="137">
      <formula>KO118&gt;1</formula>
    </cfRule>
  </conditionalFormatting>
  <conditionalFormatting sqref="KJ119">
    <cfRule type="expression" dxfId="237" priority="136">
      <formula>KO119&gt;1</formula>
    </cfRule>
  </conditionalFormatting>
  <conditionalFormatting sqref="KJ121">
    <cfRule type="expression" dxfId="236" priority="135">
      <formula>KO121&gt;1</formula>
    </cfRule>
  </conditionalFormatting>
  <conditionalFormatting sqref="KJ122">
    <cfRule type="expression" dxfId="235" priority="134">
      <formula>KO122&gt;1</formula>
    </cfRule>
  </conditionalFormatting>
  <conditionalFormatting sqref="KL121">
    <cfRule type="expression" dxfId="234" priority="133">
      <formula>KO109&gt;1</formula>
    </cfRule>
  </conditionalFormatting>
  <conditionalFormatting sqref="KL122">
    <cfRule type="expression" dxfId="233" priority="132">
      <formula>KO110&gt;1</formula>
    </cfRule>
  </conditionalFormatting>
  <conditionalFormatting sqref="KJ124">
    <cfRule type="expression" dxfId="232" priority="131">
      <formula>KP124&gt;1</formula>
    </cfRule>
  </conditionalFormatting>
  <conditionalFormatting sqref="KL124">
    <cfRule type="expression" dxfId="231" priority="130">
      <formula>KO107&gt;1</formula>
    </cfRule>
  </conditionalFormatting>
  <conditionalFormatting sqref="KJ126">
    <cfRule type="expression" dxfId="230" priority="129">
      <formula>KP126&gt;1</formula>
    </cfRule>
  </conditionalFormatting>
  <conditionalFormatting sqref="KL126">
    <cfRule type="expression" dxfId="229" priority="128">
      <formula>KO108&gt;1</formula>
    </cfRule>
  </conditionalFormatting>
  <conditionalFormatting sqref="KJ107">
    <cfRule type="expression" dxfId="228" priority="127">
      <formula>$O$90&gt;1</formula>
    </cfRule>
  </conditionalFormatting>
  <conditionalFormatting sqref="KL107">
    <cfRule type="expression" dxfId="227" priority="126">
      <formula>$O$91&gt;1</formula>
    </cfRule>
  </conditionalFormatting>
  <conditionalFormatting sqref="KJ108">
    <cfRule type="expression" dxfId="226" priority="125">
      <formula>$O$92&gt;1</formula>
    </cfRule>
  </conditionalFormatting>
  <conditionalFormatting sqref="KJ109">
    <cfRule type="expression" dxfId="225" priority="124">
      <formula>$O$94&gt;1</formula>
    </cfRule>
  </conditionalFormatting>
  <conditionalFormatting sqref="KJ110">
    <cfRule type="expression" dxfId="224" priority="123">
      <formula>$O$96&gt;1</formula>
    </cfRule>
  </conditionalFormatting>
  <conditionalFormatting sqref="KJ111">
    <cfRule type="expression" dxfId="223" priority="122">
      <formula>$O$98&gt;1</formula>
    </cfRule>
  </conditionalFormatting>
  <conditionalFormatting sqref="KJ112">
    <cfRule type="expression" dxfId="222" priority="121">
      <formula>$O$100&gt;1</formula>
    </cfRule>
  </conditionalFormatting>
  <conditionalFormatting sqref="KJ113">
    <cfRule type="expression" dxfId="221" priority="120">
      <formula>$O$102&gt;1</formula>
    </cfRule>
  </conditionalFormatting>
  <conditionalFormatting sqref="KJ114">
    <cfRule type="expression" dxfId="220" priority="119">
      <formula>$O$104&gt;1</formula>
    </cfRule>
  </conditionalFormatting>
  <conditionalFormatting sqref="KL108">
    <cfRule type="expression" dxfId="219" priority="118">
      <formula>$O$93&gt;1</formula>
    </cfRule>
  </conditionalFormatting>
  <conditionalFormatting sqref="KL109">
    <cfRule type="expression" dxfId="218" priority="117">
      <formula>$O$95&gt;1</formula>
    </cfRule>
  </conditionalFormatting>
  <conditionalFormatting sqref="KL110">
    <cfRule type="expression" dxfId="217" priority="116">
      <formula>$O$97&gt;1</formula>
    </cfRule>
  </conditionalFormatting>
  <conditionalFormatting sqref="KL111">
    <cfRule type="expression" dxfId="216" priority="115">
      <formula>$O$99&gt;1</formula>
    </cfRule>
  </conditionalFormatting>
  <conditionalFormatting sqref="KL112">
    <cfRule type="expression" dxfId="215" priority="114">
      <formula>$O$101&gt;1</formula>
    </cfRule>
  </conditionalFormatting>
  <conditionalFormatting sqref="KL113">
    <cfRule type="expression" dxfId="214" priority="113">
      <formula>$O$103&gt;1</formula>
    </cfRule>
  </conditionalFormatting>
  <conditionalFormatting sqref="KL114">
    <cfRule type="expression" dxfId="213" priority="112">
      <formula>$O$105&gt;1</formula>
    </cfRule>
  </conditionalFormatting>
  <conditionalFormatting sqref="KW116">
    <cfRule type="expression" dxfId="212" priority="107">
      <formula>LB116&gt;1</formula>
    </cfRule>
  </conditionalFormatting>
  <conditionalFormatting sqref="KY116">
    <cfRule type="expression" dxfId="211" priority="106">
      <formula>LB111&gt;1</formula>
    </cfRule>
  </conditionalFormatting>
  <conditionalFormatting sqref="KY117">
    <cfRule type="expression" dxfId="210" priority="105">
      <formula>LB112&gt;1</formula>
    </cfRule>
  </conditionalFormatting>
  <conditionalFormatting sqref="KY118">
    <cfRule type="expression" dxfId="209" priority="104">
      <formula>LB113&gt;1</formula>
    </cfRule>
  </conditionalFormatting>
  <conditionalFormatting sqref="KY119">
    <cfRule type="expression" dxfId="208" priority="103">
      <formula>LB114&gt;1</formula>
    </cfRule>
  </conditionalFormatting>
  <conditionalFormatting sqref="KW117">
    <cfRule type="expression" dxfId="207" priority="102">
      <formula>LB117&gt;1</formula>
    </cfRule>
  </conditionalFormatting>
  <conditionalFormatting sqref="KW118">
    <cfRule type="expression" dxfId="206" priority="101">
      <formula>LB118&gt;1</formula>
    </cfRule>
  </conditionalFormatting>
  <conditionalFormatting sqref="KW119">
    <cfRule type="expression" dxfId="205" priority="100">
      <formula>LB119&gt;1</formula>
    </cfRule>
  </conditionalFormatting>
  <conditionalFormatting sqref="KW121">
    <cfRule type="expression" dxfId="204" priority="99">
      <formula>LB121&gt;1</formula>
    </cfRule>
  </conditionalFormatting>
  <conditionalFormatting sqref="KW122">
    <cfRule type="expression" dxfId="203" priority="98">
      <formula>LB122&gt;1</formula>
    </cfRule>
  </conditionalFormatting>
  <conditionalFormatting sqref="KY121">
    <cfRule type="expression" dxfId="202" priority="97">
      <formula>LB109&gt;1</formula>
    </cfRule>
  </conditionalFormatting>
  <conditionalFormatting sqref="KY122">
    <cfRule type="expression" dxfId="201" priority="96">
      <formula>LB110&gt;1</formula>
    </cfRule>
  </conditionalFormatting>
  <conditionalFormatting sqref="KW124">
    <cfRule type="expression" dxfId="200" priority="95">
      <formula>LC124&gt;1</formula>
    </cfRule>
  </conditionalFormatting>
  <conditionalFormatting sqref="KY124">
    <cfRule type="expression" dxfId="199" priority="94">
      <formula>LB107&gt;1</formula>
    </cfRule>
  </conditionalFormatting>
  <conditionalFormatting sqref="KW126">
    <cfRule type="expression" dxfId="198" priority="93">
      <formula>LC126&gt;1</formula>
    </cfRule>
  </conditionalFormatting>
  <conditionalFormatting sqref="KY126">
    <cfRule type="expression" dxfId="197" priority="92">
      <formula>LB108&gt;1</formula>
    </cfRule>
  </conditionalFormatting>
  <conditionalFormatting sqref="KW107">
    <cfRule type="expression" dxfId="196" priority="91">
      <formula>$O$90&gt;1</formula>
    </cfRule>
  </conditionalFormatting>
  <conditionalFormatting sqref="KY107">
    <cfRule type="expression" dxfId="195" priority="90">
      <formula>$O$91&gt;1</formula>
    </cfRule>
  </conditionalFormatting>
  <conditionalFormatting sqref="KW108">
    <cfRule type="expression" dxfId="194" priority="89">
      <formula>$O$92&gt;1</formula>
    </cfRule>
  </conditionalFormatting>
  <conditionalFormatting sqref="KW109">
    <cfRule type="expression" dxfId="193" priority="88">
      <formula>$O$94&gt;1</formula>
    </cfRule>
  </conditionalFormatting>
  <conditionalFormatting sqref="KW110">
    <cfRule type="expression" dxfId="192" priority="87">
      <formula>$O$96&gt;1</formula>
    </cfRule>
  </conditionalFormatting>
  <conditionalFormatting sqref="KW111">
    <cfRule type="expression" dxfId="191" priority="86">
      <formula>$O$98&gt;1</formula>
    </cfRule>
  </conditionalFormatting>
  <conditionalFormatting sqref="KW112">
    <cfRule type="expression" dxfId="190" priority="85">
      <formula>$O$100&gt;1</formula>
    </cfRule>
  </conditionalFormatting>
  <conditionalFormatting sqref="KW113">
    <cfRule type="expression" dxfId="189" priority="84">
      <formula>$O$102&gt;1</formula>
    </cfRule>
  </conditionalFormatting>
  <conditionalFormatting sqref="KW114">
    <cfRule type="expression" dxfId="188" priority="83">
      <formula>$O$104&gt;1</formula>
    </cfRule>
  </conditionalFormatting>
  <conditionalFormatting sqref="KY108">
    <cfRule type="expression" dxfId="187" priority="82">
      <formula>$O$93&gt;1</formula>
    </cfRule>
  </conditionalFormatting>
  <conditionalFormatting sqref="KY109">
    <cfRule type="expression" dxfId="186" priority="81">
      <formula>$O$95&gt;1</formula>
    </cfRule>
  </conditionalFormatting>
  <conditionalFormatting sqref="KY110">
    <cfRule type="expression" dxfId="185" priority="80">
      <formula>$O$97&gt;1</formula>
    </cfRule>
  </conditionalFormatting>
  <conditionalFormatting sqref="KY111">
    <cfRule type="expression" dxfId="184" priority="79">
      <formula>$O$99&gt;1</formula>
    </cfRule>
  </conditionalFormatting>
  <conditionalFormatting sqref="KY112">
    <cfRule type="expression" dxfId="183" priority="78">
      <formula>$O$101&gt;1</formula>
    </cfRule>
  </conditionalFormatting>
  <conditionalFormatting sqref="KY113">
    <cfRule type="expression" dxfId="182" priority="77">
      <formula>$O$103&gt;1</formula>
    </cfRule>
  </conditionalFormatting>
  <conditionalFormatting sqref="KY114">
    <cfRule type="expression" dxfId="181" priority="76">
      <formula>$O$105&gt;1</formula>
    </cfRule>
  </conditionalFormatting>
  <conditionalFormatting sqref="LJ116">
    <cfRule type="expression" dxfId="180" priority="71">
      <formula>LO116&gt;1</formula>
    </cfRule>
  </conditionalFormatting>
  <conditionalFormatting sqref="LL116">
    <cfRule type="expression" dxfId="179" priority="70">
      <formula>LO111&gt;1</formula>
    </cfRule>
  </conditionalFormatting>
  <conditionalFormatting sqref="LL117">
    <cfRule type="expression" dxfId="178" priority="69">
      <formula>LO112&gt;1</formula>
    </cfRule>
  </conditionalFormatting>
  <conditionalFormatting sqref="LL118">
    <cfRule type="expression" dxfId="177" priority="68">
      <formula>LO113&gt;1</formula>
    </cfRule>
  </conditionalFormatting>
  <conditionalFormatting sqref="LL119">
    <cfRule type="expression" dxfId="176" priority="67">
      <formula>LO114&gt;1</formula>
    </cfRule>
  </conditionalFormatting>
  <conditionalFormatting sqref="LJ117">
    <cfRule type="expression" dxfId="175" priority="66">
      <formula>LO117&gt;1</formula>
    </cfRule>
  </conditionalFormatting>
  <conditionalFormatting sqref="LJ118">
    <cfRule type="expression" dxfId="174" priority="65">
      <formula>LO118&gt;1</formula>
    </cfRule>
  </conditionalFormatting>
  <conditionalFormatting sqref="LJ119">
    <cfRule type="expression" dxfId="173" priority="64">
      <formula>LO119&gt;1</formula>
    </cfRule>
  </conditionalFormatting>
  <conditionalFormatting sqref="LJ121">
    <cfRule type="expression" dxfId="172" priority="63">
      <formula>LO121&gt;1</formula>
    </cfRule>
  </conditionalFormatting>
  <conditionalFormatting sqref="LJ122">
    <cfRule type="expression" dxfId="171" priority="62">
      <formula>LO122&gt;1</formula>
    </cfRule>
  </conditionalFormatting>
  <conditionalFormatting sqref="LL121">
    <cfRule type="expression" dxfId="170" priority="61">
      <formula>LO109&gt;1</formula>
    </cfRule>
  </conditionalFormatting>
  <conditionalFormatting sqref="LL122">
    <cfRule type="expression" dxfId="169" priority="60">
      <formula>LO110&gt;1</formula>
    </cfRule>
  </conditionalFormatting>
  <conditionalFormatting sqref="LJ124">
    <cfRule type="expression" dxfId="168" priority="59">
      <formula>LP124&gt;1</formula>
    </cfRule>
  </conditionalFormatting>
  <conditionalFormatting sqref="LL124">
    <cfRule type="expression" dxfId="167" priority="58">
      <formula>LO107&gt;1</formula>
    </cfRule>
  </conditionalFormatting>
  <conditionalFormatting sqref="LJ126">
    <cfRule type="expression" dxfId="166" priority="57">
      <formula>LP126&gt;1</formula>
    </cfRule>
  </conditionalFormatting>
  <conditionalFormatting sqref="LL126">
    <cfRule type="expression" dxfId="165" priority="56">
      <formula>LO108&gt;1</formula>
    </cfRule>
  </conditionalFormatting>
  <conditionalFormatting sqref="LJ107">
    <cfRule type="expression" dxfId="164" priority="55">
      <formula>$O$90&gt;1</formula>
    </cfRule>
  </conditionalFormatting>
  <conditionalFormatting sqref="LL107">
    <cfRule type="expression" dxfId="163" priority="54">
      <formula>$O$91&gt;1</formula>
    </cfRule>
  </conditionalFormatting>
  <conditionalFormatting sqref="LJ108">
    <cfRule type="expression" dxfId="162" priority="53">
      <formula>$O$92&gt;1</formula>
    </cfRule>
  </conditionalFormatting>
  <conditionalFormatting sqref="LJ109">
    <cfRule type="expression" dxfId="161" priority="52">
      <formula>$O$94&gt;1</formula>
    </cfRule>
  </conditionalFormatting>
  <conditionalFormatting sqref="LJ110">
    <cfRule type="expression" dxfId="160" priority="51">
      <formula>$O$96&gt;1</formula>
    </cfRule>
  </conditionalFormatting>
  <conditionalFormatting sqref="LJ111">
    <cfRule type="expression" dxfId="159" priority="50">
      <formula>$O$98&gt;1</formula>
    </cfRule>
  </conditionalFormatting>
  <conditionalFormatting sqref="LJ112">
    <cfRule type="expression" dxfId="158" priority="49">
      <formula>$O$100&gt;1</formula>
    </cfRule>
  </conditionalFormatting>
  <conditionalFormatting sqref="LJ113">
    <cfRule type="expression" dxfId="157" priority="48">
      <formula>$O$102&gt;1</formula>
    </cfRule>
  </conditionalFormatting>
  <conditionalFormatting sqref="LJ114">
    <cfRule type="expression" dxfId="156" priority="47">
      <formula>$O$104&gt;1</formula>
    </cfRule>
  </conditionalFormatting>
  <conditionalFormatting sqref="LL108">
    <cfRule type="expression" dxfId="155" priority="46">
      <formula>$O$93&gt;1</formula>
    </cfRule>
  </conditionalFormatting>
  <conditionalFormatting sqref="LL109">
    <cfRule type="expression" dxfId="154" priority="45">
      <formula>$O$95&gt;1</formula>
    </cfRule>
  </conditionalFormatting>
  <conditionalFormatting sqref="LL110">
    <cfRule type="expression" dxfId="153" priority="44">
      <formula>$O$97&gt;1</formula>
    </cfRule>
  </conditionalFormatting>
  <conditionalFormatting sqref="LL111">
    <cfRule type="expression" dxfId="152" priority="43">
      <formula>$O$99&gt;1</formula>
    </cfRule>
  </conditionalFormatting>
  <conditionalFormatting sqref="LL112">
    <cfRule type="expression" dxfId="151" priority="42">
      <formula>$O$101&gt;1</formula>
    </cfRule>
  </conditionalFormatting>
  <conditionalFormatting sqref="LL113">
    <cfRule type="expression" dxfId="150" priority="41">
      <formula>$O$103&gt;1</formula>
    </cfRule>
  </conditionalFormatting>
  <conditionalFormatting sqref="LL114">
    <cfRule type="expression" dxfId="149" priority="40">
      <formula>$O$105&gt;1</formula>
    </cfRule>
  </conditionalFormatting>
  <conditionalFormatting sqref="LW116">
    <cfRule type="expression" dxfId="148" priority="35">
      <formula>MB116&gt;1</formula>
    </cfRule>
  </conditionalFormatting>
  <conditionalFormatting sqref="LY116">
    <cfRule type="expression" dxfId="147" priority="34">
      <formula>MB111&gt;1</formula>
    </cfRule>
  </conditionalFormatting>
  <conditionalFormatting sqref="LY117">
    <cfRule type="expression" dxfId="146" priority="33">
      <formula>MB112&gt;1</formula>
    </cfRule>
  </conditionalFormatting>
  <conditionalFormatting sqref="LY118">
    <cfRule type="expression" dxfId="145" priority="32">
      <formula>MB113&gt;1</formula>
    </cfRule>
  </conditionalFormatting>
  <conditionalFormatting sqref="LY119">
    <cfRule type="expression" dxfId="144" priority="31">
      <formula>MB114&gt;1</formula>
    </cfRule>
  </conditionalFormatting>
  <conditionalFormatting sqref="LW117">
    <cfRule type="expression" dxfId="143" priority="30">
      <formula>MB117&gt;1</formula>
    </cfRule>
  </conditionalFormatting>
  <conditionalFormatting sqref="LW118">
    <cfRule type="expression" dxfId="142" priority="29">
      <formula>MB118&gt;1</formula>
    </cfRule>
  </conditionalFormatting>
  <conditionalFormatting sqref="LW119">
    <cfRule type="expression" dxfId="141" priority="28">
      <formula>MB119&gt;1</formula>
    </cfRule>
  </conditionalFormatting>
  <conditionalFormatting sqref="LW121">
    <cfRule type="expression" dxfId="140" priority="27">
      <formula>MB121&gt;1</formula>
    </cfRule>
  </conditionalFormatting>
  <conditionalFormatting sqref="LW122">
    <cfRule type="expression" dxfId="139" priority="26">
      <formula>MB122&gt;1</formula>
    </cfRule>
  </conditionalFormatting>
  <conditionalFormatting sqref="LY121">
    <cfRule type="expression" dxfId="138" priority="25">
      <formula>MB109&gt;1</formula>
    </cfRule>
  </conditionalFormatting>
  <conditionalFormatting sqref="LY122">
    <cfRule type="expression" dxfId="137" priority="24">
      <formula>MB110&gt;1</formula>
    </cfRule>
  </conditionalFormatting>
  <conditionalFormatting sqref="LW124">
    <cfRule type="expression" dxfId="136" priority="23">
      <formula>MC124&gt;1</formula>
    </cfRule>
  </conditionalFormatting>
  <conditionalFormatting sqref="LY124">
    <cfRule type="expression" dxfId="135" priority="22">
      <formula>MB107&gt;1</formula>
    </cfRule>
  </conditionalFormatting>
  <conditionalFormatting sqref="LW126">
    <cfRule type="expression" dxfId="134" priority="21">
      <formula>MC126&gt;1</formula>
    </cfRule>
  </conditionalFormatting>
  <conditionalFormatting sqref="LY126">
    <cfRule type="expression" dxfId="133" priority="20">
      <formula>MB108&gt;1</formula>
    </cfRule>
  </conditionalFormatting>
  <conditionalFormatting sqref="LW107">
    <cfRule type="expression" dxfId="132" priority="19">
      <formula>$O$90&gt;1</formula>
    </cfRule>
  </conditionalFormatting>
  <conditionalFormatting sqref="LY107">
    <cfRule type="expression" dxfId="131" priority="18">
      <formula>$O$91&gt;1</formula>
    </cfRule>
  </conditionalFormatting>
  <conditionalFormatting sqref="LW108">
    <cfRule type="expression" dxfId="130" priority="17">
      <formula>$O$92&gt;1</formula>
    </cfRule>
  </conditionalFormatting>
  <conditionalFormatting sqref="LW109">
    <cfRule type="expression" dxfId="129" priority="16">
      <formula>$O$94&gt;1</formula>
    </cfRule>
  </conditionalFormatting>
  <conditionalFormatting sqref="LW110">
    <cfRule type="expression" dxfId="128" priority="15">
      <formula>$O$96&gt;1</formula>
    </cfRule>
  </conditionalFormatting>
  <conditionalFormatting sqref="LW111">
    <cfRule type="expression" dxfId="127" priority="14">
      <formula>$O$98&gt;1</formula>
    </cfRule>
  </conditionalFormatting>
  <conditionalFormatting sqref="LW112">
    <cfRule type="expression" dxfId="126" priority="13">
      <formula>$O$100&gt;1</formula>
    </cfRule>
  </conditionalFormatting>
  <conditionalFormatting sqref="LW113">
    <cfRule type="expression" dxfId="125" priority="12">
      <formula>$O$102&gt;1</formula>
    </cfRule>
  </conditionalFormatting>
  <conditionalFormatting sqref="LW114">
    <cfRule type="expression" dxfId="124" priority="11">
      <formula>$O$104&gt;1</formula>
    </cfRule>
  </conditionalFormatting>
  <conditionalFormatting sqref="LY108">
    <cfRule type="expression" dxfId="123" priority="10">
      <formula>$O$93&gt;1</formula>
    </cfRule>
  </conditionalFormatting>
  <conditionalFormatting sqref="LY109">
    <cfRule type="expression" dxfId="122" priority="9">
      <formula>$O$95&gt;1</formula>
    </cfRule>
  </conditionalFormatting>
  <conditionalFormatting sqref="LY110">
    <cfRule type="expression" dxfId="121" priority="8">
      <formula>$O$97&gt;1</formula>
    </cfRule>
  </conditionalFormatting>
  <conditionalFormatting sqref="LY111">
    <cfRule type="expression" dxfId="120" priority="7">
      <formula>$O$99&gt;1</formula>
    </cfRule>
  </conditionalFormatting>
  <conditionalFormatting sqref="LY112">
    <cfRule type="expression" dxfId="119" priority="6">
      <formula>$O$101&gt;1</formula>
    </cfRule>
  </conditionalFormatting>
  <conditionalFormatting sqref="LY113">
    <cfRule type="expression" dxfId="118" priority="5">
      <formula>$O$103&gt;1</formula>
    </cfRule>
  </conditionalFormatting>
  <conditionalFormatting sqref="LY114">
    <cfRule type="expression" dxfId="117"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988" t="str">
        <f>Language!$E$127</f>
        <v>Predictions Ranking</v>
      </c>
      <c r="C1" s="988"/>
      <c r="D1" s="988"/>
    </row>
    <row r="2" spans="2:13" ht="15.75" thickBot="1" x14ac:dyDescent="0.3"/>
    <row r="3" spans="2:13" ht="16.5" thickTop="1" thickBot="1" x14ac:dyDescent="0.3">
      <c r="B3" s="316"/>
      <c r="C3" s="317" t="str">
        <f>Language!$E$176</f>
        <v>Name</v>
      </c>
      <c r="D3" s="318" t="str">
        <f>Language!$E$135</f>
        <v>Total</v>
      </c>
      <c r="E3" s="319"/>
      <c r="F3" s="319"/>
      <c r="G3" s="320" t="s">
        <v>638</v>
      </c>
      <c r="H3" s="321" t="s">
        <v>403</v>
      </c>
      <c r="I3" s="318" t="s">
        <v>192</v>
      </c>
      <c r="J3" s="322" t="s">
        <v>638</v>
      </c>
      <c r="L3" s="338" t="s">
        <v>697</v>
      </c>
      <c r="M3">
        <v>9</v>
      </c>
    </row>
    <row r="4" spans="2:13" x14ac:dyDescent="0.25">
      <c r="B4" s="323">
        <v>1</v>
      </c>
      <c r="C4" s="324" t="str">
        <f>IFERROR(VLOOKUP(B4,$G$4:$H$103,2,0),"")</f>
        <v>Anna</v>
      </c>
      <c r="D4" s="325">
        <f>IFERROR(VLOOKUP(B4,$G$4:$I$103,3,0),"")</f>
        <v>0</v>
      </c>
      <c r="E4" s="33"/>
      <c r="F4" s="33"/>
      <c r="G4" s="326">
        <f t="shared" ref="G4:G35" si="0">IF(J4="","",RANK(J4,$J$4:$J$103,1))</f>
        <v>1</v>
      </c>
      <c r="H4" s="354" t="str">
        <f>IF(INDEX(Predictions_2!$A$2:$AWV$3,2,$M$3+(ROW(A1)-1)*$M$4)="","",INDEX(Predictions_2!$A$2:$AWV$3,2,$M$3+(ROW(A1)-1)*$M$4))</f>
        <v>Anna</v>
      </c>
      <c r="I4" s="355">
        <f>IF(INDEX(Predictions_2!$A$2:$AWV$3,2,$M$3+(ROW(A1)-1)*$M$4)="","",INDEX(Predictions_2!$A$2:$AWV$3,1,$M$3+(ROW(A1)-1)*$M$4))</f>
        <v>0</v>
      </c>
      <c r="J4" s="326">
        <f t="shared" ref="J4:J35" si="1">IF(I4="","",RANK(I4,$I$4:$I$103,0)+ROW()*0.001)</f>
        <v>1.004</v>
      </c>
      <c r="L4" t="s">
        <v>698</v>
      </c>
      <c r="M4">
        <v>13</v>
      </c>
    </row>
    <row r="5" spans="2:13" x14ac:dyDescent="0.25">
      <c r="B5" s="327">
        <v>2</v>
      </c>
      <c r="C5" s="324" t="str">
        <f t="shared" ref="C5:C68" si="2">IFERROR(VLOOKUP(B5,$G$4:$H$103,2,0),"")</f>
        <v>Peter</v>
      </c>
      <c r="D5" s="325">
        <f t="shared" ref="D5:D68" si="3">IFERROR(VLOOKUP(B5,$G$4:$I$103,3,0),"")</f>
        <v>0</v>
      </c>
      <c r="E5" s="33"/>
      <c r="F5" s="33"/>
      <c r="G5" s="328">
        <f t="shared" si="0"/>
        <v>2</v>
      </c>
      <c r="H5" s="329" t="str">
        <f>IF(INDEX(Predictions_2!$A$2:$AWV$3,2,$M$3+(ROW(A2)-1)*$M$4)="","",INDEX(Predictions_2!$A$2:$AWV$3,2,$M$3+(ROW(A2)-1)*$M$4))</f>
        <v>Peter</v>
      </c>
      <c r="I5" s="330">
        <f>IF(INDEX(Predictions_2!$A$2:$AWV$3,2,$M$3+(ROW(A2)-1)*$M$4)="","",INDEX(Predictions_2!$A$2:$AWV$3,1,$M$3+(ROW(A2)-1)*$M$4))</f>
        <v>0</v>
      </c>
      <c r="J5" s="328">
        <f t="shared" si="1"/>
        <v>1.0049999999999999</v>
      </c>
    </row>
    <row r="6" spans="2:13" x14ac:dyDescent="0.25">
      <c r="B6" s="323">
        <v>3</v>
      </c>
      <c r="C6" s="324" t="str">
        <f t="shared" si="2"/>
        <v/>
      </c>
      <c r="D6" s="325" t="str">
        <f t="shared" si="3"/>
        <v/>
      </c>
      <c r="E6" s="33"/>
      <c r="F6" s="33"/>
      <c r="G6" s="328" t="str">
        <f t="shared" si="0"/>
        <v/>
      </c>
      <c r="H6" s="329" t="str">
        <f>IF(INDEX(Predictions_2!$A$2:$AWV$3,2,$M$3+(ROW(A3)-1)*$M$4)="","",INDEX(Predictions_2!$A$2:$AWV$3,2,$M$3+(ROW(A3)-1)*$M$4))</f>
        <v/>
      </c>
      <c r="I6" s="330" t="str">
        <f>IF(INDEX(Predictions_2!$A$2:$AWV$3,2,$M$3+(ROW(A3)-1)*$M$4)="","",INDEX(Predictions_2!$A$2:$AWV$3,1,$M$3+(ROW(A3)-1)*$M$4))</f>
        <v/>
      </c>
      <c r="J6" s="328" t="str">
        <f t="shared" si="1"/>
        <v/>
      </c>
    </row>
    <row r="7" spans="2:13" x14ac:dyDescent="0.25">
      <c r="B7" s="327">
        <v>4</v>
      </c>
      <c r="C7" s="324" t="str">
        <f t="shared" si="2"/>
        <v/>
      </c>
      <c r="D7" s="325" t="str">
        <f t="shared" si="3"/>
        <v/>
      </c>
      <c r="E7" s="33"/>
      <c r="F7" s="33"/>
      <c r="G7" s="328" t="str">
        <f t="shared" si="0"/>
        <v/>
      </c>
      <c r="H7" s="329" t="str">
        <f>IF(INDEX(Predictions_2!$A$2:$AWV$3,2,$M$3+(ROW(A4)-1)*$M$4)="","",INDEX(Predictions_2!$A$2:$AWV$3,2,$M$3+(ROW(A4)-1)*$M$4))</f>
        <v/>
      </c>
      <c r="I7" s="330" t="str">
        <f>IF(INDEX(Predictions_2!$A$2:$AWV$3,2,$M$3+(ROW(A4)-1)*$M$4)="","",INDEX(Predictions_2!$A$2:$AWV$3,1,$M$3+(ROW(A4)-1)*$M$4))</f>
        <v/>
      </c>
      <c r="J7" s="328" t="str">
        <f t="shared" si="1"/>
        <v/>
      </c>
    </row>
    <row r="8" spans="2:13" x14ac:dyDescent="0.25">
      <c r="B8" s="323">
        <v>5</v>
      </c>
      <c r="C8" s="324" t="str">
        <f t="shared" si="2"/>
        <v/>
      </c>
      <c r="D8" s="325" t="str">
        <f t="shared" si="3"/>
        <v/>
      </c>
      <c r="E8" s="33"/>
      <c r="F8" s="33"/>
      <c r="G8" s="328" t="str">
        <f t="shared" si="0"/>
        <v/>
      </c>
      <c r="H8" s="329" t="str">
        <f>IF(INDEX(Predictions_2!$A$2:$AWV$3,2,$M$3+(ROW(A5)-1)*$M$4)="","",INDEX(Predictions_2!$A$2:$AWV$3,2,$M$3+(ROW(A5)-1)*$M$4))</f>
        <v/>
      </c>
      <c r="I8" s="330" t="str">
        <f>IF(INDEX(Predictions_2!$A$2:$AWV$3,2,$M$3+(ROW(A5)-1)*$M$4)="","",INDEX(Predictions_2!$A$2:$AWV$3,1,$M$3+(ROW(A5)-1)*$M$4))</f>
        <v/>
      </c>
      <c r="J8" s="328" t="str">
        <f t="shared" si="1"/>
        <v/>
      </c>
    </row>
    <row r="9" spans="2:13" x14ac:dyDescent="0.25">
      <c r="B9" s="327">
        <v>6</v>
      </c>
      <c r="C9" s="324" t="str">
        <f t="shared" si="2"/>
        <v/>
      </c>
      <c r="D9" s="325" t="str">
        <f t="shared" si="3"/>
        <v/>
      </c>
      <c r="E9" s="33"/>
      <c r="F9" s="33"/>
      <c r="G9" s="328" t="str">
        <f t="shared" si="0"/>
        <v/>
      </c>
      <c r="H9" s="329" t="str">
        <f>IF(INDEX(Predictions_2!$A$2:$AWV$3,2,$M$3+(ROW(A6)-1)*$M$4)="","",INDEX(Predictions_2!$A$2:$AWV$3,2,$M$3+(ROW(A6)-1)*$M$4))</f>
        <v/>
      </c>
      <c r="I9" s="330" t="str">
        <f>IF(INDEX(Predictions_2!$A$2:$AWV$3,2,$M$3+(ROW(A6)-1)*$M$4)="","",INDEX(Predictions_2!$A$2:$AWV$3,1,$M$3+(ROW(A6)-1)*$M$4))</f>
        <v/>
      </c>
      <c r="J9" s="328" t="str">
        <f t="shared" si="1"/>
        <v/>
      </c>
    </row>
    <row r="10" spans="2:13" x14ac:dyDescent="0.25">
      <c r="B10" s="323">
        <v>7</v>
      </c>
      <c r="C10" s="324" t="str">
        <f t="shared" si="2"/>
        <v/>
      </c>
      <c r="D10" s="325" t="str">
        <f t="shared" si="3"/>
        <v/>
      </c>
      <c r="E10" s="33"/>
      <c r="F10" s="33"/>
      <c r="G10" s="328" t="str">
        <f t="shared" si="0"/>
        <v/>
      </c>
      <c r="H10" s="329" t="str">
        <f>IF(INDEX(Predictions_2!$A$2:$AWV$3,2,$M$3+(ROW(A7)-1)*$M$4)="","",INDEX(Predictions_2!$A$2:$AWV$3,2,$M$3+(ROW(A7)-1)*$M$4))</f>
        <v/>
      </c>
      <c r="I10" s="330" t="str">
        <f>IF(INDEX(Predictions_2!$A$2:$AWV$3,2,$M$3+(ROW(A7)-1)*$M$4)="","",INDEX(Predictions_2!$A$2:$AWV$3,1,$M$3+(ROW(A7)-1)*$M$4))</f>
        <v/>
      </c>
      <c r="J10" s="328" t="str">
        <f t="shared" si="1"/>
        <v/>
      </c>
    </row>
    <row r="11" spans="2:13" x14ac:dyDescent="0.25">
      <c r="B11" s="327">
        <v>8</v>
      </c>
      <c r="C11" s="324" t="str">
        <f t="shared" si="2"/>
        <v/>
      </c>
      <c r="D11" s="325" t="str">
        <f t="shared" si="3"/>
        <v/>
      </c>
      <c r="E11" s="33"/>
      <c r="F11" s="33"/>
      <c r="G11" s="328" t="str">
        <f t="shared" si="0"/>
        <v/>
      </c>
      <c r="H11" s="329" t="str">
        <f>IF(INDEX(Predictions_2!$A$2:$AWV$3,2,$M$3+(ROW(A8)-1)*$M$4)="","",INDEX(Predictions_2!$A$2:$AWV$3,2,$M$3+(ROW(A8)-1)*$M$4))</f>
        <v/>
      </c>
      <c r="I11" s="330" t="str">
        <f>IF(INDEX(Predictions_2!$A$2:$AWV$3,2,$M$3+(ROW(A8)-1)*$M$4)="","",INDEX(Predictions_2!$A$2:$AWV$3,1,$M$3+(ROW(A8)-1)*$M$4))</f>
        <v/>
      </c>
      <c r="J11" s="328" t="str">
        <f t="shared" si="1"/>
        <v/>
      </c>
    </row>
    <row r="12" spans="2:13" x14ac:dyDescent="0.25">
      <c r="B12" s="323">
        <v>9</v>
      </c>
      <c r="C12" s="324" t="str">
        <f t="shared" si="2"/>
        <v/>
      </c>
      <c r="D12" s="325" t="str">
        <f t="shared" si="3"/>
        <v/>
      </c>
      <c r="E12" s="33"/>
      <c r="F12" s="33"/>
      <c r="G12" s="328" t="str">
        <f t="shared" si="0"/>
        <v/>
      </c>
      <c r="H12" s="329" t="str">
        <f>IF(INDEX(Predictions_2!$A$2:$AWV$3,2,$M$3+(ROW(A9)-1)*$M$4)="","",INDEX(Predictions_2!$A$2:$AWV$3,2,$M$3+(ROW(A9)-1)*$M$4))</f>
        <v/>
      </c>
      <c r="I12" s="330" t="str">
        <f>IF(INDEX(Predictions_2!$A$2:$AWV$3,2,$M$3+(ROW(A9)-1)*$M$4)="","",INDEX(Predictions_2!$A$2:$AWV$3,1,$M$3+(ROW(A9)-1)*$M$4))</f>
        <v/>
      </c>
      <c r="J12" s="328" t="str">
        <f t="shared" si="1"/>
        <v/>
      </c>
    </row>
    <row r="13" spans="2:13" x14ac:dyDescent="0.25">
      <c r="B13" s="327">
        <v>10</v>
      </c>
      <c r="C13" s="324" t="str">
        <f t="shared" si="2"/>
        <v/>
      </c>
      <c r="D13" s="325" t="str">
        <f t="shared" si="3"/>
        <v/>
      </c>
      <c r="E13" s="33"/>
      <c r="F13" s="33"/>
      <c r="G13" s="328" t="str">
        <f t="shared" si="0"/>
        <v/>
      </c>
      <c r="H13" s="329" t="str">
        <f>IF(INDEX(Predictions_2!$A$2:$AWV$3,2,$M$3+(ROW(A10)-1)*$M$4)="","",INDEX(Predictions_2!$A$2:$AWV$3,2,$M$3+(ROW(A10)-1)*$M$4))</f>
        <v/>
      </c>
      <c r="I13" s="330" t="str">
        <f>IF(INDEX(Predictions_2!$A$2:$AWV$3,2,$M$3+(ROW(A10)-1)*$M$4)="","",INDEX(Predictions_2!$A$2:$AWV$3,1,$M$3+(ROW(A10)-1)*$M$4))</f>
        <v/>
      </c>
      <c r="J13" s="328" t="str">
        <f t="shared" si="1"/>
        <v/>
      </c>
    </row>
    <row r="14" spans="2:13" x14ac:dyDescent="0.25">
      <c r="B14" s="323">
        <v>11</v>
      </c>
      <c r="C14" s="324" t="str">
        <f t="shared" si="2"/>
        <v/>
      </c>
      <c r="D14" s="325" t="str">
        <f t="shared" si="3"/>
        <v/>
      </c>
      <c r="E14" s="33"/>
      <c r="F14" s="33"/>
      <c r="G14" s="328" t="str">
        <f t="shared" si="0"/>
        <v/>
      </c>
      <c r="H14" s="329" t="str">
        <f>IF(INDEX(Predictions_2!$A$2:$AWV$3,2,$M$3+(ROW(A11)-1)*$M$4)="","",INDEX(Predictions_2!$A$2:$AWV$3,2,$M$3+(ROW(A11)-1)*$M$4))</f>
        <v/>
      </c>
      <c r="I14" s="330" t="str">
        <f>IF(INDEX(Predictions_2!$A$2:$AWV$3,2,$M$3+(ROW(A11)-1)*$M$4)="","",INDEX(Predictions_2!$A$2:$AWV$3,1,$M$3+(ROW(A11)-1)*$M$4))</f>
        <v/>
      </c>
      <c r="J14" s="328" t="str">
        <f t="shared" si="1"/>
        <v/>
      </c>
    </row>
    <row r="15" spans="2:13" x14ac:dyDescent="0.25">
      <c r="B15" s="327">
        <v>12</v>
      </c>
      <c r="C15" s="324" t="str">
        <f t="shared" si="2"/>
        <v/>
      </c>
      <c r="D15" s="325" t="str">
        <f t="shared" si="3"/>
        <v/>
      </c>
      <c r="E15" s="33"/>
      <c r="F15" s="33"/>
      <c r="G15" s="328" t="str">
        <f t="shared" si="0"/>
        <v/>
      </c>
      <c r="H15" s="329" t="str">
        <f>IF(INDEX(Predictions_2!$A$2:$AWV$3,2,$M$3+(ROW(A12)-1)*$M$4)="","",INDEX(Predictions_2!$A$2:$AWV$3,2,$M$3+(ROW(A12)-1)*$M$4))</f>
        <v/>
      </c>
      <c r="I15" s="330" t="str">
        <f>IF(INDEX(Predictions_2!$A$2:$AWV$3,2,$M$3+(ROW(A12)-1)*$M$4)="","",INDEX(Predictions_2!$A$2:$AWV$3,1,$M$3+(ROW(A12)-1)*$M$4))</f>
        <v/>
      </c>
      <c r="J15" s="328" t="str">
        <f t="shared" si="1"/>
        <v/>
      </c>
    </row>
    <row r="16" spans="2:13" x14ac:dyDescent="0.25">
      <c r="B16" s="323">
        <v>13</v>
      </c>
      <c r="C16" s="324" t="str">
        <f t="shared" si="2"/>
        <v/>
      </c>
      <c r="D16" s="325" t="str">
        <f t="shared" si="3"/>
        <v/>
      </c>
      <c r="E16" s="33"/>
      <c r="F16" s="33"/>
      <c r="G16" s="328" t="str">
        <f t="shared" si="0"/>
        <v/>
      </c>
      <c r="H16" s="329" t="str">
        <f>IF(INDEX(Predictions_2!$A$2:$AWV$3,2,$M$3+(ROW(A13)-1)*$M$4)="","",INDEX(Predictions_2!$A$2:$AWV$3,2,$M$3+(ROW(A13)-1)*$M$4))</f>
        <v/>
      </c>
      <c r="I16" s="330" t="str">
        <f>IF(INDEX(Predictions_2!$A$2:$AWV$3,2,$M$3+(ROW(A13)-1)*$M$4)="","",INDEX(Predictions_2!$A$2:$AWV$3,1,$M$3+(ROW(A13)-1)*$M$4))</f>
        <v/>
      </c>
      <c r="J16" s="328" t="str">
        <f t="shared" si="1"/>
        <v/>
      </c>
    </row>
    <row r="17" spans="2:10" x14ac:dyDescent="0.25">
      <c r="B17" s="327">
        <v>14</v>
      </c>
      <c r="C17" s="324" t="str">
        <f t="shared" si="2"/>
        <v/>
      </c>
      <c r="D17" s="325" t="str">
        <f t="shared" si="3"/>
        <v/>
      </c>
      <c r="E17" s="33"/>
      <c r="F17" s="33"/>
      <c r="G17" s="328" t="str">
        <f t="shared" si="0"/>
        <v/>
      </c>
      <c r="H17" s="329" t="str">
        <f>IF(INDEX(Predictions_2!$A$2:$AWV$3,2,$M$3+(ROW(A14)-1)*$M$4)="","",INDEX(Predictions_2!$A$2:$AWV$3,2,$M$3+(ROW(A14)-1)*$M$4))</f>
        <v/>
      </c>
      <c r="I17" s="330" t="str">
        <f>IF(INDEX(Predictions_2!$A$2:$AWV$3,2,$M$3+(ROW(A14)-1)*$M$4)="","",INDEX(Predictions_2!$A$2:$AWV$3,1,$M$3+(ROW(A14)-1)*$M$4))</f>
        <v/>
      </c>
      <c r="J17" s="328" t="str">
        <f t="shared" si="1"/>
        <v/>
      </c>
    </row>
    <row r="18" spans="2:10" x14ac:dyDescent="0.25">
      <c r="B18" s="323">
        <v>15</v>
      </c>
      <c r="C18" s="324" t="str">
        <f t="shared" si="2"/>
        <v/>
      </c>
      <c r="D18" s="325" t="str">
        <f t="shared" si="3"/>
        <v/>
      </c>
      <c r="E18" s="33"/>
      <c r="F18" s="33"/>
      <c r="G18" s="328" t="str">
        <f t="shared" si="0"/>
        <v/>
      </c>
      <c r="H18" s="329" t="str">
        <f>IF(INDEX(Predictions_2!$A$2:$AWV$3,2,$M$3+(ROW(A15)-1)*$M$4)="","",INDEX(Predictions_2!$A$2:$AWV$3,2,$M$3+(ROW(A15)-1)*$M$4))</f>
        <v/>
      </c>
      <c r="I18" s="330" t="str">
        <f>IF(INDEX(Predictions_2!$A$2:$AWV$3,2,$M$3+(ROW(A15)-1)*$M$4)="","",INDEX(Predictions_2!$A$2:$AWV$3,1,$M$3+(ROW(A15)-1)*$M$4))</f>
        <v/>
      </c>
      <c r="J18" s="328" t="str">
        <f t="shared" si="1"/>
        <v/>
      </c>
    </row>
    <row r="19" spans="2:10" x14ac:dyDescent="0.25">
      <c r="B19" s="327">
        <v>16</v>
      </c>
      <c r="C19" s="324" t="str">
        <f t="shared" si="2"/>
        <v/>
      </c>
      <c r="D19" s="325" t="str">
        <f t="shared" si="3"/>
        <v/>
      </c>
      <c r="E19" s="33"/>
      <c r="F19" s="33"/>
      <c r="G19" s="328" t="str">
        <f t="shared" si="0"/>
        <v/>
      </c>
      <c r="H19" s="329" t="str">
        <f>IF(INDEX(Predictions_2!$A$2:$AWV$3,2,$M$3+(ROW(A16)-1)*$M$4)="","",INDEX(Predictions_2!$A$2:$AWV$3,2,$M$3+(ROW(A16)-1)*$M$4))</f>
        <v/>
      </c>
      <c r="I19" s="330" t="str">
        <f>IF(INDEX(Predictions_2!$A$2:$AWV$3,2,$M$3+(ROW(A16)-1)*$M$4)="","",INDEX(Predictions_2!$A$2:$AWV$3,1,$M$3+(ROW(A16)-1)*$M$4))</f>
        <v/>
      </c>
      <c r="J19" s="328" t="str">
        <f t="shared" si="1"/>
        <v/>
      </c>
    </row>
    <row r="20" spans="2:10" x14ac:dyDescent="0.25">
      <c r="B20" s="323">
        <v>17</v>
      </c>
      <c r="C20" s="324" t="str">
        <f t="shared" si="2"/>
        <v/>
      </c>
      <c r="D20" s="325" t="str">
        <f t="shared" si="3"/>
        <v/>
      </c>
      <c r="E20" s="33"/>
      <c r="F20" s="33"/>
      <c r="G20" s="328" t="str">
        <f t="shared" si="0"/>
        <v/>
      </c>
      <c r="H20" s="329" t="str">
        <f>IF(INDEX(Predictions_2!$A$2:$AWV$3,2,$M$3+(ROW(A17)-1)*$M$4)="","",INDEX(Predictions_2!$A$2:$AWV$3,2,$M$3+(ROW(A17)-1)*$M$4))</f>
        <v/>
      </c>
      <c r="I20" s="330" t="str">
        <f>IF(INDEX(Predictions_2!$A$2:$AWV$3,2,$M$3+(ROW(A17)-1)*$M$4)="","",INDEX(Predictions_2!$A$2:$AWV$3,1,$M$3+(ROW(A17)-1)*$M$4))</f>
        <v/>
      </c>
      <c r="J20" s="328" t="str">
        <f t="shared" si="1"/>
        <v/>
      </c>
    </row>
    <row r="21" spans="2:10" x14ac:dyDescent="0.25">
      <c r="B21" s="327">
        <v>18</v>
      </c>
      <c r="C21" s="324" t="str">
        <f t="shared" si="2"/>
        <v/>
      </c>
      <c r="D21" s="325" t="str">
        <f t="shared" si="3"/>
        <v/>
      </c>
      <c r="E21" s="33"/>
      <c r="F21" s="33"/>
      <c r="G21" s="328" t="str">
        <f t="shared" si="0"/>
        <v/>
      </c>
      <c r="H21" s="329" t="str">
        <f>IF(INDEX(Predictions_2!$A$2:$AWV$3,2,$M$3+(ROW(A18)-1)*$M$4)="","",INDEX(Predictions_2!$A$2:$AWV$3,2,$M$3+(ROW(A18)-1)*$M$4))</f>
        <v/>
      </c>
      <c r="I21" s="330" t="str">
        <f>IF(INDEX(Predictions_2!$A$2:$AWV$3,2,$M$3+(ROW(A18)-1)*$M$4)="","",INDEX(Predictions_2!$A$2:$AWV$3,1,$M$3+(ROW(A18)-1)*$M$4))</f>
        <v/>
      </c>
      <c r="J21" s="328" t="str">
        <f t="shared" si="1"/>
        <v/>
      </c>
    </row>
    <row r="22" spans="2:10" x14ac:dyDescent="0.25">
      <c r="B22" s="323">
        <v>19</v>
      </c>
      <c r="C22" s="324" t="str">
        <f t="shared" si="2"/>
        <v/>
      </c>
      <c r="D22" s="325" t="str">
        <f t="shared" si="3"/>
        <v/>
      </c>
      <c r="E22" s="33"/>
      <c r="F22" s="33"/>
      <c r="G22" s="328" t="str">
        <f t="shared" si="0"/>
        <v/>
      </c>
      <c r="H22" s="329" t="str">
        <f>IF(INDEX(Predictions_2!$A$2:$AWV$3,2,$M$3+(ROW(A19)-1)*$M$4)="","",INDEX(Predictions_2!$A$2:$AWV$3,2,$M$3+(ROW(A19)-1)*$M$4))</f>
        <v/>
      </c>
      <c r="I22" s="330" t="str">
        <f>IF(INDEX(Predictions_2!$A$2:$AWV$3,2,$M$3+(ROW(A19)-1)*$M$4)="","",INDEX(Predictions_2!$A$2:$AWV$3,1,$M$3+(ROW(A19)-1)*$M$4))</f>
        <v/>
      </c>
      <c r="J22" s="328" t="str">
        <f t="shared" si="1"/>
        <v/>
      </c>
    </row>
    <row r="23" spans="2:10" x14ac:dyDescent="0.25">
      <c r="B23" s="327">
        <v>20</v>
      </c>
      <c r="C23" s="324" t="str">
        <f t="shared" si="2"/>
        <v/>
      </c>
      <c r="D23" s="325" t="str">
        <f t="shared" si="3"/>
        <v/>
      </c>
      <c r="E23" s="33"/>
      <c r="F23" s="33"/>
      <c r="G23" s="328" t="str">
        <f t="shared" si="0"/>
        <v/>
      </c>
      <c r="H23" s="329" t="str">
        <f>IF(INDEX(Predictions_2!$A$2:$AWV$3,2,$M$3+(ROW(A20)-1)*$M$4)="","",INDEX(Predictions_2!$A$2:$AWV$3,2,$M$3+(ROW(A20)-1)*$M$4))</f>
        <v/>
      </c>
      <c r="I23" s="330" t="str">
        <f>IF(INDEX(Predictions_2!$A$2:$AWV$3,2,$M$3+(ROW(A20)-1)*$M$4)="","",INDEX(Predictions_2!$A$2:$AWV$3,1,$M$3+(ROW(A20)-1)*$M$4))</f>
        <v/>
      </c>
      <c r="J23" s="328" t="str">
        <f t="shared" si="1"/>
        <v/>
      </c>
    </row>
    <row r="24" spans="2:10" x14ac:dyDescent="0.25">
      <c r="B24" s="323">
        <v>21</v>
      </c>
      <c r="C24" s="324" t="str">
        <f t="shared" si="2"/>
        <v/>
      </c>
      <c r="D24" s="325" t="str">
        <f t="shared" si="3"/>
        <v/>
      </c>
      <c r="E24" s="33"/>
      <c r="F24" s="33"/>
      <c r="G24" s="328" t="str">
        <f t="shared" si="0"/>
        <v/>
      </c>
      <c r="H24" s="329" t="str">
        <f>IF(INDEX(Predictions_2!$A$2:$AWV$3,2,$M$3+(ROW(A21)-1)*$M$4)="","",INDEX(Predictions_2!$A$2:$AWV$3,2,$M$3+(ROW(A21)-1)*$M$4))</f>
        <v/>
      </c>
      <c r="I24" s="330" t="str">
        <f>IF(INDEX(Predictions_2!$A$2:$AWV$3,2,$M$3+(ROW(A21)-1)*$M$4)="","",INDEX(Predictions_2!$A$2:$AWV$3,1,$M$3+(ROW(A21)-1)*$M$4))</f>
        <v/>
      </c>
      <c r="J24" s="328" t="str">
        <f t="shared" si="1"/>
        <v/>
      </c>
    </row>
    <row r="25" spans="2:10" x14ac:dyDescent="0.25">
      <c r="B25" s="327">
        <v>22</v>
      </c>
      <c r="C25" s="324" t="str">
        <f t="shared" si="2"/>
        <v/>
      </c>
      <c r="D25" s="325" t="str">
        <f t="shared" si="3"/>
        <v/>
      </c>
      <c r="E25" s="33"/>
      <c r="F25" s="33"/>
      <c r="G25" s="328" t="str">
        <f t="shared" si="0"/>
        <v/>
      </c>
      <c r="H25" s="329" t="str">
        <f>IF(INDEX(Predictions_2!$A$2:$AWV$3,2,$M$3+(ROW(A22)-1)*$M$4)="","",INDEX(Predictions_2!$A$2:$AWV$3,2,$M$3+(ROW(A22)-1)*$M$4))</f>
        <v/>
      </c>
      <c r="I25" s="330" t="str">
        <f>IF(INDEX(Predictions_2!$A$2:$AWV$3,2,$M$3+(ROW(A22)-1)*$M$4)="","",INDEX(Predictions_2!$A$2:$AWV$3,1,$M$3+(ROW(A22)-1)*$M$4))</f>
        <v/>
      </c>
      <c r="J25" s="328" t="str">
        <f t="shared" si="1"/>
        <v/>
      </c>
    </row>
    <row r="26" spans="2:10" x14ac:dyDescent="0.25">
      <c r="B26" s="323">
        <v>23</v>
      </c>
      <c r="C26" s="324" t="str">
        <f t="shared" si="2"/>
        <v/>
      </c>
      <c r="D26" s="325" t="str">
        <f t="shared" si="3"/>
        <v/>
      </c>
      <c r="E26" s="33"/>
      <c r="F26" s="33"/>
      <c r="G26" s="328" t="str">
        <f t="shared" si="0"/>
        <v/>
      </c>
      <c r="H26" s="329" t="str">
        <f>IF(INDEX(Predictions_2!$A$2:$AWV$3,2,$M$3+(ROW(A23)-1)*$M$4)="","",INDEX(Predictions_2!$A$2:$AWV$3,2,$M$3+(ROW(A23)-1)*$M$4))</f>
        <v/>
      </c>
      <c r="I26" s="330" t="str">
        <f>IF(INDEX(Predictions_2!$A$2:$AWV$3,2,$M$3+(ROW(A23)-1)*$M$4)="","",INDEX(Predictions_2!$A$2:$AWV$3,1,$M$3+(ROW(A23)-1)*$M$4))</f>
        <v/>
      </c>
      <c r="J26" s="328" t="str">
        <f t="shared" si="1"/>
        <v/>
      </c>
    </row>
    <row r="27" spans="2:10" x14ac:dyDescent="0.25">
      <c r="B27" s="327">
        <v>24</v>
      </c>
      <c r="C27" s="324" t="str">
        <f t="shared" si="2"/>
        <v/>
      </c>
      <c r="D27" s="325" t="str">
        <f t="shared" si="3"/>
        <v/>
      </c>
      <c r="E27" s="33"/>
      <c r="F27" s="33"/>
      <c r="G27" s="328" t="str">
        <f t="shared" si="0"/>
        <v/>
      </c>
      <c r="H27" s="329" t="str">
        <f>IF(INDEX(Predictions_2!$A$2:$AWV$3,2,$M$3+(ROW(A24)-1)*$M$4)="","",INDEX(Predictions_2!$A$2:$AWV$3,2,$M$3+(ROW(A24)-1)*$M$4))</f>
        <v/>
      </c>
      <c r="I27" s="330" t="str">
        <f>IF(INDEX(Predictions_2!$A$2:$AWV$3,2,$M$3+(ROW(A24)-1)*$M$4)="","",INDEX(Predictions_2!$A$2:$AWV$3,1,$M$3+(ROW(A24)-1)*$M$4))</f>
        <v/>
      </c>
      <c r="J27" s="328" t="str">
        <f t="shared" si="1"/>
        <v/>
      </c>
    </row>
    <row r="28" spans="2:10" x14ac:dyDescent="0.25">
      <c r="B28" s="323">
        <v>25</v>
      </c>
      <c r="C28" s="324" t="str">
        <f t="shared" si="2"/>
        <v/>
      </c>
      <c r="D28" s="325" t="str">
        <f t="shared" si="3"/>
        <v/>
      </c>
      <c r="E28" s="33"/>
      <c r="F28" s="33"/>
      <c r="G28" s="328" t="str">
        <f t="shared" si="0"/>
        <v/>
      </c>
      <c r="H28" s="329" t="str">
        <f>IF(INDEX(Predictions_2!$A$2:$AWV$3,2,$M$3+(ROW(A25)-1)*$M$4)="","",INDEX(Predictions_2!$A$2:$AWV$3,2,$M$3+(ROW(A25)-1)*$M$4))</f>
        <v/>
      </c>
      <c r="I28" s="330" t="str">
        <f>IF(INDEX(Predictions_2!$A$2:$AWV$3,2,$M$3+(ROW(A25)-1)*$M$4)="","",INDEX(Predictions_2!$A$2:$AWV$3,1,$M$3+(ROW(A25)-1)*$M$4))</f>
        <v/>
      </c>
      <c r="J28" s="328" t="str">
        <f t="shared" si="1"/>
        <v/>
      </c>
    </row>
    <row r="29" spans="2:10" x14ac:dyDescent="0.25">
      <c r="B29" s="327">
        <v>26</v>
      </c>
      <c r="C29" s="324" t="str">
        <f t="shared" si="2"/>
        <v/>
      </c>
      <c r="D29" s="325" t="str">
        <f t="shared" si="3"/>
        <v/>
      </c>
      <c r="E29" s="33"/>
      <c r="F29" s="33"/>
      <c r="G29" s="328" t="str">
        <f t="shared" si="0"/>
        <v/>
      </c>
      <c r="H29" s="329" t="str">
        <f>IF(INDEX(Predictions_2!$A$2:$AWV$3,2,$M$3+(ROW(A26)-1)*$M$4)="","",INDEX(Predictions_2!$A$2:$AWV$3,2,$M$3+(ROW(A26)-1)*$M$4))</f>
        <v/>
      </c>
      <c r="I29" s="330" t="str">
        <f>IF(INDEX(Predictions_2!$A$2:$AWV$3,2,$M$3+(ROW(A26)-1)*$M$4)="","",INDEX(Predictions_2!$A$2:$AWV$3,1,$M$3+(ROW(A26)-1)*$M$4))</f>
        <v/>
      </c>
      <c r="J29" s="328" t="str">
        <f t="shared" si="1"/>
        <v/>
      </c>
    </row>
    <row r="30" spans="2:10" x14ac:dyDescent="0.25">
      <c r="B30" s="323">
        <v>27</v>
      </c>
      <c r="C30" s="324" t="str">
        <f t="shared" si="2"/>
        <v/>
      </c>
      <c r="D30" s="325" t="str">
        <f t="shared" si="3"/>
        <v/>
      </c>
      <c r="E30" s="33"/>
      <c r="F30" s="33"/>
      <c r="G30" s="328" t="str">
        <f t="shared" si="0"/>
        <v/>
      </c>
      <c r="H30" s="329" t="str">
        <f>IF(INDEX(Predictions_2!$A$2:$AWV$3,2,$M$3+(ROW(A27)-1)*$M$4)="","",INDEX(Predictions_2!$A$2:$AWV$3,2,$M$3+(ROW(A27)-1)*$M$4))</f>
        <v/>
      </c>
      <c r="I30" s="330" t="str">
        <f>IF(INDEX(Predictions_2!$A$2:$AWV$3,2,$M$3+(ROW(A27)-1)*$M$4)="","",INDEX(Predictions_2!$A$2:$AWV$3,1,$M$3+(ROW(A27)-1)*$M$4))</f>
        <v/>
      </c>
      <c r="J30" s="328" t="str">
        <f t="shared" si="1"/>
        <v/>
      </c>
    </row>
    <row r="31" spans="2:10" x14ac:dyDescent="0.25">
      <c r="B31" s="327">
        <v>28</v>
      </c>
      <c r="C31" s="324" t="str">
        <f t="shared" si="2"/>
        <v/>
      </c>
      <c r="D31" s="325" t="str">
        <f t="shared" si="3"/>
        <v/>
      </c>
      <c r="E31" s="33"/>
      <c r="F31" s="33"/>
      <c r="G31" s="328" t="str">
        <f t="shared" si="0"/>
        <v/>
      </c>
      <c r="H31" s="329" t="str">
        <f>IF(INDEX(Predictions_2!$A$2:$AWV$3,2,$M$3+(ROW(A28)-1)*$M$4)="","",INDEX(Predictions_2!$A$2:$AWV$3,2,$M$3+(ROW(A28)-1)*$M$4))</f>
        <v/>
      </c>
      <c r="I31" s="330" t="str">
        <f>IF(INDEX(Predictions_2!$A$2:$AWV$3,2,$M$3+(ROW(A28)-1)*$M$4)="","",INDEX(Predictions_2!$A$2:$AWV$3,1,$M$3+(ROW(A28)-1)*$M$4))</f>
        <v/>
      </c>
      <c r="J31" s="328" t="str">
        <f t="shared" si="1"/>
        <v/>
      </c>
    </row>
    <row r="32" spans="2:10" x14ac:dyDescent="0.25">
      <c r="B32" s="323">
        <v>29</v>
      </c>
      <c r="C32" s="324" t="str">
        <f t="shared" si="2"/>
        <v/>
      </c>
      <c r="D32" s="325" t="str">
        <f t="shared" si="3"/>
        <v/>
      </c>
      <c r="E32" s="33"/>
      <c r="F32" s="33"/>
      <c r="G32" s="328" t="str">
        <f t="shared" si="0"/>
        <v/>
      </c>
      <c r="H32" s="329" t="str">
        <f>IF(INDEX(Predictions_2!$A$2:$AWV$3,2,$M$3+(ROW(A29)-1)*$M$4)="","",INDEX(Predictions_2!$A$2:$AWV$3,2,$M$3+(ROW(A29)-1)*$M$4))</f>
        <v/>
      </c>
      <c r="I32" s="330" t="str">
        <f>IF(INDEX(Predictions_2!$A$2:$AWV$3,2,$M$3+(ROW(A29)-1)*$M$4)="","",INDEX(Predictions_2!$A$2:$AWV$3,1,$M$3+(ROW(A29)-1)*$M$4))</f>
        <v/>
      </c>
      <c r="J32" s="328" t="str">
        <f t="shared" si="1"/>
        <v/>
      </c>
    </row>
    <row r="33" spans="2:10" x14ac:dyDescent="0.25">
      <c r="B33" s="323">
        <v>30</v>
      </c>
      <c r="C33" s="324" t="str">
        <f t="shared" si="2"/>
        <v/>
      </c>
      <c r="D33" s="325" t="str">
        <f t="shared" si="3"/>
        <v/>
      </c>
      <c r="E33" s="33"/>
      <c r="F33" s="33"/>
      <c r="G33" s="328" t="str">
        <f t="shared" si="0"/>
        <v/>
      </c>
      <c r="H33" s="329" t="str">
        <f>IF(INDEX(Predictions_2!$A$2:$AWV$3,2,$M$3+(ROW(A30)-1)*$M$4)="","",INDEX(Predictions_2!$A$2:$AWV$3,2,$M$3+(ROW(A30)-1)*$M$4))</f>
        <v/>
      </c>
      <c r="I33" s="330" t="str">
        <f>IF(INDEX(Predictions_2!$A$2:$AWV$3,2,$M$3+(ROW(A30)-1)*$M$4)="","",INDEX(Predictions_2!$A$2:$AWV$3,1,$M$3+(ROW(A30)-1)*$M$4))</f>
        <v/>
      </c>
      <c r="J33" s="328" t="str">
        <f t="shared" si="1"/>
        <v/>
      </c>
    </row>
    <row r="34" spans="2:10" x14ac:dyDescent="0.25">
      <c r="B34" s="323">
        <v>31</v>
      </c>
      <c r="C34" s="324" t="str">
        <f t="shared" si="2"/>
        <v/>
      </c>
      <c r="D34" s="325" t="str">
        <f t="shared" si="3"/>
        <v/>
      </c>
      <c r="E34" s="33"/>
      <c r="F34" s="33"/>
      <c r="G34" s="328" t="str">
        <f t="shared" si="0"/>
        <v/>
      </c>
      <c r="H34" s="329" t="str">
        <f>IF(INDEX(Predictions_2!$A$2:$AWV$3,2,$M$3+(ROW(A31)-1)*$M$4)="","",INDEX(Predictions_2!$A$2:$AWV$3,2,$M$3+(ROW(A31)-1)*$M$4))</f>
        <v/>
      </c>
      <c r="I34" s="330" t="str">
        <f>IF(INDEX(Predictions_2!$A$2:$AWV$3,2,$M$3+(ROW(A31)-1)*$M$4)="","",INDEX(Predictions_2!$A$2:$AWV$3,1,$M$3+(ROW(A31)-1)*$M$4))</f>
        <v/>
      </c>
      <c r="J34" s="328" t="str">
        <f t="shared" si="1"/>
        <v/>
      </c>
    </row>
    <row r="35" spans="2:10" x14ac:dyDescent="0.25">
      <c r="B35" s="323">
        <v>32</v>
      </c>
      <c r="C35" s="324" t="str">
        <f t="shared" si="2"/>
        <v/>
      </c>
      <c r="D35" s="325" t="str">
        <f t="shared" si="3"/>
        <v/>
      </c>
      <c r="E35" s="33"/>
      <c r="F35" s="33"/>
      <c r="G35" s="328" t="str">
        <f t="shared" si="0"/>
        <v/>
      </c>
      <c r="H35" s="329" t="str">
        <f>IF(INDEX(Predictions_2!$A$2:$AWV$3,2,$M$3+(ROW(A32)-1)*$M$4)="","",INDEX(Predictions_2!$A$2:$AWV$3,2,$M$3+(ROW(A32)-1)*$M$4))</f>
        <v/>
      </c>
      <c r="I35" s="330" t="str">
        <f>IF(INDEX(Predictions_2!$A$2:$AWV$3,2,$M$3+(ROW(A32)-1)*$M$4)="","",INDEX(Predictions_2!$A$2:$AWV$3,1,$M$3+(ROW(A32)-1)*$M$4))</f>
        <v/>
      </c>
      <c r="J35" s="328" t="str">
        <f t="shared" si="1"/>
        <v/>
      </c>
    </row>
    <row r="36" spans="2:10" x14ac:dyDescent="0.25">
      <c r="B36" s="323">
        <v>33</v>
      </c>
      <c r="C36" s="324" t="str">
        <f t="shared" si="2"/>
        <v/>
      </c>
      <c r="D36" s="325" t="str">
        <f t="shared" si="3"/>
        <v/>
      </c>
      <c r="E36" s="33"/>
      <c r="F36" s="33"/>
      <c r="G36" s="328" t="str">
        <f t="shared" ref="G36:G67" si="4">IF(J36="","",RANK(J36,$J$4:$J$103,1))</f>
        <v/>
      </c>
      <c r="H36" s="329" t="str">
        <f>IF(INDEX(Predictions_2!$A$2:$AWV$3,2,$M$3+(ROW(A33)-1)*$M$4)="","",INDEX(Predictions_2!$A$2:$AWV$3,2,$M$3+(ROW(A33)-1)*$M$4))</f>
        <v/>
      </c>
      <c r="I36" s="330" t="str">
        <f>IF(INDEX(Predictions_2!$A$2:$AWV$3,2,$M$3+(ROW(A33)-1)*$M$4)="","",INDEX(Predictions_2!$A$2:$AWV$3,1,$M$3+(ROW(A33)-1)*$M$4))</f>
        <v/>
      </c>
      <c r="J36" s="328" t="str">
        <f t="shared" ref="J36:J67" si="5">IF(I36="","",RANK(I36,$I$4:$I$103,0)+ROW()*0.001)</f>
        <v/>
      </c>
    </row>
    <row r="37" spans="2:10" x14ac:dyDescent="0.25">
      <c r="B37" s="323">
        <v>34</v>
      </c>
      <c r="C37" s="324" t="str">
        <f t="shared" si="2"/>
        <v/>
      </c>
      <c r="D37" s="325" t="str">
        <f t="shared" si="3"/>
        <v/>
      </c>
      <c r="E37" s="33"/>
      <c r="F37" s="33"/>
      <c r="G37" s="328" t="str">
        <f t="shared" si="4"/>
        <v/>
      </c>
      <c r="H37" s="329" t="str">
        <f>IF(INDEX(Predictions_2!$A$2:$AWV$3,2,$M$3+(ROW(A34)-1)*$M$4)="","",INDEX(Predictions_2!$A$2:$AWV$3,2,$M$3+(ROW(A34)-1)*$M$4))</f>
        <v/>
      </c>
      <c r="I37" s="330" t="str">
        <f>IF(INDEX(Predictions_2!$A$2:$AWV$3,2,$M$3+(ROW(A34)-1)*$M$4)="","",INDEX(Predictions_2!$A$2:$AWV$3,1,$M$3+(ROW(A34)-1)*$M$4))</f>
        <v/>
      </c>
      <c r="J37" s="328" t="str">
        <f t="shared" si="5"/>
        <v/>
      </c>
    </row>
    <row r="38" spans="2:10" x14ac:dyDescent="0.25">
      <c r="B38" s="323">
        <v>35</v>
      </c>
      <c r="C38" s="324" t="str">
        <f t="shared" si="2"/>
        <v/>
      </c>
      <c r="D38" s="325" t="str">
        <f t="shared" si="3"/>
        <v/>
      </c>
      <c r="E38" s="33"/>
      <c r="F38" s="33"/>
      <c r="G38" s="328" t="str">
        <f t="shared" si="4"/>
        <v/>
      </c>
      <c r="H38" s="329" t="str">
        <f>IF(INDEX(Predictions_2!$A$2:$AWV$3,2,$M$3+(ROW(A35)-1)*$M$4)="","",INDEX(Predictions_2!$A$2:$AWV$3,2,$M$3+(ROW(A35)-1)*$M$4))</f>
        <v/>
      </c>
      <c r="I38" s="330" t="str">
        <f>IF(INDEX(Predictions_2!$A$2:$AWV$3,2,$M$3+(ROW(A35)-1)*$M$4)="","",INDEX(Predictions_2!$A$2:$AWV$3,1,$M$3+(ROW(A35)-1)*$M$4))</f>
        <v/>
      </c>
      <c r="J38" s="328" t="str">
        <f t="shared" si="5"/>
        <v/>
      </c>
    </row>
    <row r="39" spans="2:10" x14ac:dyDescent="0.25">
      <c r="B39" s="323">
        <v>36</v>
      </c>
      <c r="C39" s="324" t="str">
        <f t="shared" si="2"/>
        <v/>
      </c>
      <c r="D39" s="325" t="str">
        <f t="shared" si="3"/>
        <v/>
      </c>
      <c r="E39" s="33"/>
      <c r="F39" s="33"/>
      <c r="G39" s="328" t="str">
        <f t="shared" si="4"/>
        <v/>
      </c>
      <c r="H39" s="329" t="str">
        <f>IF(INDEX(Predictions_2!$A$2:$AWV$3,2,$M$3+(ROW(A36)-1)*$M$4)="","",INDEX(Predictions_2!$A$2:$AWV$3,2,$M$3+(ROW(A36)-1)*$M$4))</f>
        <v/>
      </c>
      <c r="I39" s="330" t="str">
        <f>IF(INDEX(Predictions_2!$A$2:$AWV$3,2,$M$3+(ROW(A36)-1)*$M$4)="","",INDEX(Predictions_2!$A$2:$AWV$3,1,$M$3+(ROW(A36)-1)*$M$4))</f>
        <v/>
      </c>
      <c r="J39" s="328" t="str">
        <f t="shared" si="5"/>
        <v/>
      </c>
    </row>
    <row r="40" spans="2:10" x14ac:dyDescent="0.25">
      <c r="B40" s="323">
        <v>37</v>
      </c>
      <c r="C40" s="324" t="str">
        <f t="shared" si="2"/>
        <v/>
      </c>
      <c r="D40" s="325" t="str">
        <f t="shared" si="3"/>
        <v/>
      </c>
      <c r="E40" s="33"/>
      <c r="F40" s="33"/>
      <c r="G40" s="328" t="str">
        <f t="shared" si="4"/>
        <v/>
      </c>
      <c r="H40" s="329" t="str">
        <f>IF(INDEX(Predictions_2!$A$2:$AWV$3,2,$M$3+(ROW(A37)-1)*$M$4)="","",INDEX(Predictions_2!$A$2:$AWV$3,2,$M$3+(ROW(A37)-1)*$M$4))</f>
        <v/>
      </c>
      <c r="I40" s="330" t="str">
        <f>IF(INDEX(Predictions_2!$A$2:$AWV$3,2,$M$3+(ROW(A37)-1)*$M$4)="","",INDEX(Predictions_2!$A$2:$AWV$3,1,$M$3+(ROW(A37)-1)*$M$4))</f>
        <v/>
      </c>
      <c r="J40" s="328" t="str">
        <f t="shared" si="5"/>
        <v/>
      </c>
    </row>
    <row r="41" spans="2:10" x14ac:dyDescent="0.25">
      <c r="B41" s="323">
        <v>38</v>
      </c>
      <c r="C41" s="324" t="str">
        <f t="shared" si="2"/>
        <v/>
      </c>
      <c r="D41" s="325" t="str">
        <f t="shared" si="3"/>
        <v/>
      </c>
      <c r="E41" s="33"/>
      <c r="F41" s="33"/>
      <c r="G41" s="328" t="str">
        <f t="shared" si="4"/>
        <v/>
      </c>
      <c r="H41" s="329" t="str">
        <f>IF(INDEX(Predictions_2!$A$2:$AWV$3,2,$M$3+(ROW(A38)-1)*$M$4)="","",INDEX(Predictions_2!$A$2:$AWV$3,2,$M$3+(ROW(A38)-1)*$M$4))</f>
        <v/>
      </c>
      <c r="I41" s="330" t="str">
        <f>IF(INDEX(Predictions_2!$A$2:$AWV$3,2,$M$3+(ROW(A38)-1)*$M$4)="","",INDEX(Predictions_2!$A$2:$AWV$3,1,$M$3+(ROW(A38)-1)*$M$4))</f>
        <v/>
      </c>
      <c r="J41" s="328" t="str">
        <f t="shared" si="5"/>
        <v/>
      </c>
    </row>
    <row r="42" spans="2:10" x14ac:dyDescent="0.25">
      <c r="B42" s="323">
        <v>39</v>
      </c>
      <c r="C42" s="324" t="str">
        <f t="shared" si="2"/>
        <v/>
      </c>
      <c r="D42" s="325" t="str">
        <f t="shared" si="3"/>
        <v/>
      </c>
      <c r="E42" s="33"/>
      <c r="F42" s="33"/>
      <c r="G42" s="328" t="str">
        <f t="shared" si="4"/>
        <v/>
      </c>
      <c r="H42" s="329" t="str">
        <f>IF(INDEX(Predictions_2!$A$2:$AWV$3,2,$M$3+(ROW(A39)-1)*$M$4)="","",INDEX(Predictions_2!$A$2:$AWV$3,2,$M$3+(ROW(A39)-1)*$M$4))</f>
        <v/>
      </c>
      <c r="I42" s="330" t="str">
        <f>IF(INDEX(Predictions_2!$A$2:$AWV$3,2,$M$3+(ROW(A39)-1)*$M$4)="","",INDEX(Predictions_2!$A$2:$AWV$3,1,$M$3+(ROW(A39)-1)*$M$4))</f>
        <v/>
      </c>
      <c r="J42" s="328" t="str">
        <f t="shared" si="5"/>
        <v/>
      </c>
    </row>
    <row r="43" spans="2:10" x14ac:dyDescent="0.25">
      <c r="B43" s="323">
        <v>40</v>
      </c>
      <c r="C43" s="324" t="str">
        <f t="shared" si="2"/>
        <v/>
      </c>
      <c r="D43" s="325" t="str">
        <f t="shared" si="3"/>
        <v/>
      </c>
      <c r="E43" s="33"/>
      <c r="F43" s="33"/>
      <c r="G43" s="328" t="str">
        <f t="shared" si="4"/>
        <v/>
      </c>
      <c r="H43" s="329" t="str">
        <f>IF(INDEX(Predictions_2!$A$2:$AWV$3,2,$M$3+(ROW(A40)-1)*$M$4)="","",INDEX(Predictions_2!$A$2:$AWV$3,2,$M$3+(ROW(A40)-1)*$M$4))</f>
        <v/>
      </c>
      <c r="I43" s="330" t="str">
        <f>IF(INDEX(Predictions_2!$A$2:$AWV$3,2,$M$3+(ROW(A40)-1)*$M$4)="","",INDEX(Predictions_2!$A$2:$AWV$3,1,$M$3+(ROW(A40)-1)*$M$4))</f>
        <v/>
      </c>
      <c r="J43" s="328" t="str">
        <f t="shared" si="5"/>
        <v/>
      </c>
    </row>
    <row r="44" spans="2:10" x14ac:dyDescent="0.25">
      <c r="B44" s="323">
        <v>41</v>
      </c>
      <c r="C44" s="324" t="str">
        <f t="shared" si="2"/>
        <v/>
      </c>
      <c r="D44" s="325" t="str">
        <f t="shared" si="3"/>
        <v/>
      </c>
      <c r="E44" s="33"/>
      <c r="F44" s="33"/>
      <c r="G44" s="328" t="str">
        <f t="shared" si="4"/>
        <v/>
      </c>
      <c r="H44" s="329" t="str">
        <f>IF(INDEX(Predictions_2!$A$2:$AWV$3,2,$M$3+(ROW(A41)-1)*$M$4)="","",INDEX(Predictions_2!$A$2:$AWV$3,2,$M$3+(ROW(A41)-1)*$M$4))</f>
        <v/>
      </c>
      <c r="I44" s="330" t="str">
        <f>IF(INDEX(Predictions_2!$A$2:$AWV$3,2,$M$3+(ROW(A41)-1)*$M$4)="","",INDEX(Predictions_2!$A$2:$AWV$3,1,$M$3+(ROW(A41)-1)*$M$4))</f>
        <v/>
      </c>
      <c r="J44" s="328" t="str">
        <f t="shared" si="5"/>
        <v/>
      </c>
    </row>
    <row r="45" spans="2:10" x14ac:dyDescent="0.25">
      <c r="B45" s="323">
        <v>42</v>
      </c>
      <c r="C45" s="324" t="str">
        <f t="shared" si="2"/>
        <v/>
      </c>
      <c r="D45" s="325" t="str">
        <f t="shared" si="3"/>
        <v/>
      </c>
      <c r="E45" s="33"/>
      <c r="F45" s="33"/>
      <c r="G45" s="328" t="str">
        <f t="shared" si="4"/>
        <v/>
      </c>
      <c r="H45" s="329" t="str">
        <f>IF(INDEX(Predictions_2!$A$2:$AWV$3,2,$M$3+(ROW(A42)-1)*$M$4)="","",INDEX(Predictions_2!$A$2:$AWV$3,2,$M$3+(ROW(A42)-1)*$M$4))</f>
        <v/>
      </c>
      <c r="I45" s="330" t="str">
        <f>IF(INDEX(Predictions_2!$A$2:$AWV$3,2,$M$3+(ROW(A42)-1)*$M$4)="","",INDEX(Predictions_2!$A$2:$AWV$3,1,$M$3+(ROW(A42)-1)*$M$4))</f>
        <v/>
      </c>
      <c r="J45" s="328" t="str">
        <f t="shared" si="5"/>
        <v/>
      </c>
    </row>
    <row r="46" spans="2:10" x14ac:dyDescent="0.25">
      <c r="B46" s="323">
        <v>43</v>
      </c>
      <c r="C46" s="324" t="str">
        <f t="shared" si="2"/>
        <v/>
      </c>
      <c r="D46" s="325" t="str">
        <f t="shared" si="3"/>
        <v/>
      </c>
      <c r="E46" s="33"/>
      <c r="F46" s="33"/>
      <c r="G46" s="328" t="str">
        <f t="shared" si="4"/>
        <v/>
      </c>
      <c r="H46" s="329" t="str">
        <f>IF(INDEX(Predictions_2!$A$2:$AWV$3,2,$M$3+(ROW(A43)-1)*$M$4)="","",INDEX(Predictions_2!$A$2:$AWV$3,2,$M$3+(ROW(A43)-1)*$M$4))</f>
        <v/>
      </c>
      <c r="I46" s="330" t="str">
        <f>IF(INDEX(Predictions_2!$A$2:$AWV$3,2,$M$3+(ROW(A43)-1)*$M$4)="","",INDEX(Predictions_2!$A$2:$AWV$3,1,$M$3+(ROW(A43)-1)*$M$4))</f>
        <v/>
      </c>
      <c r="J46" s="328" t="str">
        <f t="shared" si="5"/>
        <v/>
      </c>
    </row>
    <row r="47" spans="2:10" x14ac:dyDescent="0.25">
      <c r="B47" s="323">
        <v>44</v>
      </c>
      <c r="C47" s="324" t="str">
        <f t="shared" si="2"/>
        <v/>
      </c>
      <c r="D47" s="325" t="str">
        <f t="shared" si="3"/>
        <v/>
      </c>
      <c r="E47" s="33"/>
      <c r="F47" s="33"/>
      <c r="G47" s="328" t="str">
        <f t="shared" si="4"/>
        <v/>
      </c>
      <c r="H47" s="329" t="str">
        <f>IF(INDEX(Predictions_2!$A$2:$AWV$3,2,$M$3+(ROW(A44)-1)*$M$4)="","",INDEX(Predictions_2!$A$2:$AWV$3,2,$M$3+(ROW(A44)-1)*$M$4))</f>
        <v/>
      </c>
      <c r="I47" s="330" t="str">
        <f>IF(INDEX(Predictions_2!$A$2:$AWV$3,2,$M$3+(ROW(A44)-1)*$M$4)="","",INDEX(Predictions_2!$A$2:$AWV$3,1,$M$3+(ROW(A44)-1)*$M$4))</f>
        <v/>
      </c>
      <c r="J47" s="328" t="str">
        <f t="shared" si="5"/>
        <v/>
      </c>
    </row>
    <row r="48" spans="2:10" x14ac:dyDescent="0.25">
      <c r="B48" s="323">
        <v>45</v>
      </c>
      <c r="C48" s="324" t="str">
        <f t="shared" si="2"/>
        <v/>
      </c>
      <c r="D48" s="325" t="str">
        <f t="shared" si="3"/>
        <v/>
      </c>
      <c r="E48" s="33"/>
      <c r="F48" s="33"/>
      <c r="G48" s="328" t="str">
        <f t="shared" si="4"/>
        <v/>
      </c>
      <c r="H48" s="329" t="str">
        <f>IF(INDEX(Predictions_2!$A$2:$AWV$3,2,$M$3+(ROW(A45)-1)*$M$4)="","",INDEX(Predictions_2!$A$2:$AWV$3,2,$M$3+(ROW(A45)-1)*$M$4))</f>
        <v/>
      </c>
      <c r="I48" s="330" t="str">
        <f>IF(INDEX(Predictions_2!$A$2:$AWV$3,2,$M$3+(ROW(A45)-1)*$M$4)="","",INDEX(Predictions_2!$A$2:$AWV$3,1,$M$3+(ROW(A45)-1)*$M$4))</f>
        <v/>
      </c>
      <c r="J48" s="328" t="str">
        <f t="shared" si="5"/>
        <v/>
      </c>
    </row>
    <row r="49" spans="2:10" x14ac:dyDescent="0.25">
      <c r="B49" s="323">
        <v>46</v>
      </c>
      <c r="C49" s="324" t="str">
        <f t="shared" si="2"/>
        <v/>
      </c>
      <c r="D49" s="325" t="str">
        <f t="shared" si="3"/>
        <v/>
      </c>
      <c r="E49" s="33"/>
      <c r="F49" s="33"/>
      <c r="G49" s="328" t="str">
        <f t="shared" si="4"/>
        <v/>
      </c>
      <c r="H49" s="329" t="str">
        <f>IF(INDEX(Predictions_2!$A$2:$AWV$3,2,$M$3+(ROW(A46)-1)*$M$4)="","",INDEX(Predictions_2!$A$2:$AWV$3,2,$M$3+(ROW(A46)-1)*$M$4))</f>
        <v/>
      </c>
      <c r="I49" s="330" t="str">
        <f>IF(INDEX(Predictions_2!$A$2:$AWV$3,2,$M$3+(ROW(A46)-1)*$M$4)="","",INDEX(Predictions_2!$A$2:$AWV$3,1,$M$3+(ROW(A46)-1)*$M$4))</f>
        <v/>
      </c>
      <c r="J49" s="328" t="str">
        <f t="shared" si="5"/>
        <v/>
      </c>
    </row>
    <row r="50" spans="2:10" x14ac:dyDescent="0.25">
      <c r="B50" s="323">
        <v>47</v>
      </c>
      <c r="C50" s="324" t="str">
        <f t="shared" si="2"/>
        <v/>
      </c>
      <c r="D50" s="325" t="str">
        <f t="shared" si="3"/>
        <v/>
      </c>
      <c r="E50" s="33"/>
      <c r="F50" s="33"/>
      <c r="G50" s="328" t="str">
        <f t="shared" si="4"/>
        <v/>
      </c>
      <c r="H50" s="329" t="str">
        <f>IF(INDEX(Predictions_2!$A$2:$AWV$3,2,$M$3+(ROW(A47)-1)*$M$4)="","",INDEX(Predictions_2!$A$2:$AWV$3,2,$M$3+(ROW(A47)-1)*$M$4))</f>
        <v/>
      </c>
      <c r="I50" s="330" t="str">
        <f>IF(INDEX(Predictions_2!$A$2:$AWV$3,2,$M$3+(ROW(A47)-1)*$M$4)="","",INDEX(Predictions_2!$A$2:$AWV$3,1,$M$3+(ROW(A47)-1)*$M$4))</f>
        <v/>
      </c>
      <c r="J50" s="328" t="str">
        <f t="shared" si="5"/>
        <v/>
      </c>
    </row>
    <row r="51" spans="2:10" x14ac:dyDescent="0.25">
      <c r="B51" s="323">
        <v>48</v>
      </c>
      <c r="C51" s="324" t="str">
        <f t="shared" si="2"/>
        <v/>
      </c>
      <c r="D51" s="325" t="str">
        <f t="shared" si="3"/>
        <v/>
      </c>
      <c r="E51" s="33"/>
      <c r="F51" s="33"/>
      <c r="G51" s="328" t="str">
        <f t="shared" si="4"/>
        <v/>
      </c>
      <c r="H51" s="329" t="str">
        <f>IF(INDEX(Predictions_2!$A$2:$AWV$3,2,$M$3+(ROW(A48)-1)*$M$4)="","",INDEX(Predictions_2!$A$2:$AWV$3,2,$M$3+(ROW(A48)-1)*$M$4))</f>
        <v/>
      </c>
      <c r="I51" s="330" t="str">
        <f>IF(INDEX(Predictions_2!$A$2:$AWV$3,2,$M$3+(ROW(A48)-1)*$M$4)="","",INDEX(Predictions_2!$A$2:$AWV$3,1,$M$3+(ROW(A48)-1)*$M$4))</f>
        <v/>
      </c>
      <c r="J51" s="328" t="str">
        <f t="shared" si="5"/>
        <v/>
      </c>
    </row>
    <row r="52" spans="2:10" x14ac:dyDescent="0.25">
      <c r="B52" s="323">
        <v>49</v>
      </c>
      <c r="C52" s="324" t="str">
        <f t="shared" si="2"/>
        <v/>
      </c>
      <c r="D52" s="325" t="str">
        <f t="shared" si="3"/>
        <v/>
      </c>
      <c r="E52" s="33"/>
      <c r="F52" s="33"/>
      <c r="G52" s="328" t="str">
        <f t="shared" si="4"/>
        <v/>
      </c>
      <c r="H52" s="329" t="str">
        <f>IF(INDEX(Predictions_2!$A$2:$AWV$3,2,$M$3+(ROW(A49)-1)*$M$4)="","",INDEX(Predictions_2!$A$2:$AWV$3,2,$M$3+(ROW(A49)-1)*$M$4))</f>
        <v/>
      </c>
      <c r="I52" s="330" t="str">
        <f>IF(INDEX(Predictions_2!$A$2:$AWV$3,2,$M$3+(ROW(A49)-1)*$M$4)="","",INDEX(Predictions_2!$A$2:$AWV$3,1,$M$3+(ROW(A49)-1)*$M$4))</f>
        <v/>
      </c>
      <c r="J52" s="328" t="str">
        <f t="shared" si="5"/>
        <v/>
      </c>
    </row>
    <row r="53" spans="2:10" x14ac:dyDescent="0.25">
      <c r="B53" s="323">
        <v>50</v>
      </c>
      <c r="C53" s="324" t="str">
        <f t="shared" si="2"/>
        <v/>
      </c>
      <c r="D53" s="325" t="str">
        <f t="shared" si="3"/>
        <v/>
      </c>
      <c r="E53" s="33"/>
      <c r="F53" s="33"/>
      <c r="G53" s="328" t="str">
        <f t="shared" si="4"/>
        <v/>
      </c>
      <c r="H53" s="329" t="str">
        <f>IF(INDEX(Predictions_2!$A$2:$AWV$3,2,$M$3+(ROW(A50)-1)*$M$4)="","",INDEX(Predictions_2!$A$2:$AWV$3,2,$M$3+(ROW(A50)-1)*$M$4))</f>
        <v/>
      </c>
      <c r="I53" s="330" t="str">
        <f>IF(INDEX(Predictions_2!$A$2:$AWV$3,2,$M$3+(ROW(A50)-1)*$M$4)="","",INDEX(Predictions_2!$A$2:$AWV$3,1,$M$3+(ROW(A50)-1)*$M$4))</f>
        <v/>
      </c>
      <c r="J53" s="328" t="str">
        <f t="shared" si="5"/>
        <v/>
      </c>
    </row>
    <row r="54" spans="2:10" x14ac:dyDescent="0.25">
      <c r="B54" s="323">
        <v>51</v>
      </c>
      <c r="C54" s="324" t="str">
        <f t="shared" si="2"/>
        <v/>
      </c>
      <c r="D54" s="325" t="str">
        <f t="shared" si="3"/>
        <v/>
      </c>
      <c r="E54" s="33"/>
      <c r="F54" s="33"/>
      <c r="G54" s="328" t="str">
        <f t="shared" si="4"/>
        <v/>
      </c>
      <c r="H54" s="329" t="str">
        <f>IF(INDEX(Predictions_2!$A$2:$AWV$3,2,$M$3+(ROW(A51)-1)*$M$4)="","",INDEX(Predictions_2!$A$2:$AWV$3,2,$M$3+(ROW(A51)-1)*$M$4))</f>
        <v/>
      </c>
      <c r="I54" s="330" t="str">
        <f>IF(INDEX(Predictions_2!$A$2:$AWV$3,2,$M$3+(ROW(A51)-1)*$M$4)="","",INDEX(Predictions_2!$A$2:$AWV$3,1,$M$3+(ROW(A51)-1)*$M$4))</f>
        <v/>
      </c>
      <c r="J54" s="328" t="str">
        <f t="shared" si="5"/>
        <v/>
      </c>
    </row>
    <row r="55" spans="2:10" x14ac:dyDescent="0.25">
      <c r="B55" s="323">
        <v>52</v>
      </c>
      <c r="C55" s="324" t="str">
        <f t="shared" si="2"/>
        <v/>
      </c>
      <c r="D55" s="325" t="str">
        <f t="shared" si="3"/>
        <v/>
      </c>
      <c r="E55" s="33"/>
      <c r="F55" s="33"/>
      <c r="G55" s="328" t="str">
        <f t="shared" si="4"/>
        <v/>
      </c>
      <c r="H55" s="329" t="str">
        <f>IF(INDEX(Predictions_2!$A$2:$AWV$3,2,$M$3+(ROW(A52)-1)*$M$4)="","",INDEX(Predictions_2!$A$2:$AWV$3,2,$M$3+(ROW(A52)-1)*$M$4))</f>
        <v/>
      </c>
      <c r="I55" s="330" t="str">
        <f>IF(INDEX(Predictions_2!$A$2:$AWV$3,2,$M$3+(ROW(A52)-1)*$M$4)="","",INDEX(Predictions_2!$A$2:$AWV$3,1,$M$3+(ROW(A52)-1)*$M$4))</f>
        <v/>
      </c>
      <c r="J55" s="328" t="str">
        <f t="shared" si="5"/>
        <v/>
      </c>
    </row>
    <row r="56" spans="2:10" x14ac:dyDescent="0.25">
      <c r="B56" s="323">
        <v>53</v>
      </c>
      <c r="C56" s="324" t="str">
        <f t="shared" si="2"/>
        <v/>
      </c>
      <c r="D56" s="325" t="str">
        <f t="shared" si="3"/>
        <v/>
      </c>
      <c r="E56" s="33"/>
      <c r="F56" s="33"/>
      <c r="G56" s="328" t="str">
        <f t="shared" si="4"/>
        <v/>
      </c>
      <c r="H56" s="329" t="str">
        <f>IF(INDEX(Predictions_2!$A$2:$AWV$3,2,$M$3+(ROW(A53)-1)*$M$4)="","",INDEX(Predictions_2!$A$2:$AWV$3,2,$M$3+(ROW(A53)-1)*$M$4))</f>
        <v/>
      </c>
      <c r="I56" s="330" t="str">
        <f>IF(INDEX(Predictions_2!$A$2:$AWV$3,2,$M$3+(ROW(A53)-1)*$M$4)="","",INDEX(Predictions_2!$A$2:$AWV$3,1,$M$3+(ROW(A53)-1)*$M$4))</f>
        <v/>
      </c>
      <c r="J56" s="328" t="str">
        <f t="shared" si="5"/>
        <v/>
      </c>
    </row>
    <row r="57" spans="2:10" x14ac:dyDescent="0.25">
      <c r="B57" s="323">
        <v>54</v>
      </c>
      <c r="C57" s="324" t="str">
        <f t="shared" si="2"/>
        <v/>
      </c>
      <c r="D57" s="325" t="str">
        <f t="shared" si="3"/>
        <v/>
      </c>
      <c r="E57" s="33"/>
      <c r="F57" s="33"/>
      <c r="G57" s="328" t="str">
        <f t="shared" si="4"/>
        <v/>
      </c>
      <c r="H57" s="329" t="str">
        <f>IF(INDEX(Predictions_2!$A$2:$AWV$3,2,$M$3+(ROW(A54)-1)*$M$4)="","",INDEX(Predictions_2!$A$2:$AWV$3,2,$M$3+(ROW(A54)-1)*$M$4))</f>
        <v/>
      </c>
      <c r="I57" s="330" t="str">
        <f>IF(INDEX(Predictions_2!$A$2:$AWV$3,2,$M$3+(ROW(A54)-1)*$M$4)="","",INDEX(Predictions_2!$A$2:$AWV$3,1,$M$3+(ROW(A54)-1)*$M$4))</f>
        <v/>
      </c>
      <c r="J57" s="328" t="str">
        <f t="shared" si="5"/>
        <v/>
      </c>
    </row>
    <row r="58" spans="2:10" x14ac:dyDescent="0.25">
      <c r="B58" s="323">
        <v>55</v>
      </c>
      <c r="C58" s="324" t="str">
        <f t="shared" si="2"/>
        <v/>
      </c>
      <c r="D58" s="325" t="str">
        <f t="shared" si="3"/>
        <v/>
      </c>
      <c r="E58" s="33"/>
      <c r="F58" s="33"/>
      <c r="G58" s="328" t="str">
        <f t="shared" si="4"/>
        <v/>
      </c>
      <c r="H58" s="329" t="str">
        <f>IF(INDEX(Predictions_2!$A$2:$AWV$3,2,$M$3+(ROW(A55)-1)*$M$4)="","",INDEX(Predictions_2!$A$2:$AWV$3,2,$M$3+(ROW(A55)-1)*$M$4))</f>
        <v/>
      </c>
      <c r="I58" s="330" t="str">
        <f>IF(INDEX(Predictions_2!$A$2:$AWV$3,2,$M$3+(ROW(A55)-1)*$M$4)="","",INDEX(Predictions_2!$A$2:$AWV$3,1,$M$3+(ROW(A55)-1)*$M$4))</f>
        <v/>
      </c>
      <c r="J58" s="328" t="str">
        <f t="shared" si="5"/>
        <v/>
      </c>
    </row>
    <row r="59" spans="2:10" x14ac:dyDescent="0.25">
      <c r="B59" s="323">
        <v>56</v>
      </c>
      <c r="C59" s="324" t="str">
        <f t="shared" si="2"/>
        <v/>
      </c>
      <c r="D59" s="325" t="str">
        <f t="shared" si="3"/>
        <v/>
      </c>
      <c r="E59" s="33"/>
      <c r="F59" s="33"/>
      <c r="G59" s="328" t="str">
        <f t="shared" si="4"/>
        <v/>
      </c>
      <c r="H59" s="329" t="str">
        <f>IF(INDEX(Predictions_2!$A$2:$AWV$3,2,$M$3+(ROW(A56)-1)*$M$4)="","",INDEX(Predictions_2!$A$2:$AWV$3,2,$M$3+(ROW(A56)-1)*$M$4))</f>
        <v/>
      </c>
      <c r="I59" s="330" t="str">
        <f>IF(INDEX(Predictions_2!$A$2:$AWV$3,2,$M$3+(ROW(A56)-1)*$M$4)="","",INDEX(Predictions_2!$A$2:$AWV$3,1,$M$3+(ROW(A56)-1)*$M$4))</f>
        <v/>
      </c>
      <c r="J59" s="328" t="str">
        <f t="shared" si="5"/>
        <v/>
      </c>
    </row>
    <row r="60" spans="2:10" x14ac:dyDescent="0.25">
      <c r="B60" s="323">
        <v>57</v>
      </c>
      <c r="C60" s="324" t="str">
        <f t="shared" si="2"/>
        <v/>
      </c>
      <c r="D60" s="325" t="str">
        <f t="shared" si="3"/>
        <v/>
      </c>
      <c r="E60" s="33"/>
      <c r="F60" s="33"/>
      <c r="G60" s="328" t="str">
        <f t="shared" si="4"/>
        <v/>
      </c>
      <c r="H60" s="329" t="str">
        <f>IF(INDEX(Predictions_2!$A$2:$AWV$3,2,$M$3+(ROW(A57)-1)*$M$4)="","",INDEX(Predictions_2!$A$2:$AWV$3,2,$M$3+(ROW(A57)-1)*$M$4))</f>
        <v/>
      </c>
      <c r="I60" s="330" t="str">
        <f>IF(INDEX(Predictions_2!$A$2:$AWV$3,2,$M$3+(ROW(A57)-1)*$M$4)="","",INDEX(Predictions_2!$A$2:$AWV$3,1,$M$3+(ROW(A57)-1)*$M$4))</f>
        <v/>
      </c>
      <c r="J60" s="328" t="str">
        <f t="shared" si="5"/>
        <v/>
      </c>
    </row>
    <row r="61" spans="2:10" x14ac:dyDescent="0.25">
      <c r="B61" s="323">
        <v>58</v>
      </c>
      <c r="C61" s="324" t="str">
        <f t="shared" si="2"/>
        <v/>
      </c>
      <c r="D61" s="325" t="str">
        <f t="shared" si="3"/>
        <v/>
      </c>
      <c r="E61" s="33"/>
      <c r="F61" s="33"/>
      <c r="G61" s="328" t="str">
        <f t="shared" si="4"/>
        <v/>
      </c>
      <c r="H61" s="329" t="str">
        <f>IF(INDEX(Predictions_2!$A$2:$AWV$3,2,$M$3+(ROW(A58)-1)*$M$4)="","",INDEX(Predictions_2!$A$2:$AWV$3,2,$M$3+(ROW(A58)-1)*$M$4))</f>
        <v/>
      </c>
      <c r="I61" s="330" t="str">
        <f>IF(INDEX(Predictions_2!$A$2:$AWV$3,2,$M$3+(ROW(A58)-1)*$M$4)="","",INDEX(Predictions_2!$A$2:$AWV$3,1,$M$3+(ROW(A58)-1)*$M$4))</f>
        <v/>
      </c>
      <c r="J61" s="328" t="str">
        <f t="shared" si="5"/>
        <v/>
      </c>
    </row>
    <row r="62" spans="2:10" x14ac:dyDescent="0.25">
      <c r="B62" s="323">
        <v>59</v>
      </c>
      <c r="C62" s="324" t="str">
        <f t="shared" si="2"/>
        <v/>
      </c>
      <c r="D62" s="325" t="str">
        <f t="shared" si="3"/>
        <v/>
      </c>
      <c r="E62" s="33"/>
      <c r="F62" s="33"/>
      <c r="G62" s="328" t="str">
        <f t="shared" si="4"/>
        <v/>
      </c>
      <c r="H62" s="329" t="str">
        <f>IF(INDEX(Predictions_2!$A$2:$AWV$3,2,$M$3+(ROW(A59)-1)*$M$4)="","",INDEX(Predictions_2!$A$2:$AWV$3,2,$M$3+(ROW(A59)-1)*$M$4))</f>
        <v/>
      </c>
      <c r="I62" s="330" t="str">
        <f>IF(INDEX(Predictions_2!$A$2:$AWV$3,2,$M$3+(ROW(A59)-1)*$M$4)="","",INDEX(Predictions_2!$A$2:$AWV$3,1,$M$3+(ROW(A59)-1)*$M$4))</f>
        <v/>
      </c>
      <c r="J62" s="328" t="str">
        <f t="shared" si="5"/>
        <v/>
      </c>
    </row>
    <row r="63" spans="2:10" x14ac:dyDescent="0.25">
      <c r="B63" s="323">
        <v>60</v>
      </c>
      <c r="C63" s="324" t="str">
        <f t="shared" si="2"/>
        <v/>
      </c>
      <c r="D63" s="325" t="str">
        <f t="shared" si="3"/>
        <v/>
      </c>
      <c r="E63" s="33"/>
      <c r="F63" s="33"/>
      <c r="G63" s="328" t="str">
        <f t="shared" si="4"/>
        <v/>
      </c>
      <c r="H63" s="329" t="str">
        <f>IF(INDEX(Predictions_2!$A$2:$AWV$3,2,$M$3+(ROW(A60)-1)*$M$4)="","",INDEX(Predictions_2!$A$2:$AWV$3,2,$M$3+(ROW(A60)-1)*$M$4))</f>
        <v/>
      </c>
      <c r="I63" s="330" t="str">
        <f>IF(INDEX(Predictions_2!$A$2:$AWV$3,2,$M$3+(ROW(A60)-1)*$M$4)="","",INDEX(Predictions_2!$A$2:$AWV$3,1,$M$3+(ROW(A60)-1)*$M$4))</f>
        <v/>
      </c>
      <c r="J63" s="328" t="str">
        <f t="shared" si="5"/>
        <v/>
      </c>
    </row>
    <row r="64" spans="2:10" x14ac:dyDescent="0.25">
      <c r="B64" s="323">
        <v>61</v>
      </c>
      <c r="C64" s="324" t="str">
        <f t="shared" si="2"/>
        <v/>
      </c>
      <c r="D64" s="325" t="str">
        <f t="shared" si="3"/>
        <v/>
      </c>
      <c r="E64" s="33"/>
      <c r="F64" s="33"/>
      <c r="G64" s="328" t="str">
        <f t="shared" si="4"/>
        <v/>
      </c>
      <c r="H64" s="329" t="str">
        <f>IF(INDEX(Predictions_2!$A$2:$AWV$3,2,$M$3+(ROW(A61)-1)*$M$4)="","",INDEX(Predictions_2!$A$2:$AWV$3,2,$M$3+(ROW(A61)-1)*$M$4))</f>
        <v/>
      </c>
      <c r="I64" s="330" t="str">
        <f>IF(INDEX(Predictions_2!$A$2:$AWV$3,2,$M$3+(ROW(A61)-1)*$M$4)="","",INDEX(Predictions_2!$A$2:$AWV$3,1,$M$3+(ROW(A61)-1)*$M$4))</f>
        <v/>
      </c>
      <c r="J64" s="328" t="str">
        <f t="shared" si="5"/>
        <v/>
      </c>
    </row>
    <row r="65" spans="2:10" x14ac:dyDescent="0.25">
      <c r="B65" s="323">
        <v>62</v>
      </c>
      <c r="C65" s="324" t="str">
        <f t="shared" si="2"/>
        <v/>
      </c>
      <c r="D65" s="325" t="str">
        <f t="shared" si="3"/>
        <v/>
      </c>
      <c r="E65" s="33"/>
      <c r="F65" s="33"/>
      <c r="G65" s="328" t="str">
        <f t="shared" si="4"/>
        <v/>
      </c>
      <c r="H65" s="329" t="str">
        <f>IF(INDEX(Predictions_2!$A$2:$AWV$3,2,$M$3+(ROW(A62)-1)*$M$4)="","",INDEX(Predictions_2!$A$2:$AWV$3,2,$M$3+(ROW(A62)-1)*$M$4))</f>
        <v/>
      </c>
      <c r="I65" s="330" t="str">
        <f>IF(INDEX(Predictions_2!$A$2:$AWV$3,2,$M$3+(ROW(A62)-1)*$M$4)="","",INDEX(Predictions_2!$A$2:$AWV$3,1,$M$3+(ROW(A62)-1)*$M$4))</f>
        <v/>
      </c>
      <c r="J65" s="328" t="str">
        <f t="shared" si="5"/>
        <v/>
      </c>
    </row>
    <row r="66" spans="2:10" x14ac:dyDescent="0.25">
      <c r="B66" s="323">
        <v>63</v>
      </c>
      <c r="C66" s="324" t="str">
        <f t="shared" si="2"/>
        <v/>
      </c>
      <c r="D66" s="325" t="str">
        <f t="shared" si="3"/>
        <v/>
      </c>
      <c r="E66" s="33"/>
      <c r="F66" s="33"/>
      <c r="G66" s="328" t="str">
        <f t="shared" si="4"/>
        <v/>
      </c>
      <c r="H66" s="329" t="str">
        <f>IF(INDEX(Predictions_2!$A$2:$AWV$3,2,$M$3+(ROW(A63)-1)*$M$4)="","",INDEX(Predictions_2!$A$2:$AWV$3,2,$M$3+(ROW(A63)-1)*$M$4))</f>
        <v/>
      </c>
      <c r="I66" s="330" t="str">
        <f>IF(INDEX(Predictions_2!$A$2:$AWV$3,2,$M$3+(ROW(A63)-1)*$M$4)="","",INDEX(Predictions_2!$A$2:$AWV$3,1,$M$3+(ROW(A63)-1)*$M$4))</f>
        <v/>
      </c>
      <c r="J66" s="328" t="str">
        <f t="shared" si="5"/>
        <v/>
      </c>
    </row>
    <row r="67" spans="2:10" x14ac:dyDescent="0.25">
      <c r="B67" s="323">
        <v>64</v>
      </c>
      <c r="C67" s="324" t="str">
        <f t="shared" si="2"/>
        <v/>
      </c>
      <c r="D67" s="325" t="str">
        <f t="shared" si="3"/>
        <v/>
      </c>
      <c r="E67" s="33"/>
      <c r="F67" s="33"/>
      <c r="G67" s="328" t="str">
        <f t="shared" si="4"/>
        <v/>
      </c>
      <c r="H67" s="329" t="str">
        <f>IF(INDEX(Predictions_2!$A$2:$AWV$3,2,$M$3+(ROW(A64)-1)*$M$4)="","",INDEX(Predictions_2!$A$2:$AWV$3,2,$M$3+(ROW(A64)-1)*$M$4))</f>
        <v/>
      </c>
      <c r="I67" s="330" t="str">
        <f>IF(INDEX(Predictions_2!$A$2:$AWV$3,2,$M$3+(ROW(A64)-1)*$M$4)="","",INDEX(Predictions_2!$A$2:$AWV$3,1,$M$3+(ROW(A64)-1)*$M$4))</f>
        <v/>
      </c>
      <c r="J67" s="328" t="str">
        <f t="shared" si="5"/>
        <v/>
      </c>
    </row>
    <row r="68" spans="2:10" x14ac:dyDescent="0.25">
      <c r="B68" s="323">
        <v>65</v>
      </c>
      <c r="C68" s="324" t="str">
        <f t="shared" si="2"/>
        <v/>
      </c>
      <c r="D68" s="325" t="str">
        <f t="shared" si="3"/>
        <v/>
      </c>
      <c r="E68" s="33"/>
      <c r="F68" s="33"/>
      <c r="G68" s="328" t="str">
        <f t="shared" ref="G68:G103" si="6">IF(J68="","",RANK(J68,$J$4:$J$103,1))</f>
        <v/>
      </c>
      <c r="H68" s="329" t="str">
        <f>IF(INDEX(Predictions_2!$A$2:$AWV$3,2,$M$3+(ROW(A65)-1)*$M$4)="","",INDEX(Predictions_2!$A$2:$AWV$3,2,$M$3+(ROW(A65)-1)*$M$4))</f>
        <v/>
      </c>
      <c r="I68" s="330" t="str">
        <f>IF(INDEX(Predictions_2!$A$2:$AWV$3,2,$M$3+(ROW(A65)-1)*$M$4)="","",INDEX(Predictions_2!$A$2:$AWV$3,1,$M$3+(ROW(A65)-1)*$M$4))</f>
        <v/>
      </c>
      <c r="J68" s="328" t="str">
        <f t="shared" ref="J68:J99" si="7">IF(I68="","",RANK(I68,$I$4:$I$103,0)+ROW()*0.001)</f>
        <v/>
      </c>
    </row>
    <row r="69" spans="2:10" x14ac:dyDescent="0.25">
      <c r="B69" s="323">
        <v>66</v>
      </c>
      <c r="C69" s="324" t="str">
        <f t="shared" ref="C69:C102" si="8">IFERROR(VLOOKUP(B69,$G$4:$H$103,2,0),"")</f>
        <v/>
      </c>
      <c r="D69" s="325" t="str">
        <f t="shared" ref="D69:D102" si="9">IFERROR(VLOOKUP(B69,$G$4:$I$103,3,0),"")</f>
        <v/>
      </c>
      <c r="E69" s="33"/>
      <c r="F69" s="33"/>
      <c r="G69" s="328" t="str">
        <f t="shared" si="6"/>
        <v/>
      </c>
      <c r="H69" s="329" t="str">
        <f>IF(INDEX(Predictions_2!$A$2:$AWV$3,2,$M$3+(ROW(A66)-1)*$M$4)="","",INDEX(Predictions_2!$A$2:$AWV$3,2,$M$3+(ROW(A66)-1)*$M$4))</f>
        <v/>
      </c>
      <c r="I69" s="330" t="str">
        <f>IF(INDEX(Predictions_2!$A$2:$AWV$3,2,$M$3+(ROW(A66)-1)*$M$4)="","",INDEX(Predictions_2!$A$2:$AWV$3,1,$M$3+(ROW(A66)-1)*$M$4))</f>
        <v/>
      </c>
      <c r="J69" s="328" t="str">
        <f t="shared" si="7"/>
        <v/>
      </c>
    </row>
    <row r="70" spans="2:10" x14ac:dyDescent="0.25">
      <c r="B70" s="323">
        <v>67</v>
      </c>
      <c r="C70" s="324" t="str">
        <f t="shared" si="8"/>
        <v/>
      </c>
      <c r="D70" s="325" t="str">
        <f t="shared" si="9"/>
        <v/>
      </c>
      <c r="E70" s="33"/>
      <c r="F70" s="33"/>
      <c r="G70" s="328" t="str">
        <f t="shared" si="6"/>
        <v/>
      </c>
      <c r="H70" s="329" t="str">
        <f>IF(INDEX(Predictions_2!$A$2:$AWV$3,2,$M$3+(ROW(A67)-1)*$M$4)="","",INDEX(Predictions_2!$A$2:$AWV$3,2,$M$3+(ROW(A67)-1)*$M$4))</f>
        <v/>
      </c>
      <c r="I70" s="330" t="str">
        <f>IF(INDEX(Predictions_2!$A$2:$AWV$3,2,$M$3+(ROW(A67)-1)*$M$4)="","",INDEX(Predictions_2!$A$2:$AWV$3,1,$M$3+(ROW(A67)-1)*$M$4))</f>
        <v/>
      </c>
      <c r="J70" s="328" t="str">
        <f t="shared" si="7"/>
        <v/>
      </c>
    </row>
    <row r="71" spans="2:10" x14ac:dyDescent="0.25">
      <c r="B71" s="323">
        <v>68</v>
      </c>
      <c r="C71" s="324" t="str">
        <f t="shared" si="8"/>
        <v/>
      </c>
      <c r="D71" s="325" t="str">
        <f t="shared" si="9"/>
        <v/>
      </c>
      <c r="E71" s="33"/>
      <c r="F71" s="33"/>
      <c r="G71" s="328" t="str">
        <f t="shared" si="6"/>
        <v/>
      </c>
      <c r="H71" s="329" t="str">
        <f>IF(INDEX(Predictions_2!$A$2:$AWV$3,2,$M$3+(ROW(A68)-1)*$M$4)="","",INDEX(Predictions_2!$A$2:$AWV$3,2,$M$3+(ROW(A68)-1)*$M$4))</f>
        <v/>
      </c>
      <c r="I71" s="330" t="str">
        <f>IF(INDEX(Predictions_2!$A$2:$AWV$3,2,$M$3+(ROW(A68)-1)*$M$4)="","",INDEX(Predictions_2!$A$2:$AWV$3,1,$M$3+(ROW(A68)-1)*$M$4))</f>
        <v/>
      </c>
      <c r="J71" s="328" t="str">
        <f t="shared" si="7"/>
        <v/>
      </c>
    </row>
    <row r="72" spans="2:10" x14ac:dyDescent="0.25">
      <c r="B72" s="323">
        <v>69</v>
      </c>
      <c r="C72" s="324" t="str">
        <f t="shared" si="8"/>
        <v/>
      </c>
      <c r="D72" s="325" t="str">
        <f t="shared" si="9"/>
        <v/>
      </c>
      <c r="E72" s="33"/>
      <c r="F72" s="33"/>
      <c r="G72" s="328" t="str">
        <f t="shared" si="6"/>
        <v/>
      </c>
      <c r="H72" s="329" t="str">
        <f>IF(INDEX(Predictions_2!$A$2:$AWV$3,2,$M$3+(ROW(A69)-1)*$M$4)="","",INDEX(Predictions_2!$A$2:$AWV$3,2,$M$3+(ROW(A69)-1)*$M$4))</f>
        <v/>
      </c>
      <c r="I72" s="330" t="str">
        <f>IF(INDEX(Predictions_2!$A$2:$AWV$3,2,$M$3+(ROW(A69)-1)*$M$4)="","",INDEX(Predictions_2!$A$2:$AWV$3,1,$M$3+(ROW(A69)-1)*$M$4))</f>
        <v/>
      </c>
      <c r="J72" s="328" t="str">
        <f t="shared" si="7"/>
        <v/>
      </c>
    </row>
    <row r="73" spans="2:10" x14ac:dyDescent="0.25">
      <c r="B73" s="323">
        <v>70</v>
      </c>
      <c r="C73" s="324" t="str">
        <f t="shared" si="8"/>
        <v/>
      </c>
      <c r="D73" s="325" t="str">
        <f t="shared" si="9"/>
        <v/>
      </c>
      <c r="E73" s="33"/>
      <c r="F73" s="33"/>
      <c r="G73" s="328" t="str">
        <f t="shared" si="6"/>
        <v/>
      </c>
      <c r="H73" s="329" t="str">
        <f>IF(INDEX(Predictions_2!$A$2:$AWV$3,2,$M$3+(ROW(A70)-1)*$M$4)="","",INDEX(Predictions_2!$A$2:$AWV$3,2,$M$3+(ROW(A70)-1)*$M$4))</f>
        <v/>
      </c>
      <c r="I73" s="330" t="str">
        <f>IF(INDEX(Predictions_2!$A$2:$AWV$3,2,$M$3+(ROW(A70)-1)*$M$4)="","",INDEX(Predictions_2!$A$2:$AWV$3,1,$M$3+(ROW(A70)-1)*$M$4))</f>
        <v/>
      </c>
      <c r="J73" s="328" t="str">
        <f t="shared" si="7"/>
        <v/>
      </c>
    </row>
    <row r="74" spans="2:10" x14ac:dyDescent="0.25">
      <c r="B74" s="323">
        <v>71</v>
      </c>
      <c r="C74" s="324" t="str">
        <f t="shared" si="8"/>
        <v/>
      </c>
      <c r="D74" s="325" t="str">
        <f t="shared" si="9"/>
        <v/>
      </c>
      <c r="E74" s="33"/>
      <c r="F74" s="33"/>
      <c r="G74" s="328" t="str">
        <f t="shared" si="6"/>
        <v/>
      </c>
      <c r="H74" s="329" t="str">
        <f>IF(INDEX(Predictions_2!$A$2:$AWV$3,2,$M$3+(ROW(A71)-1)*$M$4)="","",INDEX(Predictions_2!$A$2:$AWV$3,2,$M$3+(ROW(A71)-1)*$M$4))</f>
        <v/>
      </c>
      <c r="I74" s="330" t="str">
        <f>IF(INDEX(Predictions_2!$A$2:$AWV$3,2,$M$3+(ROW(A71)-1)*$M$4)="","",INDEX(Predictions_2!$A$2:$AWV$3,1,$M$3+(ROW(A71)-1)*$M$4))</f>
        <v/>
      </c>
      <c r="J74" s="328" t="str">
        <f t="shared" si="7"/>
        <v/>
      </c>
    </row>
    <row r="75" spans="2:10" x14ac:dyDescent="0.25">
      <c r="B75" s="323">
        <v>72</v>
      </c>
      <c r="C75" s="324" t="str">
        <f t="shared" si="8"/>
        <v/>
      </c>
      <c r="D75" s="325" t="str">
        <f t="shared" si="9"/>
        <v/>
      </c>
      <c r="E75" s="33"/>
      <c r="F75" s="33"/>
      <c r="G75" s="328" t="str">
        <f t="shared" si="6"/>
        <v/>
      </c>
      <c r="H75" s="329" t="str">
        <f>IF(INDEX(Predictions_2!$A$2:$AWV$3,2,$M$3+(ROW(A72)-1)*$M$4)="","",INDEX(Predictions_2!$A$2:$AWV$3,2,$M$3+(ROW(A72)-1)*$M$4))</f>
        <v/>
      </c>
      <c r="I75" s="330" t="str">
        <f>IF(INDEX(Predictions_2!$A$2:$AWV$3,2,$M$3+(ROW(A72)-1)*$M$4)="","",INDEX(Predictions_2!$A$2:$AWV$3,1,$M$3+(ROW(A72)-1)*$M$4))</f>
        <v/>
      </c>
      <c r="J75" s="328" t="str">
        <f t="shared" si="7"/>
        <v/>
      </c>
    </row>
    <row r="76" spans="2:10" x14ac:dyDescent="0.25">
      <c r="B76" s="323">
        <v>73</v>
      </c>
      <c r="C76" s="324" t="str">
        <f t="shared" si="8"/>
        <v/>
      </c>
      <c r="D76" s="325" t="str">
        <f t="shared" si="9"/>
        <v/>
      </c>
      <c r="E76" s="33"/>
      <c r="F76" s="33"/>
      <c r="G76" s="328" t="str">
        <f t="shared" si="6"/>
        <v/>
      </c>
      <c r="H76" s="329" t="str">
        <f>IF(INDEX(Predictions_2!$A$2:$AWV$3,2,$M$3+(ROW(A73)-1)*$M$4)="","",INDEX(Predictions_2!$A$2:$AWV$3,2,$M$3+(ROW(A73)-1)*$M$4))</f>
        <v/>
      </c>
      <c r="I76" s="330" t="str">
        <f>IF(INDEX(Predictions_2!$A$2:$AWV$3,2,$M$3+(ROW(A73)-1)*$M$4)="","",INDEX(Predictions_2!$A$2:$AWV$3,1,$M$3+(ROW(A73)-1)*$M$4))</f>
        <v/>
      </c>
      <c r="J76" s="328" t="str">
        <f t="shared" si="7"/>
        <v/>
      </c>
    </row>
    <row r="77" spans="2:10" x14ac:dyDescent="0.25">
      <c r="B77" s="323">
        <v>74</v>
      </c>
      <c r="C77" s="324" t="str">
        <f t="shared" si="8"/>
        <v/>
      </c>
      <c r="D77" s="325" t="str">
        <f t="shared" si="9"/>
        <v/>
      </c>
      <c r="E77" s="33"/>
      <c r="F77" s="33"/>
      <c r="G77" s="328" t="str">
        <f t="shared" si="6"/>
        <v/>
      </c>
      <c r="H77" s="329" t="str">
        <f>IF(INDEX(Predictions_2!$A$2:$AWV$3,2,$M$3+(ROW(A74)-1)*$M$4)="","",INDEX(Predictions_2!$A$2:$AWV$3,2,$M$3+(ROW(A74)-1)*$M$4))</f>
        <v/>
      </c>
      <c r="I77" s="330" t="str">
        <f>IF(INDEX(Predictions_2!$A$2:$AWV$3,2,$M$3+(ROW(A74)-1)*$M$4)="","",INDEX(Predictions_2!$A$2:$AWV$3,1,$M$3+(ROW(A74)-1)*$M$4))</f>
        <v/>
      </c>
      <c r="J77" s="328" t="str">
        <f t="shared" si="7"/>
        <v/>
      </c>
    </row>
    <row r="78" spans="2:10" x14ac:dyDescent="0.25">
      <c r="B78" s="323">
        <v>75</v>
      </c>
      <c r="C78" s="324" t="str">
        <f t="shared" si="8"/>
        <v/>
      </c>
      <c r="D78" s="325" t="str">
        <f t="shared" si="9"/>
        <v/>
      </c>
      <c r="E78" s="33"/>
      <c r="F78" s="33"/>
      <c r="G78" s="328" t="str">
        <f t="shared" si="6"/>
        <v/>
      </c>
      <c r="H78" s="329" t="str">
        <f>IF(INDEX(Predictions_2!$A$2:$AWV$3,2,$M$3+(ROW(A75)-1)*$M$4)="","",INDEX(Predictions_2!$A$2:$AWV$3,2,$M$3+(ROW(A75)-1)*$M$4))</f>
        <v/>
      </c>
      <c r="I78" s="330" t="str">
        <f>IF(INDEX(Predictions_2!$A$2:$AWV$3,2,$M$3+(ROW(A75)-1)*$M$4)="","",INDEX(Predictions_2!$A$2:$AWV$3,1,$M$3+(ROW(A75)-1)*$M$4))</f>
        <v/>
      </c>
      <c r="J78" s="328" t="str">
        <f t="shared" si="7"/>
        <v/>
      </c>
    </row>
    <row r="79" spans="2:10" x14ac:dyDescent="0.25">
      <c r="B79" s="323">
        <v>76</v>
      </c>
      <c r="C79" s="324" t="str">
        <f t="shared" si="8"/>
        <v/>
      </c>
      <c r="D79" s="325" t="str">
        <f t="shared" si="9"/>
        <v/>
      </c>
      <c r="E79" s="33"/>
      <c r="F79" s="33"/>
      <c r="G79" s="328" t="str">
        <f t="shared" si="6"/>
        <v/>
      </c>
      <c r="H79" s="329" t="str">
        <f>IF(INDEX(Predictions_2!$A$2:$AWV$3,2,$M$3+(ROW(A76)-1)*$M$4)="","",INDEX(Predictions_2!$A$2:$AWV$3,2,$M$3+(ROW(A76)-1)*$M$4))</f>
        <v/>
      </c>
      <c r="I79" s="330" t="str">
        <f>IF(INDEX(Predictions_2!$A$2:$AWV$3,2,$M$3+(ROW(A76)-1)*$M$4)="","",INDEX(Predictions_2!$A$2:$AWV$3,1,$M$3+(ROW(A76)-1)*$M$4))</f>
        <v/>
      </c>
      <c r="J79" s="328" t="str">
        <f t="shared" si="7"/>
        <v/>
      </c>
    </row>
    <row r="80" spans="2:10" x14ac:dyDescent="0.25">
      <c r="B80" s="323">
        <v>77</v>
      </c>
      <c r="C80" s="324" t="str">
        <f t="shared" si="8"/>
        <v/>
      </c>
      <c r="D80" s="325" t="str">
        <f t="shared" si="9"/>
        <v/>
      </c>
      <c r="E80" s="33"/>
      <c r="F80" s="33"/>
      <c r="G80" s="328" t="str">
        <f t="shared" si="6"/>
        <v/>
      </c>
      <c r="H80" s="329" t="str">
        <f>IF(INDEX(Predictions_2!$A$2:$AWV$3,2,$M$3+(ROW(A77)-1)*$M$4)="","",INDEX(Predictions_2!$A$2:$AWV$3,2,$M$3+(ROW(A77)-1)*$M$4))</f>
        <v/>
      </c>
      <c r="I80" s="330" t="str">
        <f>IF(INDEX(Predictions_2!$A$2:$AWV$3,2,$M$3+(ROW(A77)-1)*$M$4)="","",INDEX(Predictions_2!$A$2:$AWV$3,1,$M$3+(ROW(A77)-1)*$M$4))</f>
        <v/>
      </c>
      <c r="J80" s="328" t="str">
        <f t="shared" si="7"/>
        <v/>
      </c>
    </row>
    <row r="81" spans="2:10" x14ac:dyDescent="0.25">
      <c r="B81" s="323">
        <v>78</v>
      </c>
      <c r="C81" s="324" t="str">
        <f t="shared" si="8"/>
        <v/>
      </c>
      <c r="D81" s="325" t="str">
        <f t="shared" si="9"/>
        <v/>
      </c>
      <c r="E81" s="33"/>
      <c r="F81" s="33"/>
      <c r="G81" s="328" t="str">
        <f t="shared" si="6"/>
        <v/>
      </c>
      <c r="H81" s="329" t="str">
        <f>IF(INDEX(Predictions_2!$A$2:$AWV$3,2,$M$3+(ROW(A78)-1)*$M$4)="","",INDEX(Predictions_2!$A$2:$AWV$3,2,$M$3+(ROW(A78)-1)*$M$4))</f>
        <v/>
      </c>
      <c r="I81" s="330" t="str">
        <f>IF(INDEX(Predictions_2!$A$2:$AWV$3,2,$M$3+(ROW(A78)-1)*$M$4)="","",INDEX(Predictions_2!$A$2:$AWV$3,1,$M$3+(ROW(A78)-1)*$M$4))</f>
        <v/>
      </c>
      <c r="J81" s="328" t="str">
        <f t="shared" si="7"/>
        <v/>
      </c>
    </row>
    <row r="82" spans="2:10" x14ac:dyDescent="0.25">
      <c r="B82" s="323">
        <v>79</v>
      </c>
      <c r="C82" s="324" t="str">
        <f t="shared" si="8"/>
        <v/>
      </c>
      <c r="D82" s="325" t="str">
        <f t="shared" si="9"/>
        <v/>
      </c>
      <c r="E82" s="33"/>
      <c r="F82" s="33"/>
      <c r="G82" s="328" t="str">
        <f t="shared" si="6"/>
        <v/>
      </c>
      <c r="H82" s="329" t="str">
        <f>IF(INDEX(Predictions_2!$A$2:$AWV$3,2,$M$3+(ROW(A79)-1)*$M$4)="","",INDEX(Predictions_2!$A$2:$AWV$3,2,$M$3+(ROW(A79)-1)*$M$4))</f>
        <v/>
      </c>
      <c r="I82" s="330" t="str">
        <f>IF(INDEX(Predictions_2!$A$2:$AWV$3,2,$M$3+(ROW(A79)-1)*$M$4)="","",INDEX(Predictions_2!$A$2:$AWV$3,1,$M$3+(ROW(A79)-1)*$M$4))</f>
        <v/>
      </c>
      <c r="J82" s="328" t="str">
        <f t="shared" si="7"/>
        <v/>
      </c>
    </row>
    <row r="83" spans="2:10" x14ac:dyDescent="0.25">
      <c r="B83" s="323">
        <v>80</v>
      </c>
      <c r="C83" s="324" t="str">
        <f t="shared" si="8"/>
        <v/>
      </c>
      <c r="D83" s="325" t="str">
        <f t="shared" si="9"/>
        <v/>
      </c>
      <c r="E83" s="33"/>
      <c r="F83" s="33"/>
      <c r="G83" s="328" t="str">
        <f t="shared" si="6"/>
        <v/>
      </c>
      <c r="H83" s="329" t="str">
        <f>IF(INDEX(Predictions_2!$A$2:$AWV$3,2,$M$3+(ROW(A80)-1)*$M$4)="","",INDEX(Predictions_2!$A$2:$AWV$3,2,$M$3+(ROW(A80)-1)*$M$4))</f>
        <v/>
      </c>
      <c r="I83" s="330" t="str">
        <f>IF(INDEX(Predictions_2!$A$2:$AWV$3,2,$M$3+(ROW(A80)-1)*$M$4)="","",INDEX(Predictions_2!$A$2:$AWV$3,1,$M$3+(ROW(A80)-1)*$M$4))</f>
        <v/>
      </c>
      <c r="J83" s="328" t="str">
        <f t="shared" si="7"/>
        <v/>
      </c>
    </row>
    <row r="84" spans="2:10" x14ac:dyDescent="0.25">
      <c r="B84" s="323">
        <v>81</v>
      </c>
      <c r="C84" s="324" t="str">
        <f t="shared" si="8"/>
        <v/>
      </c>
      <c r="D84" s="325" t="str">
        <f t="shared" si="9"/>
        <v/>
      </c>
      <c r="E84" s="33"/>
      <c r="F84" s="33"/>
      <c r="G84" s="328" t="str">
        <f t="shared" si="6"/>
        <v/>
      </c>
      <c r="H84" s="329" t="str">
        <f>IF(INDEX(Predictions_2!$A$2:$AWV$3,2,$M$3+(ROW(A81)-1)*$M$4)="","",INDEX(Predictions_2!$A$2:$AWV$3,2,$M$3+(ROW(A81)-1)*$M$4))</f>
        <v/>
      </c>
      <c r="I84" s="330" t="str">
        <f>IF(INDEX(Predictions_2!$A$2:$AWV$3,2,$M$3+(ROW(A81)-1)*$M$4)="","",INDEX(Predictions_2!$A$2:$AWV$3,1,$M$3+(ROW(A81)-1)*$M$4))</f>
        <v/>
      </c>
      <c r="J84" s="328" t="str">
        <f t="shared" si="7"/>
        <v/>
      </c>
    </row>
    <row r="85" spans="2:10" x14ac:dyDescent="0.25">
      <c r="B85" s="323">
        <v>82</v>
      </c>
      <c r="C85" s="324" t="str">
        <f t="shared" si="8"/>
        <v/>
      </c>
      <c r="D85" s="325" t="str">
        <f t="shared" si="9"/>
        <v/>
      </c>
      <c r="E85" s="33"/>
      <c r="F85" s="33"/>
      <c r="G85" s="328" t="str">
        <f t="shared" si="6"/>
        <v/>
      </c>
      <c r="H85" s="329" t="str">
        <f>IF(INDEX(Predictions_2!$A$2:$AWV$3,2,$M$3+(ROW(A82)-1)*$M$4)="","",INDEX(Predictions_2!$A$2:$AWV$3,2,$M$3+(ROW(A82)-1)*$M$4))</f>
        <v/>
      </c>
      <c r="I85" s="330" t="str">
        <f>IF(INDEX(Predictions_2!$A$2:$AWV$3,2,$M$3+(ROW(A82)-1)*$M$4)="","",INDEX(Predictions_2!$A$2:$AWV$3,1,$M$3+(ROW(A82)-1)*$M$4))</f>
        <v/>
      </c>
      <c r="J85" s="328" t="str">
        <f t="shared" si="7"/>
        <v/>
      </c>
    </row>
    <row r="86" spans="2:10" x14ac:dyDescent="0.25">
      <c r="B86" s="323">
        <v>83</v>
      </c>
      <c r="C86" s="324" t="str">
        <f t="shared" si="8"/>
        <v/>
      </c>
      <c r="D86" s="325" t="str">
        <f t="shared" si="9"/>
        <v/>
      </c>
      <c r="E86" s="33"/>
      <c r="F86" s="33"/>
      <c r="G86" s="328" t="str">
        <f t="shared" si="6"/>
        <v/>
      </c>
      <c r="H86" s="329" t="str">
        <f>IF(INDEX(Predictions_2!$A$2:$AWV$3,2,$M$3+(ROW(A83)-1)*$M$4)="","",INDEX(Predictions_2!$A$2:$AWV$3,2,$M$3+(ROW(A83)-1)*$M$4))</f>
        <v/>
      </c>
      <c r="I86" s="330" t="str">
        <f>IF(INDEX(Predictions_2!$A$2:$AWV$3,2,$M$3+(ROW(A83)-1)*$M$4)="","",INDEX(Predictions_2!$A$2:$AWV$3,1,$M$3+(ROW(A83)-1)*$M$4))</f>
        <v/>
      </c>
      <c r="J86" s="328" t="str">
        <f t="shared" si="7"/>
        <v/>
      </c>
    </row>
    <row r="87" spans="2:10" x14ac:dyDescent="0.25">
      <c r="B87" s="323">
        <v>84</v>
      </c>
      <c r="C87" s="324" t="str">
        <f t="shared" si="8"/>
        <v/>
      </c>
      <c r="D87" s="325" t="str">
        <f t="shared" si="9"/>
        <v/>
      </c>
      <c r="E87" s="33"/>
      <c r="F87" s="33"/>
      <c r="G87" s="328" t="str">
        <f t="shared" si="6"/>
        <v/>
      </c>
      <c r="H87" s="329" t="str">
        <f>IF(INDEX(Predictions_2!$A$2:$AWV$3,2,$M$3+(ROW(A84)-1)*$M$4)="","",INDEX(Predictions_2!$A$2:$AWV$3,2,$M$3+(ROW(A84)-1)*$M$4))</f>
        <v/>
      </c>
      <c r="I87" s="330" t="str">
        <f>IF(INDEX(Predictions_2!$A$2:$AWV$3,2,$M$3+(ROW(A84)-1)*$M$4)="","",INDEX(Predictions_2!$A$2:$AWV$3,1,$M$3+(ROW(A84)-1)*$M$4))</f>
        <v/>
      </c>
      <c r="J87" s="328" t="str">
        <f t="shared" si="7"/>
        <v/>
      </c>
    </row>
    <row r="88" spans="2:10" x14ac:dyDescent="0.25">
      <c r="B88" s="323">
        <v>85</v>
      </c>
      <c r="C88" s="324" t="str">
        <f t="shared" si="8"/>
        <v/>
      </c>
      <c r="D88" s="325" t="str">
        <f t="shared" si="9"/>
        <v/>
      </c>
      <c r="E88" s="33"/>
      <c r="F88" s="33"/>
      <c r="G88" s="328" t="str">
        <f t="shared" si="6"/>
        <v/>
      </c>
      <c r="H88" s="329" t="str">
        <f>IF(INDEX(Predictions_2!$A$2:$AWV$3,2,$M$3+(ROW(A85)-1)*$M$4)="","",INDEX(Predictions_2!$A$2:$AWV$3,2,$M$3+(ROW(A85)-1)*$M$4))</f>
        <v/>
      </c>
      <c r="I88" s="330" t="str">
        <f>IF(INDEX(Predictions_2!$A$2:$AWV$3,2,$M$3+(ROW(A85)-1)*$M$4)="","",INDEX(Predictions_2!$A$2:$AWV$3,1,$M$3+(ROW(A85)-1)*$M$4))</f>
        <v/>
      </c>
      <c r="J88" s="328" t="str">
        <f t="shared" si="7"/>
        <v/>
      </c>
    </row>
    <row r="89" spans="2:10" x14ac:dyDescent="0.25">
      <c r="B89" s="323">
        <v>86</v>
      </c>
      <c r="C89" s="324" t="str">
        <f t="shared" si="8"/>
        <v/>
      </c>
      <c r="D89" s="325" t="str">
        <f t="shared" si="9"/>
        <v/>
      </c>
      <c r="E89" s="33"/>
      <c r="F89" s="33"/>
      <c r="G89" s="328" t="str">
        <f t="shared" si="6"/>
        <v/>
      </c>
      <c r="H89" s="329" t="str">
        <f>IF(INDEX(Predictions_2!$A$2:$AWV$3,2,$M$3+(ROW(A86)-1)*$M$4)="","",INDEX(Predictions_2!$A$2:$AWV$3,2,$M$3+(ROW(A86)-1)*$M$4))</f>
        <v/>
      </c>
      <c r="I89" s="330" t="str">
        <f>IF(INDEX(Predictions_2!$A$2:$AWV$3,2,$M$3+(ROW(A86)-1)*$M$4)="","",INDEX(Predictions_2!$A$2:$AWV$3,1,$M$3+(ROW(A86)-1)*$M$4))</f>
        <v/>
      </c>
      <c r="J89" s="328" t="str">
        <f t="shared" si="7"/>
        <v/>
      </c>
    </row>
    <row r="90" spans="2:10" x14ac:dyDescent="0.25">
      <c r="B90" s="323">
        <v>87</v>
      </c>
      <c r="C90" s="324" t="str">
        <f t="shared" si="8"/>
        <v/>
      </c>
      <c r="D90" s="325" t="str">
        <f t="shared" si="9"/>
        <v/>
      </c>
      <c r="E90" s="33"/>
      <c r="F90" s="33"/>
      <c r="G90" s="328" t="str">
        <f t="shared" si="6"/>
        <v/>
      </c>
      <c r="H90" s="329" t="str">
        <f>IF(INDEX(Predictions_2!$A$2:$AWV$3,2,$M$3+(ROW(A87)-1)*$M$4)="","",INDEX(Predictions_2!$A$2:$AWV$3,2,$M$3+(ROW(A87)-1)*$M$4))</f>
        <v/>
      </c>
      <c r="I90" s="330" t="str">
        <f>IF(INDEX(Predictions_2!$A$2:$AWV$3,2,$M$3+(ROW(A87)-1)*$M$4)="","",INDEX(Predictions_2!$A$2:$AWV$3,1,$M$3+(ROW(A87)-1)*$M$4))</f>
        <v/>
      </c>
      <c r="J90" s="328" t="str">
        <f t="shared" si="7"/>
        <v/>
      </c>
    </row>
    <row r="91" spans="2:10" x14ac:dyDescent="0.25">
      <c r="B91" s="323">
        <v>88</v>
      </c>
      <c r="C91" s="324" t="str">
        <f t="shared" si="8"/>
        <v/>
      </c>
      <c r="D91" s="325" t="str">
        <f t="shared" si="9"/>
        <v/>
      </c>
      <c r="E91" s="33"/>
      <c r="F91" s="33"/>
      <c r="G91" s="328" t="str">
        <f t="shared" si="6"/>
        <v/>
      </c>
      <c r="H91" s="329" t="str">
        <f>IF(INDEX(Predictions_2!$A$2:$AWV$3,2,$M$3+(ROW(A88)-1)*$M$4)="","",INDEX(Predictions_2!$A$2:$AWV$3,2,$M$3+(ROW(A88)-1)*$M$4))</f>
        <v/>
      </c>
      <c r="I91" s="330" t="str">
        <f>IF(INDEX(Predictions_2!$A$2:$AWV$3,2,$M$3+(ROW(A88)-1)*$M$4)="","",INDEX(Predictions_2!$A$2:$AWV$3,1,$M$3+(ROW(A88)-1)*$M$4))</f>
        <v/>
      </c>
      <c r="J91" s="328" t="str">
        <f t="shared" si="7"/>
        <v/>
      </c>
    </row>
    <row r="92" spans="2:10" x14ac:dyDescent="0.25">
      <c r="B92" s="323">
        <v>89</v>
      </c>
      <c r="C92" s="324" t="str">
        <f t="shared" si="8"/>
        <v/>
      </c>
      <c r="D92" s="325" t="str">
        <f t="shared" si="9"/>
        <v/>
      </c>
      <c r="E92" s="33"/>
      <c r="F92" s="33"/>
      <c r="G92" s="328" t="str">
        <f t="shared" si="6"/>
        <v/>
      </c>
      <c r="H92" s="329" t="str">
        <f>IF(INDEX(Predictions_2!$A$2:$AWV$3,2,$M$3+(ROW(A89)-1)*$M$4)="","",INDEX(Predictions_2!$A$2:$AWV$3,2,$M$3+(ROW(A89)-1)*$M$4))</f>
        <v/>
      </c>
      <c r="I92" s="330" t="str">
        <f>IF(INDEX(Predictions_2!$A$2:$AWV$3,2,$M$3+(ROW(A89)-1)*$M$4)="","",INDEX(Predictions_2!$A$2:$AWV$3,1,$M$3+(ROW(A89)-1)*$M$4))</f>
        <v/>
      </c>
      <c r="J92" s="328" t="str">
        <f t="shared" si="7"/>
        <v/>
      </c>
    </row>
    <row r="93" spans="2:10" x14ac:dyDescent="0.25">
      <c r="B93" s="323">
        <v>90</v>
      </c>
      <c r="C93" s="324" t="str">
        <f t="shared" si="8"/>
        <v/>
      </c>
      <c r="D93" s="325" t="str">
        <f t="shared" si="9"/>
        <v/>
      </c>
      <c r="E93" s="33"/>
      <c r="F93" s="33"/>
      <c r="G93" s="328" t="str">
        <f t="shared" si="6"/>
        <v/>
      </c>
      <c r="H93" s="329" t="str">
        <f>IF(INDEX(Predictions_2!$A$2:$AWV$3,2,$M$3+(ROW(A90)-1)*$M$4)="","",INDEX(Predictions_2!$A$2:$AWV$3,2,$M$3+(ROW(A90)-1)*$M$4))</f>
        <v/>
      </c>
      <c r="I93" s="330" t="str">
        <f>IF(INDEX(Predictions_2!$A$2:$AWV$3,2,$M$3+(ROW(A90)-1)*$M$4)="","",INDEX(Predictions_2!$A$2:$AWV$3,1,$M$3+(ROW(A90)-1)*$M$4))</f>
        <v/>
      </c>
      <c r="J93" s="328" t="str">
        <f t="shared" si="7"/>
        <v/>
      </c>
    </row>
    <row r="94" spans="2:10" x14ac:dyDescent="0.25">
      <c r="B94" s="323">
        <v>91</v>
      </c>
      <c r="C94" s="324" t="str">
        <f t="shared" si="8"/>
        <v/>
      </c>
      <c r="D94" s="325" t="str">
        <f t="shared" si="9"/>
        <v/>
      </c>
      <c r="E94" s="33"/>
      <c r="F94" s="33"/>
      <c r="G94" s="328" t="str">
        <f t="shared" si="6"/>
        <v/>
      </c>
      <c r="H94" s="329" t="str">
        <f>IF(INDEX(Predictions_2!$A$2:$AWV$3,2,$M$3+(ROW(A91)-1)*$M$4)="","",INDEX(Predictions_2!$A$2:$AWV$3,2,$M$3+(ROW(A91)-1)*$M$4))</f>
        <v/>
      </c>
      <c r="I94" s="330" t="str">
        <f>IF(INDEX(Predictions_2!$A$2:$AWV$3,2,$M$3+(ROW(A91)-1)*$M$4)="","",INDEX(Predictions_2!$A$2:$AWV$3,1,$M$3+(ROW(A91)-1)*$M$4))</f>
        <v/>
      </c>
      <c r="J94" s="328" t="str">
        <f t="shared" si="7"/>
        <v/>
      </c>
    </row>
    <row r="95" spans="2:10" x14ac:dyDescent="0.25">
      <c r="B95" s="323">
        <v>92</v>
      </c>
      <c r="C95" s="324" t="str">
        <f t="shared" si="8"/>
        <v/>
      </c>
      <c r="D95" s="325" t="str">
        <f t="shared" si="9"/>
        <v/>
      </c>
      <c r="E95" s="33"/>
      <c r="F95" s="33"/>
      <c r="G95" s="328" t="str">
        <f t="shared" si="6"/>
        <v/>
      </c>
      <c r="H95" s="329" t="str">
        <f>IF(INDEX(Predictions_2!$A$2:$AWV$3,2,$M$3+(ROW(A92)-1)*$M$4)="","",INDEX(Predictions_2!$A$2:$AWV$3,2,$M$3+(ROW(A92)-1)*$M$4))</f>
        <v/>
      </c>
      <c r="I95" s="330" t="str">
        <f>IF(INDEX(Predictions_2!$A$2:$AWV$3,2,$M$3+(ROW(A92)-1)*$M$4)="","",INDEX(Predictions_2!$A$2:$AWV$3,1,$M$3+(ROW(A92)-1)*$M$4))</f>
        <v/>
      </c>
      <c r="J95" s="328" t="str">
        <f t="shared" si="7"/>
        <v/>
      </c>
    </row>
    <row r="96" spans="2:10" x14ac:dyDescent="0.25">
      <c r="B96" s="323">
        <v>93</v>
      </c>
      <c r="C96" s="324" t="str">
        <f t="shared" si="8"/>
        <v/>
      </c>
      <c r="D96" s="325" t="str">
        <f t="shared" si="9"/>
        <v/>
      </c>
      <c r="E96" s="33"/>
      <c r="F96" s="33"/>
      <c r="G96" s="328" t="str">
        <f t="shared" si="6"/>
        <v/>
      </c>
      <c r="H96" s="329" t="str">
        <f>IF(INDEX(Predictions_2!$A$2:$AWV$3,2,$M$3+(ROW(A93)-1)*$M$4)="","",INDEX(Predictions_2!$A$2:$AWV$3,2,$M$3+(ROW(A93)-1)*$M$4))</f>
        <v/>
      </c>
      <c r="I96" s="330" t="str">
        <f>IF(INDEX(Predictions_2!$A$2:$AWV$3,2,$M$3+(ROW(A93)-1)*$M$4)="","",INDEX(Predictions_2!$A$2:$AWV$3,1,$M$3+(ROW(A93)-1)*$M$4))</f>
        <v/>
      </c>
      <c r="J96" s="328" t="str">
        <f t="shared" si="7"/>
        <v/>
      </c>
    </row>
    <row r="97" spans="2:10" x14ac:dyDescent="0.25">
      <c r="B97" s="323">
        <v>94</v>
      </c>
      <c r="C97" s="324" t="str">
        <f t="shared" si="8"/>
        <v/>
      </c>
      <c r="D97" s="325" t="str">
        <f t="shared" si="9"/>
        <v/>
      </c>
      <c r="E97" s="33"/>
      <c r="F97" s="33"/>
      <c r="G97" s="328" t="str">
        <f t="shared" si="6"/>
        <v/>
      </c>
      <c r="H97" s="329" t="str">
        <f>IF(INDEX(Predictions_2!$A$2:$AWV$3,2,$M$3+(ROW(A94)-1)*$M$4)="","",INDEX(Predictions_2!$A$2:$AWV$3,2,$M$3+(ROW(A94)-1)*$M$4))</f>
        <v/>
      </c>
      <c r="I97" s="330" t="str">
        <f>IF(INDEX(Predictions_2!$A$2:$AWV$3,2,$M$3+(ROW(A94)-1)*$M$4)="","",INDEX(Predictions_2!$A$2:$AWV$3,1,$M$3+(ROW(A94)-1)*$M$4))</f>
        <v/>
      </c>
      <c r="J97" s="328" t="str">
        <f t="shared" si="7"/>
        <v/>
      </c>
    </row>
    <row r="98" spans="2:10" x14ac:dyDescent="0.25">
      <c r="B98" s="323">
        <v>95</v>
      </c>
      <c r="C98" s="324" t="str">
        <f t="shared" si="8"/>
        <v/>
      </c>
      <c r="D98" s="325" t="str">
        <f t="shared" si="9"/>
        <v/>
      </c>
      <c r="E98" s="33"/>
      <c r="F98" s="33"/>
      <c r="G98" s="328" t="str">
        <f t="shared" si="6"/>
        <v/>
      </c>
      <c r="H98" s="329" t="str">
        <f>IF(INDEX(Predictions_2!$A$2:$AWV$3,2,$M$3+(ROW(A95)-1)*$M$4)="","",INDEX(Predictions_2!$A$2:$AWV$3,2,$M$3+(ROW(A95)-1)*$M$4))</f>
        <v/>
      </c>
      <c r="I98" s="330" t="str">
        <f>IF(INDEX(Predictions_2!$A$2:$AWV$3,2,$M$3+(ROW(A95)-1)*$M$4)="","",INDEX(Predictions_2!$A$2:$AWV$3,1,$M$3+(ROW(A95)-1)*$M$4))</f>
        <v/>
      </c>
      <c r="J98" s="328" t="str">
        <f t="shared" si="7"/>
        <v/>
      </c>
    </row>
    <row r="99" spans="2:10" x14ac:dyDescent="0.25">
      <c r="B99" s="323">
        <v>96</v>
      </c>
      <c r="C99" s="324" t="str">
        <f t="shared" si="8"/>
        <v/>
      </c>
      <c r="D99" s="325" t="str">
        <f t="shared" si="9"/>
        <v/>
      </c>
      <c r="E99" s="33"/>
      <c r="F99" s="33"/>
      <c r="G99" s="328" t="str">
        <f t="shared" si="6"/>
        <v/>
      </c>
      <c r="H99" s="329" t="str">
        <f>IF(INDEX(Predictions_2!$A$2:$AWV$3,2,$M$3+(ROW(A96)-1)*$M$4)="","",INDEX(Predictions_2!$A$2:$AWV$3,2,$M$3+(ROW(A96)-1)*$M$4))</f>
        <v/>
      </c>
      <c r="I99" s="330" t="str">
        <f>IF(INDEX(Predictions_2!$A$2:$AWV$3,2,$M$3+(ROW(A96)-1)*$M$4)="","",INDEX(Predictions_2!$A$2:$AWV$3,1,$M$3+(ROW(A96)-1)*$M$4))</f>
        <v/>
      </c>
      <c r="J99" s="328" t="str">
        <f t="shared" si="7"/>
        <v/>
      </c>
    </row>
    <row r="100" spans="2:10" x14ac:dyDescent="0.25">
      <c r="B100" s="323">
        <v>97</v>
      </c>
      <c r="C100" s="324" t="str">
        <f t="shared" si="8"/>
        <v/>
      </c>
      <c r="D100" s="325" t="str">
        <f t="shared" si="9"/>
        <v/>
      </c>
      <c r="E100" s="33"/>
      <c r="F100" s="33"/>
      <c r="G100" s="328" t="str">
        <f t="shared" si="6"/>
        <v/>
      </c>
      <c r="H100" s="329" t="str">
        <f>IF(INDEX(Predictions_2!$A$2:$AWV$3,2,$M$3+(ROW(A97)-1)*$M$4)="","",INDEX(Predictions_2!$A$2:$AWV$3,2,$M$3+(ROW(A97)-1)*$M$4))</f>
        <v/>
      </c>
      <c r="I100" s="330" t="str">
        <f>IF(INDEX(Predictions_2!$A$2:$AWV$3,2,$M$3+(ROW(A97)-1)*$M$4)="","",INDEX(Predictions_2!$A$2:$AWV$3,1,$M$3+(ROW(A97)-1)*$M$4))</f>
        <v/>
      </c>
      <c r="J100" s="328" t="str">
        <f t="shared" ref="J100:J103" si="10">IF(I100="","",RANK(I100,$I$4:$I$103,0)+ROW()*0.001)</f>
        <v/>
      </c>
    </row>
    <row r="101" spans="2:10" x14ac:dyDescent="0.25">
      <c r="B101" s="323">
        <v>98</v>
      </c>
      <c r="C101" s="324" t="str">
        <f t="shared" si="8"/>
        <v/>
      </c>
      <c r="D101" s="325" t="str">
        <f t="shared" si="9"/>
        <v/>
      </c>
      <c r="E101" s="33"/>
      <c r="F101" s="33"/>
      <c r="G101" s="328" t="str">
        <f t="shared" si="6"/>
        <v/>
      </c>
      <c r="H101" s="329" t="str">
        <f>IF(INDEX(Predictions_2!$A$2:$AWV$3,2,$M$3+(ROW(A98)-1)*$M$4)="","",INDEX(Predictions_2!$A$2:$AWV$3,2,$M$3+(ROW(A98)-1)*$M$4))</f>
        <v/>
      </c>
      <c r="I101" s="330" t="str">
        <f>IF(INDEX(Predictions_2!$A$2:$AWV$3,2,$M$3+(ROW(A98)-1)*$M$4)="","",INDEX(Predictions_2!$A$2:$AWV$3,1,$M$3+(ROW(A98)-1)*$M$4))</f>
        <v/>
      </c>
      <c r="J101" s="328" t="str">
        <f t="shared" si="10"/>
        <v/>
      </c>
    </row>
    <row r="102" spans="2:10" x14ac:dyDescent="0.25">
      <c r="B102" s="323">
        <v>99</v>
      </c>
      <c r="C102" s="324" t="str">
        <f t="shared" si="8"/>
        <v/>
      </c>
      <c r="D102" s="325" t="str">
        <f t="shared" si="9"/>
        <v/>
      </c>
      <c r="E102" s="33"/>
      <c r="F102" s="33"/>
      <c r="G102" s="328" t="str">
        <f t="shared" si="6"/>
        <v/>
      </c>
      <c r="H102" s="329" t="str">
        <f>IF(INDEX(Predictions_2!$A$2:$AWV$3,2,$M$3+(ROW(A99)-1)*$M$4)="","",INDEX(Predictions_2!$A$2:$AWV$3,2,$M$3+(ROW(A99)-1)*$M$4))</f>
        <v/>
      </c>
      <c r="I102" s="330" t="str">
        <f>IF(INDEX(Predictions_2!$A$2:$AWV$3,2,$M$3+(ROW(A99)-1)*$M$4)="","",INDEX(Predictions_2!$A$2:$AWV$3,1,$M$3+(ROW(A99)-1)*$M$4))</f>
        <v/>
      </c>
      <c r="J102" s="328" t="str">
        <f t="shared" si="10"/>
        <v/>
      </c>
    </row>
    <row r="103" spans="2:10" ht="15.75" thickBot="1" x14ac:dyDescent="0.3">
      <c r="B103" s="369">
        <v>100</v>
      </c>
      <c r="C103" s="370" t="str">
        <f>IFERROR(VLOOKUP(B103,$G$4:$H$103,2,0),"")</f>
        <v/>
      </c>
      <c r="D103" s="371" t="str">
        <f>IFERROR(VLOOKUP(B103,$G$4:$I$103,3,0),"")</f>
        <v/>
      </c>
      <c r="E103" s="372"/>
      <c r="F103" s="373"/>
      <c r="G103" s="332" t="str">
        <f t="shared" si="6"/>
        <v/>
      </c>
      <c r="H103" s="333" t="str">
        <f>IF(INDEX(Predictions_2!$A$2:$AWV$3,2,$M$3+(ROW(A100)-1)*$M$4)="","",INDEX(Predictions_2!$A$2:$AWV$3,2,$M$3+(ROW(A100)-1)*$M$4))</f>
        <v/>
      </c>
      <c r="I103" s="331" t="str">
        <f>IF(INDEX(Predictions_2!$A$2:$AWV$3,2,$M$3+(ROW(A100)-1)*$M$4)="","",INDEX(Predictions_2!$A$2:$AWV$3,1,$M$3+(ROW(A100)-1)*$M$4))</f>
        <v/>
      </c>
      <c r="J103" s="332"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1024" t="str">
        <f>Language!$E$223</f>
        <v>Settings</v>
      </c>
      <c r="C1" s="1024"/>
      <c r="D1" s="1024"/>
      <c r="E1" s="1024"/>
      <c r="F1" s="1024"/>
    </row>
    <row r="2" spans="2:15" x14ac:dyDescent="0.25"/>
    <row r="3" spans="2:15" ht="16.5" thickBot="1" x14ac:dyDescent="0.3">
      <c r="B3" s="1028" t="str">
        <f>Language!$E$222</f>
        <v>Factors</v>
      </c>
      <c r="C3" s="1028"/>
      <c r="D3" s="1028"/>
      <c r="E3" s="1028"/>
      <c r="F3" s="1028"/>
      <c r="H3" s="1028" t="str">
        <f>Language!$E$223</f>
        <v>Settings</v>
      </c>
      <c r="I3" s="1028"/>
      <c r="J3" s="1028"/>
      <c r="K3" s="1028"/>
      <c r="L3" s="1028"/>
      <c r="M3" s="1028"/>
      <c r="N3" s="1028"/>
      <c r="O3" s="1028"/>
    </row>
    <row r="4" spans="2:15" ht="24" thickTop="1" x14ac:dyDescent="0.25">
      <c r="B4" s="1032" t="str">
        <f>Language!$E$225</f>
        <v>Won/Draw/Loss:</v>
      </c>
      <c r="C4" s="1033"/>
      <c r="D4" s="1033"/>
      <c r="E4" s="1033"/>
      <c r="F4" s="345">
        <v>5</v>
      </c>
      <c r="H4" s="1025" t="str">
        <f>Language!$E$236</f>
        <v>Points for goal difference in the event of a tie:</v>
      </c>
      <c r="I4" s="1026"/>
      <c r="J4" s="1026"/>
      <c r="K4" s="1026"/>
      <c r="L4" s="1027"/>
      <c r="M4" s="339" t="s">
        <v>1691</v>
      </c>
      <c r="N4" s="336"/>
      <c r="O4" s="337" t="str">
        <f>IF(M4="●",Language!E237,Language!E238)</f>
        <v>yes</v>
      </c>
    </row>
    <row r="5" spans="2:15" ht="18" customHeight="1" x14ac:dyDescent="0.25">
      <c r="B5" s="1002" t="str">
        <f>Language!$E$226</f>
        <v>goal difference:</v>
      </c>
      <c r="C5" s="1003"/>
      <c r="D5" s="1003"/>
      <c r="E5" s="1003"/>
      <c r="F5" s="346">
        <v>5</v>
      </c>
      <c r="H5" s="1029"/>
      <c r="I5" s="1030"/>
      <c r="J5" s="1030"/>
      <c r="K5" s="1030"/>
      <c r="L5" s="1030"/>
      <c r="M5" s="1030"/>
      <c r="N5" s="1030"/>
      <c r="O5" s="1031"/>
    </row>
    <row r="6" spans="2:15" ht="18" customHeight="1" x14ac:dyDescent="0.25">
      <c r="B6" s="1002" t="str">
        <f>Language!$E$228</f>
        <v>goals exact:</v>
      </c>
      <c r="C6" s="1003"/>
      <c r="D6" s="1003"/>
      <c r="E6" s="1003"/>
      <c r="F6" s="346">
        <v>10</v>
      </c>
      <c r="H6" s="997" t="str">
        <f>Language!$E$239</f>
        <v>Minimum number for 'Many Goals' in the event of a tie:</v>
      </c>
      <c r="I6" s="998"/>
      <c r="J6" s="998"/>
      <c r="K6" s="998"/>
      <c r="L6" s="999"/>
      <c r="M6" s="340">
        <v>4</v>
      </c>
      <c r="N6" s="343"/>
      <c r="O6" s="334"/>
    </row>
    <row r="7" spans="2:15" ht="18" customHeight="1" x14ac:dyDescent="0.25">
      <c r="B7" s="1002" t="str">
        <f>Language!$E$227</f>
        <v>Many goals - good approximation</v>
      </c>
      <c r="C7" s="1003"/>
      <c r="D7" s="1003"/>
      <c r="E7" s="1003"/>
      <c r="F7" s="346">
        <v>3</v>
      </c>
      <c r="H7" s="997" t="str">
        <f>Language!$E$240</f>
        <v>Minimum number for a large goal difference:</v>
      </c>
      <c r="I7" s="998"/>
      <c r="J7" s="998"/>
      <c r="K7" s="998"/>
      <c r="L7" s="999"/>
      <c r="M7" s="340">
        <v>4</v>
      </c>
      <c r="N7" s="344"/>
      <c r="O7" s="334"/>
    </row>
    <row r="8" spans="2:15" ht="18" customHeight="1" x14ac:dyDescent="0.25">
      <c r="B8" s="1010" t="str">
        <f>Language!$E$229</f>
        <v>correct team (knockout phase):</v>
      </c>
      <c r="C8" s="1011"/>
      <c r="D8" s="1011"/>
      <c r="E8" s="1011"/>
      <c r="F8" s="347">
        <v>10</v>
      </c>
      <c r="H8" s="997" t="str">
        <f>Language!$E$243</f>
        <v>Minimum number for a large sum of goals:</v>
      </c>
      <c r="I8" s="998"/>
      <c r="J8" s="998"/>
      <c r="K8" s="998"/>
      <c r="L8" s="999"/>
      <c r="M8" s="340">
        <v>8</v>
      </c>
      <c r="N8" s="350"/>
      <c r="O8" s="334"/>
    </row>
    <row r="9" spans="2:15" ht="18" customHeight="1" thickBot="1" x14ac:dyDescent="0.3">
      <c r="B9" s="1022" t="str">
        <f>Language!$E$235</f>
        <v>Final/Third-Place Winner:</v>
      </c>
      <c r="C9" s="1023"/>
      <c r="D9" s="1023"/>
      <c r="E9" s="1023"/>
      <c r="F9" s="348">
        <v>10</v>
      </c>
      <c r="H9" s="1000"/>
      <c r="I9" s="1001"/>
      <c r="J9" s="1001"/>
      <c r="K9" s="1001"/>
      <c r="L9" s="1001"/>
      <c r="M9" s="351"/>
      <c r="N9" s="351"/>
      <c r="O9" s="335"/>
    </row>
    <row r="10" spans="2:15" ht="15.75" thickTop="1" x14ac:dyDescent="0.25"/>
    <row r="11" spans="2:15" x14ac:dyDescent="0.25"/>
    <row r="12" spans="2:15" ht="16.5" thickBot="1" x14ac:dyDescent="0.3">
      <c r="H12" s="1012" t="str">
        <f>Language!$E$221</f>
        <v>Hint</v>
      </c>
      <c r="I12" s="1012"/>
      <c r="J12" s="1012"/>
      <c r="K12" s="1012"/>
      <c r="L12" s="1012"/>
      <c r="M12" s="1012"/>
      <c r="N12" s="1012"/>
      <c r="O12" s="1012"/>
    </row>
    <row r="13" spans="2:15" ht="21.75" customHeight="1" thickTop="1" x14ac:dyDescent="0.25">
      <c r="H13" s="1016" t="s">
        <v>26</v>
      </c>
      <c r="I13" s="1017"/>
      <c r="J13" s="1017"/>
      <c r="K13" s="1017"/>
      <c r="L13" s="1017"/>
      <c r="M13" s="1017"/>
      <c r="N13" s="1017"/>
      <c r="O13" s="1018"/>
    </row>
    <row r="14" spans="2:15" ht="15" customHeight="1" x14ac:dyDescent="0.25">
      <c r="H14" s="1004"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1005"/>
      <c r="J14" s="1005"/>
      <c r="K14" s="1005"/>
      <c r="L14" s="1005"/>
      <c r="M14" s="1005"/>
      <c r="N14" s="1005"/>
      <c r="O14" s="1006"/>
    </row>
    <row r="15" spans="2:15" ht="15" customHeight="1" x14ac:dyDescent="0.25">
      <c r="H15" s="1004"/>
      <c r="I15" s="1005"/>
      <c r="J15" s="1005"/>
      <c r="K15" s="1005"/>
      <c r="L15" s="1005"/>
      <c r="M15" s="1005"/>
      <c r="N15" s="1005"/>
      <c r="O15" s="1006"/>
    </row>
    <row r="16" spans="2:15" ht="15" customHeight="1" x14ac:dyDescent="0.25">
      <c r="H16" s="1004"/>
      <c r="I16" s="1005"/>
      <c r="J16" s="1005"/>
      <c r="K16" s="1005"/>
      <c r="L16" s="1005"/>
      <c r="M16" s="1005"/>
      <c r="N16" s="1005"/>
      <c r="O16" s="1006"/>
    </row>
    <row r="17" spans="8:15" ht="15" customHeight="1" x14ac:dyDescent="0.25">
      <c r="H17" s="1004"/>
      <c r="I17" s="1005"/>
      <c r="J17" s="1005"/>
      <c r="K17" s="1005"/>
      <c r="L17" s="1005"/>
      <c r="M17" s="1005"/>
      <c r="N17" s="1005"/>
      <c r="O17" s="1006"/>
    </row>
    <row r="18" spans="8:15" ht="15" customHeight="1" x14ac:dyDescent="0.25">
      <c r="H18" s="1013"/>
      <c r="I18" s="1014"/>
      <c r="J18" s="1014"/>
      <c r="K18" s="1014"/>
      <c r="L18" s="1014"/>
      <c r="M18" s="1014"/>
      <c r="N18" s="1014"/>
      <c r="O18" s="1015"/>
    </row>
    <row r="19" spans="8:15" ht="30" customHeight="1" x14ac:dyDescent="0.25">
      <c r="H19" s="1019" t="s">
        <v>27</v>
      </c>
      <c r="I19" s="1020"/>
      <c r="J19" s="1020"/>
      <c r="K19" s="1020"/>
      <c r="L19" s="1020"/>
      <c r="M19" s="1020"/>
      <c r="N19" s="1020"/>
      <c r="O19" s="1021"/>
    </row>
    <row r="20" spans="8:15" ht="15" customHeight="1" x14ac:dyDescent="0.25">
      <c r="H20" s="1004"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1005"/>
      <c r="J20" s="1005"/>
      <c r="K20" s="1005"/>
      <c r="L20" s="1005"/>
      <c r="M20" s="1005"/>
      <c r="N20" s="1005"/>
      <c r="O20" s="1006"/>
    </row>
    <row r="21" spans="8:15" x14ac:dyDescent="0.25">
      <c r="H21" s="1004"/>
      <c r="I21" s="1005"/>
      <c r="J21" s="1005"/>
      <c r="K21" s="1005"/>
      <c r="L21" s="1005"/>
      <c r="M21" s="1005"/>
      <c r="N21" s="1005"/>
      <c r="O21" s="1006"/>
    </row>
    <row r="22" spans="8:15" x14ac:dyDescent="0.25">
      <c r="H22" s="1004"/>
      <c r="I22" s="1005"/>
      <c r="J22" s="1005"/>
      <c r="K22" s="1005"/>
      <c r="L22" s="1005"/>
      <c r="M22" s="1005"/>
      <c r="N22" s="1005"/>
      <c r="O22" s="1006"/>
    </row>
    <row r="23" spans="8:15" x14ac:dyDescent="0.25">
      <c r="H23" s="1004"/>
      <c r="I23" s="1005"/>
      <c r="J23" s="1005"/>
      <c r="K23" s="1005"/>
      <c r="L23" s="1005"/>
      <c r="M23" s="1005"/>
      <c r="N23" s="1005"/>
      <c r="O23" s="1006"/>
    </row>
    <row r="24" spans="8:15" x14ac:dyDescent="0.25">
      <c r="H24" s="1004"/>
      <c r="I24" s="1005"/>
      <c r="J24" s="1005"/>
      <c r="K24" s="1005"/>
      <c r="L24" s="1005"/>
      <c r="M24" s="1005"/>
      <c r="N24" s="1005"/>
      <c r="O24" s="1006"/>
    </row>
    <row r="25" spans="8:15" x14ac:dyDescent="0.25">
      <c r="H25" s="1004"/>
      <c r="I25" s="1005"/>
      <c r="J25" s="1005"/>
      <c r="K25" s="1005"/>
      <c r="L25" s="1005"/>
      <c r="M25" s="1005"/>
      <c r="N25" s="1005"/>
      <c r="O25" s="1006"/>
    </row>
    <row r="26" spans="8:15" x14ac:dyDescent="0.25">
      <c r="H26" s="1004"/>
      <c r="I26" s="1005"/>
      <c r="J26" s="1005"/>
      <c r="K26" s="1005"/>
      <c r="L26" s="1005"/>
      <c r="M26" s="1005"/>
      <c r="N26" s="1005"/>
      <c r="O26" s="1006"/>
    </row>
    <row r="27" spans="8:15" x14ac:dyDescent="0.25">
      <c r="H27" s="1004"/>
      <c r="I27" s="1005"/>
      <c r="J27" s="1005"/>
      <c r="K27" s="1005"/>
      <c r="L27" s="1005"/>
      <c r="M27" s="1005"/>
      <c r="N27" s="1005"/>
      <c r="O27" s="1006"/>
    </row>
    <row r="28" spans="8:15" ht="15.75" thickBot="1" x14ac:dyDescent="0.3">
      <c r="H28" s="1007"/>
      <c r="I28" s="1008"/>
      <c r="J28" s="1008"/>
      <c r="K28" s="1008"/>
      <c r="L28" s="1008"/>
      <c r="M28" s="1008"/>
      <c r="N28" s="1008"/>
      <c r="O28" s="1009"/>
    </row>
    <row r="29" spans="8:15" ht="15.75" thickTop="1" x14ac:dyDescent="0.25"/>
    <row r="30" spans="8:15" x14ac:dyDescent="0.25"/>
    <row r="31" spans="8:15" x14ac:dyDescent="0.25"/>
  </sheetData>
  <sheetProtection sheet="1"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2026-04-10T09:18:38Z</dcterms:modified>
</cp:coreProperties>
</file>